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24226"/>
  <mc:AlternateContent xmlns:mc="http://schemas.openxmlformats.org/markup-compatibility/2006">
    <mc:Choice Requires="x15">
      <x15ac:absPath xmlns:x15ac="http://schemas.microsoft.com/office/spreadsheetml/2010/11/ac" url="G:\Kendra Boyle\JE TEMPLATE FILES 2020\TSERS\PUBLISHED\"/>
    </mc:Choice>
  </mc:AlternateContent>
  <xr:revisionPtr revIDLastSave="0" documentId="13_ncr:8001_{5A76D9F5-9686-4625-A70B-9A0BF65118E0}" xr6:coauthVersionLast="44" xr6:coauthVersionMax="44" xr10:uidLastSave="{00000000-0000-0000-0000-000000000000}"/>
  <bookViews>
    <workbookView xWindow="2340" yWindow="1035" windowWidth="21600" windowHeight="12735" tabRatio="1000" xr2:uid="{00000000-000D-0000-FFFF-FFFF00000000}"/>
  </bookViews>
  <sheets>
    <sheet name="Info" sheetId="6" r:id="rId1"/>
    <sheet name="Changes to Update Template " sheetId="18" state="hidden" r:id="rId2"/>
    <sheet name="JE Template" sheetId="15" r:id="rId3"/>
    <sheet name="2020 Summary" sheetId="19" r:id="rId4"/>
    <sheet name="2019 Summary" sheetId="16" state="hidden" r:id="rId5"/>
    <sheet name="2018 Summary" sheetId="11" state="hidden" r:id="rId6"/>
    <sheet name="2017 Summary" sheetId="8" state="hidden" r:id="rId7"/>
    <sheet name="TSERS Contributions FY 2019" sheetId="20" r:id="rId8"/>
    <sheet name="TSERS Contributions FY 2018" sheetId="17" state="hidden" r:id="rId9"/>
    <sheet name="TSERS Contributions FY 2017" sheetId="13" state="hidden" r:id="rId10"/>
    <sheet name="Deferred Amortization" sheetId="14" r:id="rId11"/>
  </sheets>
  <externalReferences>
    <externalReference r:id="rId12"/>
    <externalReference r:id="rId13"/>
    <externalReference r:id="rId14"/>
  </externalReferences>
  <definedNames>
    <definedName name="ActuaryCredentialsGASB">[1]DeveloperInfo!$D$19</definedName>
    <definedName name="ActuaryNameGASB">[1]DeveloperInfo!$D$17</definedName>
    <definedName name="ActuaryTitleGASB">[1]DeveloperInfo!$D$18</definedName>
    <definedName name="AdjCNSDate">[1]DeveloperInfo!$D$33</definedName>
    <definedName name="AdjCNSDate1">[1]DeveloperInfo!$E$33</definedName>
    <definedName name="AdjCNSDateTempEnable">[1]DeveloperInfo!$F$34</definedName>
    <definedName name="AgencyCode" localSheetId="6">#REF!</definedName>
    <definedName name="AgencyCode" localSheetId="1">#REF!</definedName>
    <definedName name="AgencyCode" localSheetId="10">#REF!</definedName>
    <definedName name="AgencyCode" localSheetId="0">#REF!</definedName>
    <definedName name="AgencyCode" localSheetId="2">#REF!</definedName>
    <definedName name="AgencyCode">#REF!</definedName>
    <definedName name="AgencyCode1">#REF!</definedName>
    <definedName name="AnalystGASB">[1]DeveloperInfo!$D$20</definedName>
    <definedName name="Annuity" localSheetId="6">'[2]Assets Input'!$L$37:$L$56</definedName>
    <definedName name="Annuity" localSheetId="1">#REF!</definedName>
    <definedName name="Annuity" localSheetId="10">'[3]Assets Input'!$L$37:$L$56</definedName>
    <definedName name="Annuity" localSheetId="0">#REF!</definedName>
    <definedName name="Annuity" localSheetId="2">#REF!</definedName>
    <definedName name="Annuity">#REF!</definedName>
    <definedName name="Annuity1">#REF!</definedName>
    <definedName name="AnnuityLY" localSheetId="1">#REF!</definedName>
    <definedName name="AnnuityLY" localSheetId="2">#REF!</definedName>
    <definedName name="AnnuityLY">#REF!</definedName>
    <definedName name="ASTABPF">[1]DeveloperInfo!$D$36</definedName>
    <definedName name="ASTABPF1">[1]DeveloperInfo!$D$37</definedName>
    <definedName name="ASTEBPF">[1]DeveloperInfo!$F$37</definedName>
    <definedName name="ClientShortGASB">[1]DeveloperInfo!$D$9</definedName>
    <definedName name="CLPOWERDisc">[1]Adjust!$H$199</definedName>
    <definedName name="CLPOWERDiscMinus1">[1]Adjust!$L$199</definedName>
    <definedName name="CLPOWERDiscPlus1">[1]Adjust!$K$199</definedName>
    <definedName name="CLPOWERExp">[1]Adjust!$G$199</definedName>
    <definedName name="CNSDateDisc">[1]DeveloperInfo!$D$32</definedName>
    <definedName name="CNSDateDisc1">[1]DeveloperInfo!$E$32</definedName>
    <definedName name="ColaRate">[1]DeveloperInfo!$D$40</definedName>
    <definedName name="ConsultantNameGASB">[1]DeveloperInfo!$D$22</definedName>
    <definedName name="ConsultantTitleGASB">[1]DeveloperInfo!$D$23</definedName>
    <definedName name="Disc1DELTACENSUS">[1]Adjust!$G$102</definedName>
    <definedName name="Disc1INTNDIV12">[1]Adjust!$H$195</definedName>
    <definedName name="Disc1SINTADJBOM">[1]Adjust!$I$197</definedName>
    <definedName name="Disc1SINTNDIV12">[1]Adjust!$I$195</definedName>
    <definedName name="DiscDELTACENSUS">[1]Adjust!$H$102</definedName>
    <definedName name="DiscINTADJBOM">[1]Adjust!$J$197</definedName>
    <definedName name="DiscINTNDIV12">[1]Adjust!$J$195</definedName>
    <definedName name="DiscMinusOneINTADJBOM">[1]Adjust!$L$197</definedName>
    <definedName name="DiscMinusOneINTNDIV12">[1]Adjust!$L$195</definedName>
    <definedName name="DiscPlusOneINTADJBOM">[1]Adjust!$K$197</definedName>
    <definedName name="DiscPlusOneINTNDIV12">[1]Adjust!$K$195</definedName>
    <definedName name="EmployerRates" localSheetId="6">#REF!</definedName>
    <definedName name="EmployerRates" localSheetId="1">#REF!</definedName>
    <definedName name="EmployerRates" localSheetId="10">#REF!</definedName>
    <definedName name="EmployerRates" localSheetId="0">#REF!</definedName>
    <definedName name="EmployerRates" localSheetId="2">#REF!</definedName>
    <definedName name="EmployerRates">#REF!</definedName>
    <definedName name="EmployerRates1">#REF!</definedName>
    <definedName name="EmployerRatesLEO" localSheetId="6">#REF!</definedName>
    <definedName name="EmployerRatesLEO" localSheetId="1">#REF!</definedName>
    <definedName name="EmployerRatesLEO" localSheetId="10">#REF!</definedName>
    <definedName name="EmployerRatesLEO" localSheetId="2">#REF!</definedName>
    <definedName name="EmployerRatesLEO">#REF!</definedName>
    <definedName name="EmployerRatesLEO1">#REF!</definedName>
    <definedName name="ERData">[1]ER_DATA!$B$16:$EN$318</definedName>
    <definedName name="ERID">[1]ER_NPLExpense!$L$8</definedName>
    <definedName name="ERInfo">[1]ER_Input!$B$16:$Y$318</definedName>
    <definedName name="Exp1INTADJBOM">[1]Adjust!$G$197</definedName>
    <definedName name="Exp1INTNDIV12">[1]Adjust!$G$195</definedName>
    <definedName name="FracYearProj">[1]TPL!$C$43</definedName>
    <definedName name="FundOfficeContactGASB">[1]DeveloperInfo!$D$10</definedName>
    <definedName name="FYrsGASB">[1]DeveloperInfo!$D$54</definedName>
    <definedName name="GainLoss">[1]ER_Allocation!$P$12</definedName>
    <definedName name="GASBDiscMinusOneINTADJBOM">[1]Adjust!$L$197</definedName>
    <definedName name="GASBDiscMinusOneINTNDIV12">[1]Adjust!$L$195</definedName>
    <definedName name="InflRate">[1]DeveloperInfo!$D$38</definedName>
    <definedName name="InflRate1">[1]DeveloperInfo!$E$38</definedName>
    <definedName name="IntDisc">[1]DeveloperInfo!$F$47</definedName>
    <definedName name="IntDisc1">[1]DeveloperInfo!$D$47</definedName>
    <definedName name="IntDisc1S">[1]DeveloperInfo!$E$47</definedName>
    <definedName name="INTDiscMinusOne">[1]DeveloperInfo!$H$47</definedName>
    <definedName name="INTDiscPlusOne">[1]DeveloperInfo!$G$47</definedName>
    <definedName name="IntExp1">[1]DeveloperInfo!$I$47</definedName>
    <definedName name="MeasureDate">[1]DeveloperInfo!$D$31</definedName>
    <definedName name="MeasureDate1">[1]DeveloperInfo!$E$31</definedName>
    <definedName name="MeasureDate2">[1]DeveloperInfo!$F$31</definedName>
    <definedName name="N">"N/A"</definedName>
    <definedName name="NDIV12Disc">[1]Adjust!$H$200</definedName>
    <definedName name="NDIV12DiscMinus1">[1]Adjust!$L$200</definedName>
    <definedName name="NDIV12DiscPlus1">[1]Adjust!$K$200</definedName>
    <definedName name="NDIV12Exp">[1]Adjust!$G$200</definedName>
    <definedName name="OfficeAddr1GASB">[1]DeveloperInfo!$D$11</definedName>
    <definedName name="OfficeAddr2GASB">[1]DeveloperInfo!$D$12</definedName>
    <definedName name="Offices">[1]DeveloperInfo!$K$75:$O$91</definedName>
    <definedName name="Pension" localSheetId="6">'[2]Assets Input'!$L$60:$L$95</definedName>
    <definedName name="Pension" localSheetId="1">#REF!</definedName>
    <definedName name="Pension" localSheetId="10">'[3]Assets Input'!$L$60:$L$95</definedName>
    <definedName name="Pension" localSheetId="2">#REF!</definedName>
    <definedName name="Pension">#REF!</definedName>
    <definedName name="Pension1">#REF!</definedName>
    <definedName name="PensionLY" localSheetId="1">#REF!</definedName>
    <definedName name="PensionLY" localSheetId="2">#REF!</definedName>
    <definedName name="PensionLY">#REF!</definedName>
    <definedName name="PlanNameLongGASB">[1]DeveloperInfo!$D$7</definedName>
    <definedName name="PlanNameShortGASB">[1]DeveloperInfo!$D$8</definedName>
    <definedName name="_xlnm.Print_Area" localSheetId="5">'2018 Summary'!$A$5:$S$316</definedName>
    <definedName name="_xlnm.Print_Area" localSheetId="10">'Deferred Amortization'!$A$5:$AM$317</definedName>
    <definedName name="_xlnm.Print_Titles" localSheetId="6">'2017 Summary'!$6:$6</definedName>
    <definedName name="_xlnm.Print_Titles" localSheetId="5">'2018 Summary'!$5:$6</definedName>
    <definedName name="_xlnm.Print_Titles" localSheetId="10">'Deferred Amortization'!$A:$D,'Deferred Amortization'!$5:$6</definedName>
    <definedName name="ProjDisc?">[1]DeveloperInfo!$D$65</definedName>
    <definedName name="ProValResults" localSheetId="6">#REF!</definedName>
    <definedName name="ProValResults" localSheetId="1">#REF!</definedName>
    <definedName name="ProValResults" localSheetId="10">#REF!</definedName>
    <definedName name="ProValResults" localSheetId="2">#REF!</definedName>
    <definedName name="ProValResults">#REF!</definedName>
    <definedName name="ProValResults1">#REF!</definedName>
    <definedName name="ReportDate67">[1]DeveloperInfo!$D$30</definedName>
    <definedName name="ReportDate671">[1]DeveloperInfo!$E$30</definedName>
    <definedName name="ReportDate68">[1]DeveloperInfo!$D$52</definedName>
    <definedName name="ReportDate681">[1]DeveloperInfo!$E$52</definedName>
    <definedName name="ReviewerGASB">[1]DeveloperInfo!$D$21</definedName>
    <definedName name="Rnd_0">[1]DeveloperInfo!$D$41</definedName>
    <definedName name="RORRate681">[1]DeveloperInfo!$E$53</definedName>
    <definedName name="SalRate">[1]DeveloperInfo!$D$39</definedName>
    <definedName name="SalRate1">[1]DeveloperInfo!$E$39</definedName>
    <definedName name="SegalOfficeGASB">[1]DeveloperInfo!$D$24</definedName>
    <definedName name="TableData" localSheetId="6">#REF!</definedName>
    <definedName name="TableData" localSheetId="1">#REF!</definedName>
    <definedName name="TableData" localSheetId="10">#REF!</definedName>
    <definedName name="TableData" localSheetId="2">#REF!</definedName>
    <definedName name="TableData">#REF!</definedName>
    <definedName name="TableData1">#REF!</definedName>
    <definedName name="Type" localSheetId="1">#REF!</definedName>
    <definedName name="Type" localSheetId="2">#REF!</definedName>
    <definedName name="Type">#REF!</definedName>
    <definedName name="TypeAnnuity" localSheetId="6">'[2]Assets Input'!$K$37:$K$56</definedName>
    <definedName name="TypeAnnuity" localSheetId="1">#REF!</definedName>
    <definedName name="TypeAnnuity" localSheetId="10">'[3]Assets Input'!$K$37:$K$56</definedName>
    <definedName name="TypeAnnuity" localSheetId="2">#REF!</definedName>
    <definedName name="TypeAnnuity">#REF!</definedName>
    <definedName name="TypeAnnuity1">#REF!</definedName>
    <definedName name="TypePension" localSheetId="6">'[2]Assets Input'!$K$60:$K$95</definedName>
    <definedName name="TypePension" localSheetId="1">#REF!</definedName>
    <definedName name="TypePension" localSheetId="10">'[3]Assets Input'!$K$60:$K$95</definedName>
    <definedName name="TypePension" localSheetId="2">#REF!</definedName>
    <definedName name="TypePension">#REF!</definedName>
    <definedName name="TypePension1">#REF!</definedName>
    <definedName name="UnfundedData" localSheetId="6">#REF!</definedName>
    <definedName name="UnfundedData" localSheetId="1">#REF!</definedName>
    <definedName name="UnfundedData" localSheetId="10">#REF!</definedName>
    <definedName name="UnfundedData" localSheetId="2">#REF!</definedName>
    <definedName name="UnfundedData">#REF!</definedName>
    <definedName name="UnfundedData1">#REF!</definedName>
    <definedName name="UnfundedLY" localSheetId="6">#REF!</definedName>
    <definedName name="UnfundedLY" localSheetId="1">#REF!</definedName>
    <definedName name="UnfundedLY" localSheetId="10">#REF!</definedName>
    <definedName name="UnfundedLY" localSheetId="2">#REF!</definedName>
    <definedName name="UnfundedLY">#REF!</definedName>
    <definedName name="UnfundedLY1">#REF!</definedName>
    <definedName name="UnfundedLYLEO1">#REF!</definedName>
    <definedName name="UnfunedLYLEO" localSheetId="6">#REF!</definedName>
    <definedName name="UnfunedLYLEO" localSheetId="1">#REF!</definedName>
    <definedName name="UnfunedLYLEO" localSheetId="10">#REF!</definedName>
    <definedName name="UnfunedLYLEO" localSheetId="2">#REF!</definedName>
    <definedName name="UnfunedLYLEO">#REF!</definedName>
    <definedName name="VersionGASB">[1]DeveloperInfo!$D$4</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15" i="15" l="1"/>
  <c r="K15" i="15"/>
  <c r="L15" i="15"/>
  <c r="M15" i="15"/>
  <c r="O15" i="15"/>
  <c r="P15" i="15"/>
  <c r="Q15" i="15"/>
  <c r="R15" i="15"/>
  <c r="T15" i="15"/>
  <c r="U15" i="15"/>
  <c r="V15" i="15"/>
  <c r="G20" i="15" l="1"/>
  <c r="F20" i="15"/>
  <c r="H15" i="15"/>
  <c r="G15" i="15"/>
  <c r="F15" i="15"/>
  <c r="V311" i="16" l="1"/>
  <c r="W310" i="16"/>
  <c r="W309" i="16"/>
  <c r="W308" i="16"/>
  <c r="W307" i="16"/>
  <c r="W306" i="16"/>
  <c r="W305" i="16"/>
  <c r="W304" i="16"/>
  <c r="W303" i="16"/>
  <c r="W302" i="16"/>
  <c r="W301" i="16"/>
  <c r="W300" i="16"/>
  <c r="W299" i="16"/>
  <c r="W298" i="16"/>
  <c r="W297" i="16"/>
  <c r="W296" i="16"/>
  <c r="W295" i="16"/>
  <c r="W294" i="16"/>
  <c r="W293" i="16"/>
  <c r="W292" i="16"/>
  <c r="W291" i="16"/>
  <c r="W290" i="16"/>
  <c r="W289" i="16"/>
  <c r="W288" i="16"/>
  <c r="W287" i="16"/>
  <c r="W286" i="16"/>
  <c r="W285" i="16"/>
  <c r="W284" i="16"/>
  <c r="W283" i="16"/>
  <c r="W282" i="16"/>
  <c r="W281" i="16"/>
  <c r="W280" i="16"/>
  <c r="W279" i="16"/>
  <c r="W278" i="16"/>
  <c r="W277" i="16"/>
  <c r="W276" i="16"/>
  <c r="W275" i="16"/>
  <c r="W274" i="16"/>
  <c r="W273" i="16"/>
  <c r="W272" i="16"/>
  <c r="W271" i="16"/>
  <c r="W270" i="16"/>
  <c r="W269" i="16"/>
  <c r="W268" i="16"/>
  <c r="W267" i="16"/>
  <c r="W266" i="16"/>
  <c r="W265" i="16"/>
  <c r="W264" i="16"/>
  <c r="W263" i="16"/>
  <c r="W262" i="16"/>
  <c r="W261" i="16"/>
  <c r="W260" i="16"/>
  <c r="W259" i="16"/>
  <c r="W258" i="16"/>
  <c r="W257" i="16"/>
  <c r="W256" i="16"/>
  <c r="W255" i="16"/>
  <c r="W254" i="16"/>
  <c r="W253" i="16"/>
  <c r="W252" i="16"/>
  <c r="W251" i="16"/>
  <c r="W250" i="16"/>
  <c r="W249" i="16"/>
  <c r="W248" i="16"/>
  <c r="W247" i="16"/>
  <c r="W246" i="16"/>
  <c r="W245" i="16"/>
  <c r="W244" i="16"/>
  <c r="W243" i="16"/>
  <c r="W242" i="16"/>
  <c r="W241" i="16"/>
  <c r="W240" i="16"/>
  <c r="W239" i="16"/>
  <c r="W238" i="16"/>
  <c r="W237" i="16"/>
  <c r="W236" i="16"/>
  <c r="W235" i="16"/>
  <c r="W234" i="16"/>
  <c r="W233" i="16"/>
  <c r="W232" i="16"/>
  <c r="W231" i="16"/>
  <c r="W230" i="16"/>
  <c r="W229" i="16"/>
  <c r="W228" i="16"/>
  <c r="W227" i="16"/>
  <c r="W226" i="16"/>
  <c r="W225" i="16"/>
  <c r="W224" i="16"/>
  <c r="W223" i="16"/>
  <c r="W222" i="16"/>
  <c r="W221" i="16"/>
  <c r="W220" i="16"/>
  <c r="W219" i="16"/>
  <c r="W218" i="16"/>
  <c r="W217" i="16"/>
  <c r="W216" i="16"/>
  <c r="W215" i="16"/>
  <c r="W214" i="16"/>
  <c r="W213" i="16"/>
  <c r="W212" i="16"/>
  <c r="W211" i="16"/>
  <c r="W210" i="16"/>
  <c r="W209" i="16"/>
  <c r="W208" i="16"/>
  <c r="W207" i="16"/>
  <c r="W206" i="16"/>
  <c r="W205" i="16"/>
  <c r="W204" i="16"/>
  <c r="W203" i="16"/>
  <c r="W202" i="16"/>
  <c r="W201" i="16"/>
  <c r="W200" i="16"/>
  <c r="W199" i="16"/>
  <c r="W198" i="16"/>
  <c r="W197" i="16"/>
  <c r="W196" i="16"/>
  <c r="W195" i="16"/>
  <c r="W194" i="16"/>
  <c r="W193" i="16"/>
  <c r="W192" i="16"/>
  <c r="W191" i="16"/>
  <c r="W190" i="16"/>
  <c r="W189" i="16"/>
  <c r="W188" i="16"/>
  <c r="W187" i="16"/>
  <c r="W186" i="16"/>
  <c r="W185" i="16"/>
  <c r="W184" i="16"/>
  <c r="W183" i="16"/>
  <c r="W182" i="16"/>
  <c r="W181" i="16"/>
  <c r="W180" i="16"/>
  <c r="W179" i="16"/>
  <c r="W178" i="16"/>
  <c r="W177" i="16"/>
  <c r="W176" i="16"/>
  <c r="W175" i="16"/>
  <c r="W174" i="16"/>
  <c r="W173" i="16"/>
  <c r="W172" i="16"/>
  <c r="W171" i="16"/>
  <c r="W170" i="16"/>
  <c r="W169" i="16"/>
  <c r="W168" i="16"/>
  <c r="W167" i="16"/>
  <c r="W166" i="16"/>
  <c r="W165" i="16"/>
  <c r="W164" i="16"/>
  <c r="W163" i="16"/>
  <c r="W162" i="16"/>
  <c r="W161" i="16"/>
  <c r="W160" i="16"/>
  <c r="W159" i="16"/>
  <c r="W158" i="16"/>
  <c r="W157" i="16"/>
  <c r="W156" i="16"/>
  <c r="W155" i="16"/>
  <c r="W154" i="16"/>
  <c r="W153" i="16"/>
  <c r="W152" i="16"/>
  <c r="W151" i="16"/>
  <c r="W150" i="16"/>
  <c r="W149" i="16"/>
  <c r="W148" i="16"/>
  <c r="W147" i="16"/>
  <c r="W146" i="16"/>
  <c r="W145" i="16"/>
  <c r="W144" i="16"/>
  <c r="W143" i="16"/>
  <c r="W142" i="16"/>
  <c r="W141" i="16"/>
  <c r="W140" i="16"/>
  <c r="W139" i="16"/>
  <c r="W138" i="16"/>
  <c r="W137" i="16"/>
  <c r="W136" i="16"/>
  <c r="W135" i="16"/>
  <c r="W134" i="16"/>
  <c r="W133" i="16"/>
  <c r="W132" i="16"/>
  <c r="W131" i="16"/>
  <c r="W130" i="16"/>
  <c r="W129" i="16"/>
  <c r="W128" i="16"/>
  <c r="W127" i="16"/>
  <c r="W126" i="16"/>
  <c r="W125" i="16"/>
  <c r="W124" i="16"/>
  <c r="W123" i="16"/>
  <c r="W122" i="16"/>
  <c r="W121" i="16"/>
  <c r="W120" i="16"/>
  <c r="W119" i="16"/>
  <c r="W118" i="16"/>
  <c r="W117" i="16"/>
  <c r="W116" i="16"/>
  <c r="W115" i="16"/>
  <c r="W114" i="16"/>
  <c r="W113" i="16"/>
  <c r="W112" i="16"/>
  <c r="W111" i="16"/>
  <c r="W110" i="16"/>
  <c r="W109" i="16"/>
  <c r="W108" i="16"/>
  <c r="W107" i="16"/>
  <c r="W106" i="16"/>
  <c r="W105" i="16"/>
  <c r="W104" i="16"/>
  <c r="W103" i="16"/>
  <c r="W102" i="16"/>
  <c r="W101" i="16"/>
  <c r="W100" i="16"/>
  <c r="W99" i="16"/>
  <c r="W98" i="16"/>
  <c r="W97" i="16"/>
  <c r="W96" i="16"/>
  <c r="W95" i="16"/>
  <c r="W94" i="16"/>
  <c r="W93" i="16"/>
  <c r="W92" i="16"/>
  <c r="W91" i="16"/>
  <c r="W90" i="16"/>
  <c r="W89" i="16"/>
  <c r="W88" i="16"/>
  <c r="W87" i="16"/>
  <c r="W86" i="16"/>
  <c r="W85" i="16"/>
  <c r="W84" i="16"/>
  <c r="W83" i="16"/>
  <c r="W82" i="16"/>
  <c r="W81" i="16"/>
  <c r="W80" i="16"/>
  <c r="W79" i="16"/>
  <c r="W78" i="16"/>
  <c r="W77" i="16"/>
  <c r="W76" i="16"/>
  <c r="W75" i="16"/>
  <c r="W74" i="16"/>
  <c r="W73" i="16"/>
  <c r="W72" i="16"/>
  <c r="W71" i="16"/>
  <c r="W70" i="16"/>
  <c r="W69" i="16"/>
  <c r="W68" i="16"/>
  <c r="W67" i="16"/>
  <c r="W66" i="16"/>
  <c r="W65" i="16"/>
  <c r="W64" i="16"/>
  <c r="W63" i="16"/>
  <c r="W62" i="16"/>
  <c r="W61" i="16"/>
  <c r="W60" i="16"/>
  <c r="W59" i="16"/>
  <c r="W58" i="16"/>
  <c r="W57" i="16"/>
  <c r="W56" i="16"/>
  <c r="W55" i="16"/>
  <c r="W54" i="16"/>
  <c r="W53" i="16"/>
  <c r="W52" i="16"/>
  <c r="W51" i="16"/>
  <c r="W50" i="16"/>
  <c r="W49" i="16"/>
  <c r="W48" i="16"/>
  <c r="W47" i="16"/>
  <c r="W46" i="16"/>
  <c r="W45" i="16"/>
  <c r="W44" i="16"/>
  <c r="W43" i="16"/>
  <c r="W42" i="16"/>
  <c r="W41" i="16"/>
  <c r="W40" i="16"/>
  <c r="W39" i="16"/>
  <c r="W38" i="16"/>
  <c r="W37" i="16"/>
  <c r="W36" i="16"/>
  <c r="W35" i="16"/>
  <c r="W34" i="16"/>
  <c r="W33" i="16"/>
  <c r="W32" i="16"/>
  <c r="W31" i="16"/>
  <c r="W30" i="16"/>
  <c r="W29" i="16"/>
  <c r="W28" i="16"/>
  <c r="W27" i="16"/>
  <c r="W26" i="16"/>
  <c r="W25" i="16"/>
  <c r="W24" i="16"/>
  <c r="W23" i="16"/>
  <c r="W22" i="16"/>
  <c r="W21" i="16"/>
  <c r="W20" i="16"/>
  <c r="W19" i="16"/>
  <c r="W18" i="16"/>
  <c r="W17" i="16"/>
  <c r="W16" i="16"/>
  <c r="W15" i="16"/>
  <c r="W14" i="16"/>
  <c r="W13" i="16"/>
  <c r="W12" i="16"/>
  <c r="W11" i="16"/>
  <c r="W10" i="16"/>
  <c r="W9" i="16"/>
  <c r="W8" i="16"/>
  <c r="W8" i="19" l="1"/>
  <c r="V310" i="16"/>
  <c r="V309" i="16"/>
  <c r="V308" i="16"/>
  <c r="V307" i="16"/>
  <c r="V306" i="16"/>
  <c r="V305" i="16"/>
  <c r="V304" i="16"/>
  <c r="V303" i="16"/>
  <c r="V302" i="16"/>
  <c r="V301" i="16"/>
  <c r="V300" i="16"/>
  <c r="V299" i="16"/>
  <c r="V298" i="16"/>
  <c r="V297" i="16"/>
  <c r="V296" i="16"/>
  <c r="V295" i="16"/>
  <c r="V294" i="16"/>
  <c r="V293" i="16"/>
  <c r="V292" i="16"/>
  <c r="V291" i="16"/>
  <c r="V290" i="16"/>
  <c r="V289" i="16"/>
  <c r="V288" i="16"/>
  <c r="V287" i="16"/>
  <c r="V286" i="16"/>
  <c r="V285" i="16"/>
  <c r="V284" i="16"/>
  <c r="V283" i="16"/>
  <c r="V282" i="16"/>
  <c r="V281" i="16"/>
  <c r="V280" i="16"/>
  <c r="V279" i="16"/>
  <c r="V278" i="16"/>
  <c r="V277" i="16"/>
  <c r="V276" i="16"/>
  <c r="V275" i="16"/>
  <c r="V274" i="16"/>
  <c r="V273" i="16"/>
  <c r="V272" i="16"/>
  <c r="V271" i="16"/>
  <c r="V270" i="16"/>
  <c r="V269" i="16"/>
  <c r="V268" i="16"/>
  <c r="V267" i="16"/>
  <c r="V266" i="16"/>
  <c r="V265" i="16"/>
  <c r="V264" i="16"/>
  <c r="V263" i="16"/>
  <c r="V262" i="16"/>
  <c r="V261" i="16"/>
  <c r="V260" i="16"/>
  <c r="V259" i="16"/>
  <c r="V258" i="16"/>
  <c r="V257" i="16"/>
  <c r="V256" i="16"/>
  <c r="V255" i="16"/>
  <c r="V254" i="16"/>
  <c r="V253" i="16"/>
  <c r="V252" i="16"/>
  <c r="V251" i="16"/>
  <c r="V250" i="16"/>
  <c r="V249" i="16"/>
  <c r="V248" i="16"/>
  <c r="V247" i="16"/>
  <c r="V246" i="16"/>
  <c r="V245" i="16"/>
  <c r="V244" i="16"/>
  <c r="V243" i="16"/>
  <c r="V242" i="16"/>
  <c r="V241" i="16"/>
  <c r="V240" i="16"/>
  <c r="V239" i="16"/>
  <c r="V238" i="16"/>
  <c r="V237" i="16"/>
  <c r="V236" i="16"/>
  <c r="V235" i="16"/>
  <c r="V234" i="16"/>
  <c r="V233" i="16"/>
  <c r="V232" i="16"/>
  <c r="V231" i="16"/>
  <c r="V230" i="16"/>
  <c r="V229" i="16"/>
  <c r="V228" i="16"/>
  <c r="V227" i="16"/>
  <c r="V226" i="16"/>
  <c r="V225" i="16"/>
  <c r="V224" i="16"/>
  <c r="V223" i="16"/>
  <c r="V222" i="16"/>
  <c r="V221" i="16"/>
  <c r="V220" i="16"/>
  <c r="V219" i="16"/>
  <c r="V218" i="16"/>
  <c r="V217" i="16"/>
  <c r="V216" i="16"/>
  <c r="V215" i="16"/>
  <c r="V214" i="16"/>
  <c r="V213" i="16"/>
  <c r="V212" i="16"/>
  <c r="V211" i="16"/>
  <c r="V210" i="16"/>
  <c r="V209" i="16"/>
  <c r="V208" i="16"/>
  <c r="V207" i="16"/>
  <c r="V206" i="16"/>
  <c r="V205" i="16"/>
  <c r="V204" i="16"/>
  <c r="V203" i="16"/>
  <c r="V202" i="16"/>
  <c r="V201" i="16"/>
  <c r="V200" i="16"/>
  <c r="V199" i="16"/>
  <c r="V198" i="16"/>
  <c r="V197" i="16"/>
  <c r="V196" i="16"/>
  <c r="V195" i="16"/>
  <c r="V194" i="16"/>
  <c r="V193" i="16"/>
  <c r="V192" i="16"/>
  <c r="V191" i="16"/>
  <c r="V190" i="16"/>
  <c r="V189" i="16"/>
  <c r="V188" i="16"/>
  <c r="V187" i="16"/>
  <c r="V186" i="16"/>
  <c r="V185" i="16"/>
  <c r="V184" i="16"/>
  <c r="V183" i="16"/>
  <c r="V182" i="16"/>
  <c r="V181" i="16"/>
  <c r="V180" i="16"/>
  <c r="V179" i="16"/>
  <c r="V178" i="16"/>
  <c r="V177" i="16"/>
  <c r="V176" i="16"/>
  <c r="V175" i="16"/>
  <c r="V174" i="16"/>
  <c r="V173" i="16"/>
  <c r="V172" i="16"/>
  <c r="V171" i="16"/>
  <c r="V170" i="16"/>
  <c r="V169" i="16"/>
  <c r="V168" i="16"/>
  <c r="V167" i="16"/>
  <c r="V166" i="16"/>
  <c r="V165" i="16"/>
  <c r="V164" i="16"/>
  <c r="V163" i="16"/>
  <c r="V162" i="16"/>
  <c r="V161" i="16"/>
  <c r="V160" i="16"/>
  <c r="V159" i="16"/>
  <c r="V158" i="16"/>
  <c r="V157" i="16"/>
  <c r="V156" i="16"/>
  <c r="V155" i="16"/>
  <c r="V154" i="16"/>
  <c r="V153" i="16"/>
  <c r="V152" i="16"/>
  <c r="V151" i="16"/>
  <c r="V150" i="16"/>
  <c r="V149" i="16"/>
  <c r="V148" i="16"/>
  <c r="V147" i="16"/>
  <c r="V146" i="16"/>
  <c r="V145" i="16"/>
  <c r="V144" i="16"/>
  <c r="V143" i="16"/>
  <c r="V142" i="16"/>
  <c r="V141" i="16"/>
  <c r="V140" i="16"/>
  <c r="V139" i="16"/>
  <c r="V138" i="16"/>
  <c r="V137" i="16"/>
  <c r="V136" i="16"/>
  <c r="V135" i="16"/>
  <c r="V134" i="16"/>
  <c r="V133" i="16"/>
  <c r="V132" i="16"/>
  <c r="V131" i="16"/>
  <c r="V130" i="16"/>
  <c r="V129" i="16"/>
  <c r="V128" i="16"/>
  <c r="V127" i="16"/>
  <c r="V126" i="16"/>
  <c r="V125" i="16"/>
  <c r="V124" i="16"/>
  <c r="V123" i="16"/>
  <c r="V122" i="16"/>
  <c r="V121" i="16"/>
  <c r="V120" i="16"/>
  <c r="V119" i="16"/>
  <c r="V118" i="16"/>
  <c r="V117" i="16"/>
  <c r="V116" i="16"/>
  <c r="V115" i="16"/>
  <c r="V114" i="16"/>
  <c r="V113" i="16"/>
  <c r="V112" i="16"/>
  <c r="V111" i="16"/>
  <c r="V110" i="16"/>
  <c r="V109" i="16"/>
  <c r="V108" i="16"/>
  <c r="V107" i="16"/>
  <c r="V106" i="16"/>
  <c r="V105" i="16"/>
  <c r="V104" i="16"/>
  <c r="V103" i="16"/>
  <c r="V102" i="16"/>
  <c r="V101" i="16"/>
  <c r="V100" i="16"/>
  <c r="V99" i="16"/>
  <c r="V98" i="16"/>
  <c r="V97" i="16"/>
  <c r="V96" i="16"/>
  <c r="V95" i="16"/>
  <c r="V94" i="16"/>
  <c r="V93" i="16"/>
  <c r="V92" i="16"/>
  <c r="V91" i="16"/>
  <c r="V90" i="16"/>
  <c r="V89" i="16"/>
  <c r="V88" i="16"/>
  <c r="V87" i="16"/>
  <c r="V86" i="16"/>
  <c r="V85" i="16"/>
  <c r="V84" i="16"/>
  <c r="V83" i="16"/>
  <c r="V82" i="16"/>
  <c r="V81" i="16"/>
  <c r="V80" i="16"/>
  <c r="V79" i="16"/>
  <c r="V78" i="16"/>
  <c r="V77" i="16"/>
  <c r="V76" i="16"/>
  <c r="V75" i="16"/>
  <c r="V74" i="16"/>
  <c r="V73" i="16"/>
  <c r="V72" i="16"/>
  <c r="V71" i="16"/>
  <c r="V70" i="16"/>
  <c r="V69" i="16"/>
  <c r="V68" i="16"/>
  <c r="V67" i="16"/>
  <c r="V66" i="16"/>
  <c r="V65" i="16"/>
  <c r="V64" i="16"/>
  <c r="V63" i="16"/>
  <c r="V62" i="16"/>
  <c r="V61" i="16"/>
  <c r="V60" i="16"/>
  <c r="V59" i="16"/>
  <c r="V58" i="16"/>
  <c r="V57" i="16"/>
  <c r="V56" i="16"/>
  <c r="V55" i="16"/>
  <c r="V54" i="16"/>
  <c r="V53" i="16"/>
  <c r="V52" i="16"/>
  <c r="V51" i="16"/>
  <c r="V50" i="16"/>
  <c r="V49" i="16"/>
  <c r="V48" i="16"/>
  <c r="V47" i="16"/>
  <c r="V46" i="16"/>
  <c r="V45" i="16"/>
  <c r="V44" i="16"/>
  <c r="V43" i="16"/>
  <c r="V42" i="16"/>
  <c r="V41" i="16"/>
  <c r="V40" i="16"/>
  <c r="V39" i="16"/>
  <c r="V38" i="16"/>
  <c r="V37" i="16"/>
  <c r="V36" i="16"/>
  <c r="V35" i="16"/>
  <c r="V34" i="16"/>
  <c r="V33" i="16"/>
  <c r="V32" i="16"/>
  <c r="V31" i="16"/>
  <c r="V30" i="16"/>
  <c r="V29" i="16"/>
  <c r="V28" i="16"/>
  <c r="V27" i="16"/>
  <c r="V26" i="16"/>
  <c r="V25" i="16"/>
  <c r="V24" i="16"/>
  <c r="V23" i="16"/>
  <c r="V22" i="16"/>
  <c r="V21" i="16"/>
  <c r="V20" i="16"/>
  <c r="V19" i="16"/>
  <c r="V18" i="16"/>
  <c r="V17" i="16"/>
  <c r="V16" i="16"/>
  <c r="V15" i="16"/>
  <c r="V14" i="16"/>
  <c r="V13" i="16"/>
  <c r="V12" i="16"/>
  <c r="V11" i="16"/>
  <c r="V10" i="16"/>
  <c r="V9" i="16"/>
  <c r="V8" i="16"/>
  <c r="X309" i="19"/>
  <c r="W309" i="19"/>
  <c r="X308" i="19"/>
  <c r="W308" i="19"/>
  <c r="X307" i="19"/>
  <c r="W307" i="19"/>
  <c r="X306" i="19"/>
  <c r="W306" i="19"/>
  <c r="X305" i="19"/>
  <c r="W305" i="19"/>
  <c r="X304" i="19"/>
  <c r="W304" i="19"/>
  <c r="X303" i="19"/>
  <c r="W303" i="19"/>
  <c r="X302" i="19"/>
  <c r="W302" i="19"/>
  <c r="X301" i="19"/>
  <c r="W301" i="19"/>
  <c r="X300" i="19"/>
  <c r="W300" i="19"/>
  <c r="X299" i="19"/>
  <c r="W299" i="19"/>
  <c r="X298" i="19"/>
  <c r="W298" i="19"/>
  <c r="X297" i="19"/>
  <c r="W297" i="19"/>
  <c r="X296" i="19"/>
  <c r="W296" i="19"/>
  <c r="X295" i="19"/>
  <c r="W295" i="19"/>
  <c r="X294" i="19"/>
  <c r="W294" i="19"/>
  <c r="X293" i="19"/>
  <c r="W293" i="19"/>
  <c r="X292" i="19"/>
  <c r="W292" i="19"/>
  <c r="X291" i="19"/>
  <c r="W291" i="19"/>
  <c r="X290" i="19"/>
  <c r="W290" i="19"/>
  <c r="X289" i="19"/>
  <c r="W289" i="19"/>
  <c r="X288" i="19"/>
  <c r="W288" i="19"/>
  <c r="X287" i="19"/>
  <c r="W287" i="19"/>
  <c r="X286" i="19"/>
  <c r="W286" i="19"/>
  <c r="X285" i="19"/>
  <c r="W285" i="19"/>
  <c r="X284" i="19"/>
  <c r="W284" i="19"/>
  <c r="X283" i="19"/>
  <c r="W283" i="19"/>
  <c r="X282" i="19"/>
  <c r="W282" i="19"/>
  <c r="X281" i="19"/>
  <c r="W281" i="19"/>
  <c r="X280" i="19"/>
  <c r="W280" i="19"/>
  <c r="X279" i="19"/>
  <c r="W279" i="19"/>
  <c r="X278" i="19"/>
  <c r="W278" i="19"/>
  <c r="X277" i="19"/>
  <c r="W277" i="19"/>
  <c r="X276" i="19"/>
  <c r="W276" i="19"/>
  <c r="X275" i="19"/>
  <c r="W275" i="19"/>
  <c r="X274" i="19"/>
  <c r="W274" i="19"/>
  <c r="X273" i="19"/>
  <c r="W273" i="19"/>
  <c r="X272" i="19"/>
  <c r="W272" i="19"/>
  <c r="X271" i="19"/>
  <c r="W271" i="19"/>
  <c r="X270" i="19"/>
  <c r="W270" i="19"/>
  <c r="X269" i="19"/>
  <c r="W269" i="19"/>
  <c r="X268" i="19"/>
  <c r="W268" i="19"/>
  <c r="X267" i="19"/>
  <c r="W267" i="19"/>
  <c r="X266" i="19"/>
  <c r="W266" i="19"/>
  <c r="X265" i="19"/>
  <c r="W265" i="19"/>
  <c r="X264" i="19"/>
  <c r="W264" i="19"/>
  <c r="X263" i="19"/>
  <c r="W263" i="19"/>
  <c r="X262" i="19"/>
  <c r="W262" i="19"/>
  <c r="X261" i="19"/>
  <c r="W261" i="19"/>
  <c r="X260" i="19"/>
  <c r="W260" i="19"/>
  <c r="X259" i="19"/>
  <c r="W259" i="19"/>
  <c r="X258" i="19"/>
  <c r="W258" i="19"/>
  <c r="X257" i="19"/>
  <c r="W257" i="19"/>
  <c r="X256" i="19"/>
  <c r="W256" i="19"/>
  <c r="X255" i="19"/>
  <c r="W255" i="19"/>
  <c r="X254" i="19"/>
  <c r="W254" i="19"/>
  <c r="X253" i="19"/>
  <c r="W253" i="19"/>
  <c r="X252" i="19"/>
  <c r="W252" i="19"/>
  <c r="X251" i="19"/>
  <c r="W251" i="19"/>
  <c r="X250" i="19"/>
  <c r="W250" i="19"/>
  <c r="X249" i="19"/>
  <c r="W249" i="19"/>
  <c r="X248" i="19"/>
  <c r="W248" i="19"/>
  <c r="X247" i="19"/>
  <c r="W247" i="19"/>
  <c r="X246" i="19"/>
  <c r="W246" i="19"/>
  <c r="X245" i="19"/>
  <c r="W245" i="19"/>
  <c r="X244" i="19"/>
  <c r="W244" i="19"/>
  <c r="X243" i="19"/>
  <c r="W243" i="19"/>
  <c r="X242" i="19"/>
  <c r="W242" i="19"/>
  <c r="X241" i="19"/>
  <c r="W241" i="19"/>
  <c r="X240" i="19"/>
  <c r="W240" i="19"/>
  <c r="X239" i="19"/>
  <c r="W239" i="19"/>
  <c r="X238" i="19"/>
  <c r="W238" i="19"/>
  <c r="X237" i="19"/>
  <c r="W237" i="19"/>
  <c r="X236" i="19"/>
  <c r="W236" i="19"/>
  <c r="X235" i="19"/>
  <c r="W235" i="19"/>
  <c r="X234" i="19"/>
  <c r="W234" i="19"/>
  <c r="X233" i="19"/>
  <c r="W233" i="19"/>
  <c r="X232" i="19"/>
  <c r="W232" i="19"/>
  <c r="X231" i="19"/>
  <c r="W231" i="19"/>
  <c r="X229" i="19"/>
  <c r="W229" i="19"/>
  <c r="X228" i="19"/>
  <c r="W228" i="19"/>
  <c r="X227" i="19"/>
  <c r="W227" i="19"/>
  <c r="X226" i="19"/>
  <c r="W226" i="19"/>
  <c r="X225" i="19"/>
  <c r="W225" i="19"/>
  <c r="X224" i="19"/>
  <c r="W224" i="19"/>
  <c r="X223" i="19"/>
  <c r="W223" i="19"/>
  <c r="X222" i="19"/>
  <c r="W222" i="19"/>
  <c r="X221" i="19"/>
  <c r="W221" i="19"/>
  <c r="X220" i="19"/>
  <c r="W220" i="19"/>
  <c r="X219" i="19"/>
  <c r="W219" i="19"/>
  <c r="X218" i="19"/>
  <c r="W218" i="19"/>
  <c r="X216" i="19"/>
  <c r="W216" i="19"/>
  <c r="X215" i="19"/>
  <c r="W215" i="19"/>
  <c r="X214" i="19"/>
  <c r="W214" i="19"/>
  <c r="X213" i="19"/>
  <c r="W213" i="19"/>
  <c r="X212" i="19"/>
  <c r="W212" i="19"/>
  <c r="X211" i="19"/>
  <c r="W211" i="19"/>
  <c r="X210" i="19"/>
  <c r="W210" i="19"/>
  <c r="X209" i="19"/>
  <c r="W209" i="19"/>
  <c r="X208" i="19"/>
  <c r="W208" i="19"/>
  <c r="X207" i="19"/>
  <c r="W207" i="19"/>
  <c r="X206" i="19"/>
  <c r="W206" i="19"/>
  <c r="X205" i="19"/>
  <c r="W205" i="19"/>
  <c r="X204" i="19"/>
  <c r="W204" i="19"/>
  <c r="X203" i="19"/>
  <c r="W203" i="19"/>
  <c r="X202" i="19"/>
  <c r="W202" i="19"/>
  <c r="X201" i="19"/>
  <c r="W201" i="19"/>
  <c r="X200" i="19"/>
  <c r="W200" i="19"/>
  <c r="X197" i="19"/>
  <c r="W197" i="19"/>
  <c r="X196" i="19"/>
  <c r="W196" i="19"/>
  <c r="X195" i="19"/>
  <c r="W195" i="19"/>
  <c r="X194" i="19"/>
  <c r="W194" i="19"/>
  <c r="X193" i="19"/>
  <c r="W193" i="19"/>
  <c r="X192" i="19"/>
  <c r="W192" i="19"/>
  <c r="X191" i="19"/>
  <c r="W191" i="19"/>
  <c r="X190" i="19"/>
  <c r="W190" i="19"/>
  <c r="X189" i="19"/>
  <c r="W189" i="19"/>
  <c r="X187" i="19"/>
  <c r="W187" i="19"/>
  <c r="X186" i="19"/>
  <c r="W186" i="19"/>
  <c r="X185" i="19"/>
  <c r="W185" i="19"/>
  <c r="X184" i="19"/>
  <c r="W184" i="19"/>
  <c r="X183" i="19"/>
  <c r="W183" i="19"/>
  <c r="X182" i="19"/>
  <c r="W182" i="19"/>
  <c r="X181" i="19"/>
  <c r="W181" i="19"/>
  <c r="X180" i="19"/>
  <c r="W180" i="19"/>
  <c r="X179" i="19"/>
  <c r="W179" i="19"/>
  <c r="X178" i="19"/>
  <c r="W178" i="19"/>
  <c r="X177" i="19"/>
  <c r="W177" i="19"/>
  <c r="X176" i="19"/>
  <c r="W176" i="19"/>
  <c r="X175" i="19"/>
  <c r="W175" i="19"/>
  <c r="X174" i="19"/>
  <c r="W174" i="19"/>
  <c r="X173" i="19"/>
  <c r="W173" i="19"/>
  <c r="X172" i="19"/>
  <c r="W172" i="19"/>
  <c r="X171" i="19"/>
  <c r="W171" i="19"/>
  <c r="X170" i="19"/>
  <c r="W170" i="19"/>
  <c r="X169" i="19"/>
  <c r="W169" i="19"/>
  <c r="X168" i="19"/>
  <c r="W168" i="19"/>
  <c r="X167" i="19"/>
  <c r="W167" i="19"/>
  <c r="X166" i="19"/>
  <c r="W166" i="19"/>
  <c r="X165" i="19"/>
  <c r="W165" i="19"/>
  <c r="X164" i="19"/>
  <c r="W164" i="19"/>
  <c r="X163" i="19"/>
  <c r="W163" i="19"/>
  <c r="X162" i="19"/>
  <c r="W162" i="19"/>
  <c r="X161" i="19"/>
  <c r="W161" i="19"/>
  <c r="X160" i="19"/>
  <c r="W160" i="19"/>
  <c r="X159" i="19"/>
  <c r="W159" i="19"/>
  <c r="X158" i="19"/>
  <c r="W158" i="19"/>
  <c r="X157" i="19"/>
  <c r="W157" i="19"/>
  <c r="X156" i="19"/>
  <c r="W156" i="19"/>
  <c r="X155" i="19"/>
  <c r="W155" i="19"/>
  <c r="X154" i="19"/>
  <c r="W154" i="19"/>
  <c r="X153" i="19"/>
  <c r="W153" i="19"/>
  <c r="X152" i="19"/>
  <c r="W152" i="19"/>
  <c r="X151" i="19"/>
  <c r="W151" i="19"/>
  <c r="X150" i="19"/>
  <c r="W150" i="19"/>
  <c r="X149" i="19"/>
  <c r="W149" i="19"/>
  <c r="X148" i="19"/>
  <c r="W148" i="19"/>
  <c r="X146" i="19"/>
  <c r="W146" i="19"/>
  <c r="X145" i="19"/>
  <c r="W145" i="19"/>
  <c r="X144" i="19"/>
  <c r="W144" i="19"/>
  <c r="X143" i="19"/>
  <c r="W143" i="19"/>
  <c r="X142" i="19"/>
  <c r="W142" i="19"/>
  <c r="X140" i="19"/>
  <c r="W140" i="19"/>
  <c r="X139" i="19"/>
  <c r="W139" i="19"/>
  <c r="X138" i="19"/>
  <c r="W138" i="19"/>
  <c r="X137" i="19"/>
  <c r="W137" i="19"/>
  <c r="X136" i="19"/>
  <c r="W136" i="19"/>
  <c r="X135" i="19"/>
  <c r="W135" i="19"/>
  <c r="X134" i="19"/>
  <c r="W134" i="19"/>
  <c r="X133" i="19"/>
  <c r="W133" i="19"/>
  <c r="X132" i="19"/>
  <c r="W132" i="19"/>
  <c r="X131" i="19"/>
  <c r="W131" i="19"/>
  <c r="X130" i="19"/>
  <c r="W130" i="19"/>
  <c r="X129" i="19"/>
  <c r="W129" i="19"/>
  <c r="X128" i="19"/>
  <c r="W128" i="19"/>
  <c r="X127" i="19"/>
  <c r="W127" i="19"/>
  <c r="X126" i="19"/>
  <c r="W126" i="19"/>
  <c r="X125" i="19"/>
  <c r="W125" i="19"/>
  <c r="X124" i="19"/>
  <c r="W124" i="19"/>
  <c r="X123" i="19"/>
  <c r="W123" i="19"/>
  <c r="X122" i="19"/>
  <c r="W122" i="19"/>
  <c r="X121" i="19"/>
  <c r="W121" i="19"/>
  <c r="X120" i="19"/>
  <c r="W120" i="19"/>
  <c r="X119" i="19"/>
  <c r="W119" i="19"/>
  <c r="X118" i="19"/>
  <c r="W118" i="19"/>
  <c r="X116" i="19"/>
  <c r="W116" i="19"/>
  <c r="X115" i="19"/>
  <c r="W115" i="19"/>
  <c r="X114" i="19"/>
  <c r="W114" i="19"/>
  <c r="X113" i="19"/>
  <c r="W113" i="19"/>
  <c r="X112" i="19"/>
  <c r="W112" i="19"/>
  <c r="X111" i="19"/>
  <c r="W111" i="19"/>
  <c r="X110" i="19"/>
  <c r="W110" i="19"/>
  <c r="X109" i="19"/>
  <c r="W109" i="19"/>
  <c r="X108" i="19"/>
  <c r="W108" i="19"/>
  <c r="X107" i="19"/>
  <c r="W107" i="19"/>
  <c r="X106" i="19"/>
  <c r="W106" i="19"/>
  <c r="X105" i="19"/>
  <c r="W105" i="19"/>
  <c r="X104" i="19"/>
  <c r="W104" i="19"/>
  <c r="X103" i="19"/>
  <c r="W103" i="19"/>
  <c r="X102" i="19"/>
  <c r="W102" i="19"/>
  <c r="X101" i="19"/>
  <c r="W101" i="19"/>
  <c r="X99" i="19"/>
  <c r="W99" i="19"/>
  <c r="X98" i="19"/>
  <c r="W98" i="19"/>
  <c r="X97" i="19"/>
  <c r="W97" i="19"/>
  <c r="X96" i="19"/>
  <c r="W96" i="19"/>
  <c r="X95" i="19"/>
  <c r="W95" i="19"/>
  <c r="X94" i="19"/>
  <c r="W94" i="19"/>
  <c r="X93" i="19"/>
  <c r="W93" i="19"/>
  <c r="X92" i="19"/>
  <c r="W92" i="19"/>
  <c r="X91" i="19"/>
  <c r="W91" i="19"/>
  <c r="X90" i="19"/>
  <c r="W90" i="19"/>
  <c r="X89" i="19"/>
  <c r="W89" i="19"/>
  <c r="X88" i="19"/>
  <c r="W88" i="19"/>
  <c r="X87" i="19"/>
  <c r="W87" i="19"/>
  <c r="X86" i="19"/>
  <c r="W86" i="19"/>
  <c r="X85" i="19"/>
  <c r="W85" i="19"/>
  <c r="X84" i="19"/>
  <c r="W84" i="19"/>
  <c r="X83" i="19"/>
  <c r="W83" i="19"/>
  <c r="X82" i="19"/>
  <c r="W82" i="19"/>
  <c r="X81" i="19"/>
  <c r="W81" i="19"/>
  <c r="X80" i="19"/>
  <c r="W80" i="19"/>
  <c r="X79" i="19"/>
  <c r="W79" i="19"/>
  <c r="X78" i="19"/>
  <c r="W78" i="19"/>
  <c r="X77" i="19"/>
  <c r="W77" i="19"/>
  <c r="X76" i="19"/>
  <c r="W76" i="19"/>
  <c r="X75" i="19"/>
  <c r="W75" i="19"/>
  <c r="X74" i="19"/>
  <c r="W74" i="19"/>
  <c r="X73" i="19"/>
  <c r="W73" i="19"/>
  <c r="X72" i="19"/>
  <c r="W72" i="19"/>
  <c r="X71" i="19"/>
  <c r="W71" i="19"/>
  <c r="X70" i="19"/>
  <c r="W70" i="19"/>
  <c r="X69" i="19"/>
  <c r="W69" i="19"/>
  <c r="X68" i="19"/>
  <c r="W68" i="19"/>
  <c r="X67" i="19"/>
  <c r="W67" i="19"/>
  <c r="X66" i="19"/>
  <c r="W66" i="19"/>
  <c r="X65" i="19"/>
  <c r="W65" i="19"/>
  <c r="X64" i="19"/>
  <c r="W64" i="19"/>
  <c r="X63" i="19"/>
  <c r="W63" i="19"/>
  <c r="X62" i="19"/>
  <c r="W62" i="19"/>
  <c r="X61" i="19"/>
  <c r="W61" i="19"/>
  <c r="X60" i="19"/>
  <c r="W60" i="19"/>
  <c r="X59" i="19"/>
  <c r="W59" i="19"/>
  <c r="X58" i="19"/>
  <c r="W58" i="19"/>
  <c r="X57" i="19"/>
  <c r="W57" i="19"/>
  <c r="X56" i="19"/>
  <c r="W56" i="19"/>
  <c r="X55" i="19"/>
  <c r="W55" i="19"/>
  <c r="X54" i="19"/>
  <c r="W54" i="19"/>
  <c r="X53" i="19"/>
  <c r="W53" i="19"/>
  <c r="X52" i="19"/>
  <c r="W52" i="19"/>
  <c r="X51" i="19"/>
  <c r="W51" i="19"/>
  <c r="X50" i="19"/>
  <c r="W50" i="19"/>
  <c r="X49" i="19"/>
  <c r="W49" i="19"/>
  <c r="X48" i="19"/>
  <c r="W48" i="19"/>
  <c r="X47" i="19"/>
  <c r="W47" i="19"/>
  <c r="X46" i="19"/>
  <c r="W46" i="19"/>
  <c r="X45" i="19"/>
  <c r="W45" i="19"/>
  <c r="X44" i="19"/>
  <c r="W44" i="19"/>
  <c r="X43" i="19"/>
  <c r="W43" i="19"/>
  <c r="X42" i="19"/>
  <c r="W42" i="19"/>
  <c r="X41" i="19"/>
  <c r="W41" i="19"/>
  <c r="X38" i="19"/>
  <c r="W38" i="19"/>
  <c r="X37" i="19"/>
  <c r="W37" i="19"/>
  <c r="X36" i="19"/>
  <c r="W36" i="19"/>
  <c r="X35" i="19"/>
  <c r="W35" i="19"/>
  <c r="X34" i="19"/>
  <c r="W34" i="19"/>
  <c r="X32" i="19"/>
  <c r="W32" i="19"/>
  <c r="X31" i="19"/>
  <c r="W31" i="19"/>
  <c r="X30" i="19"/>
  <c r="W30" i="19"/>
  <c r="X29" i="19"/>
  <c r="W29" i="19"/>
  <c r="X28" i="19"/>
  <c r="W28" i="19"/>
  <c r="X27" i="19"/>
  <c r="W27" i="19"/>
  <c r="X26" i="19"/>
  <c r="W26" i="19"/>
  <c r="X25" i="19"/>
  <c r="W25" i="19"/>
  <c r="X24" i="19"/>
  <c r="W24" i="19"/>
  <c r="X23" i="19"/>
  <c r="W23" i="19"/>
  <c r="X22" i="19"/>
  <c r="W22" i="19"/>
  <c r="X21" i="19"/>
  <c r="W21" i="19"/>
  <c r="X20" i="19"/>
  <c r="W20" i="19"/>
  <c r="X19" i="19"/>
  <c r="W19" i="19"/>
  <c r="X18" i="19"/>
  <c r="W18" i="19"/>
  <c r="X17" i="19"/>
  <c r="W17" i="19"/>
  <c r="X16" i="19"/>
  <c r="W16" i="19"/>
  <c r="X15" i="19"/>
  <c r="W15" i="19"/>
  <c r="X14" i="19"/>
  <c r="W14" i="19"/>
  <c r="X13" i="19"/>
  <c r="W13" i="19"/>
  <c r="X12" i="19"/>
  <c r="W12" i="19"/>
  <c r="X11" i="19"/>
  <c r="W11" i="19"/>
  <c r="X10" i="19"/>
  <c r="W10" i="19"/>
  <c r="X9" i="19"/>
  <c r="W9" i="19"/>
  <c r="X8" i="19"/>
  <c r="AM3" i="14"/>
  <c r="AL3" i="14"/>
  <c r="AK3" i="14"/>
  <c r="AJ3" i="14"/>
  <c r="AI3" i="14"/>
  <c r="AG3" i="14"/>
  <c r="AF3" i="14"/>
  <c r="AE3" i="14"/>
  <c r="AD3" i="14"/>
  <c r="AC3" i="14"/>
  <c r="AA3" i="14"/>
  <c r="Z3" i="14"/>
  <c r="Y3" i="14"/>
  <c r="X3" i="14"/>
  <c r="W3" i="14"/>
  <c r="U3" i="14"/>
  <c r="T3" i="14"/>
  <c r="S3" i="14"/>
  <c r="R3" i="14"/>
  <c r="Q3" i="14"/>
  <c r="I2" i="14"/>
  <c r="I3" i="14"/>
  <c r="H3" i="14"/>
  <c r="G3" i="14"/>
  <c r="F3" i="14"/>
  <c r="E3" i="14"/>
  <c r="O3" i="14"/>
  <c r="N3" i="14"/>
  <c r="M2" i="14"/>
  <c r="M3" i="14"/>
  <c r="L2" i="14"/>
  <c r="L3" i="14"/>
  <c r="K3" i="14"/>
  <c r="U3" i="19"/>
  <c r="T3" i="19"/>
  <c r="S3" i="19"/>
  <c r="R2" i="19"/>
  <c r="Q3" i="19"/>
  <c r="Q2" i="19" s="1"/>
  <c r="R3" i="19"/>
  <c r="O3" i="19"/>
  <c r="N3" i="19"/>
  <c r="M3" i="19"/>
  <c r="M2" i="19" s="1"/>
  <c r="L3" i="19"/>
  <c r="J3" i="19"/>
  <c r="I3" i="19"/>
  <c r="I2" i="19" s="1"/>
  <c r="H3" i="19"/>
  <c r="G3" i="19"/>
  <c r="E3" i="19"/>
  <c r="E2" i="19" s="1"/>
  <c r="C3" i="19"/>
  <c r="D3" i="19"/>
  <c r="C316" i="16"/>
  <c r="D4" i="19"/>
  <c r="C2" i="19" l="1"/>
  <c r="K2" i="14"/>
  <c r="O2" i="14"/>
  <c r="F2" i="14"/>
  <c r="G2" i="14"/>
  <c r="H2" i="14"/>
  <c r="N2" i="14"/>
  <c r="AI2" i="14"/>
  <c r="E2" i="14"/>
  <c r="L2" i="19"/>
  <c r="S2" i="19"/>
  <c r="N2" i="19"/>
  <c r="H2" i="19"/>
  <c r="T2" i="19"/>
  <c r="O2" i="19"/>
  <c r="U2" i="19"/>
  <c r="G2" i="19"/>
  <c r="J2" i="19"/>
  <c r="D2" i="19"/>
  <c r="C20" i="6" l="1"/>
  <c r="C8" i="18"/>
  <c r="AI5" i="14" l="1"/>
  <c r="AJ5" i="14" s="1"/>
  <c r="AK5" i="14" s="1"/>
  <c r="AL5" i="14" s="1"/>
  <c r="AM5" i="14" s="1"/>
  <c r="AC5" i="14"/>
  <c r="AD5" i="14" s="1"/>
  <c r="AE5" i="14" s="1"/>
  <c r="AF5" i="14" s="1"/>
  <c r="AG5" i="14" s="1"/>
  <c r="W5" i="14"/>
  <c r="X5" i="14" s="1"/>
  <c r="Y5" i="14" s="1"/>
  <c r="Z5" i="14" s="1"/>
  <c r="AA5" i="14" s="1"/>
  <c r="Q5" i="14"/>
  <c r="R5" i="14" s="1"/>
  <c r="S5" i="14" s="1"/>
  <c r="T5" i="14" s="1"/>
  <c r="U5" i="14" s="1"/>
  <c r="K5" i="14"/>
  <c r="L5" i="14" s="1"/>
  <c r="M5" i="14" s="1"/>
  <c r="N5" i="14" s="1"/>
  <c r="O5" i="14" s="1"/>
  <c r="E5" i="14"/>
  <c r="F5" i="14" s="1"/>
  <c r="G5" i="14" s="1"/>
  <c r="H5" i="14" s="1"/>
  <c r="I5" i="14" s="1"/>
  <c r="V20" i="15" l="1"/>
  <c r="U20" i="15"/>
  <c r="T20" i="15"/>
  <c r="R20" i="15"/>
  <c r="Q20" i="15"/>
  <c r="P20" i="15"/>
  <c r="O20" i="15"/>
  <c r="M20" i="15"/>
  <c r="L20" i="15"/>
  <c r="K20" i="15"/>
  <c r="J20" i="15"/>
  <c r="H20" i="15"/>
  <c r="A1" i="14" l="1"/>
  <c r="AM2" i="14"/>
  <c r="AL2" i="14"/>
  <c r="AK2" i="14"/>
  <c r="AJ2" i="14"/>
  <c r="AG2" i="14"/>
  <c r="AF2" i="14"/>
  <c r="AE2" i="14"/>
  <c r="AD2" i="14"/>
  <c r="AC2" i="14"/>
  <c r="AA2" i="14"/>
  <c r="Z2" i="14"/>
  <c r="Y2" i="14"/>
  <c r="X2" i="14"/>
  <c r="W2" i="14"/>
  <c r="U2" i="14"/>
  <c r="T2" i="14"/>
  <c r="S2" i="14"/>
  <c r="R2" i="14"/>
  <c r="Q2" i="14"/>
  <c r="C1" i="17"/>
  <c r="C1" i="13"/>
  <c r="C1" i="20"/>
  <c r="C3" i="8"/>
  <c r="D3" i="11"/>
  <c r="C3" i="11"/>
  <c r="D3" i="16"/>
  <c r="C3" i="16"/>
  <c r="U3" i="16"/>
  <c r="T3" i="16"/>
  <c r="S3" i="16"/>
  <c r="R3" i="16"/>
  <c r="Q3" i="16"/>
  <c r="O3" i="16"/>
  <c r="N3" i="16"/>
  <c r="M3" i="16"/>
  <c r="L3" i="16"/>
  <c r="J3" i="16"/>
  <c r="I3" i="16"/>
  <c r="H3" i="16"/>
  <c r="G3" i="16"/>
  <c r="U3" i="11"/>
  <c r="T3" i="11"/>
  <c r="S3" i="11"/>
  <c r="R3" i="11"/>
  <c r="Q3" i="11"/>
  <c r="O3" i="11"/>
  <c r="N3" i="11"/>
  <c r="M3" i="11"/>
  <c r="L3" i="11"/>
  <c r="J3" i="11"/>
  <c r="I3" i="11"/>
  <c r="H3" i="11"/>
  <c r="G3" i="11"/>
  <c r="U3" i="8"/>
  <c r="T3" i="8"/>
  <c r="S3" i="8"/>
  <c r="R3" i="8"/>
  <c r="Q3" i="8"/>
  <c r="O3" i="8"/>
  <c r="N3" i="8"/>
  <c r="M3" i="8"/>
  <c r="L3" i="8"/>
  <c r="J3" i="8"/>
  <c r="I3" i="8"/>
  <c r="H3" i="8"/>
  <c r="G3" i="8"/>
  <c r="E3" i="16"/>
  <c r="E3" i="11"/>
  <c r="E3" i="8"/>
  <c r="D3" i="8"/>
  <c r="F3" i="8"/>
  <c r="A1" i="19"/>
  <c r="B61" i="15"/>
  <c r="B14" i="6"/>
  <c r="A3" i="6"/>
  <c r="A24" i="6"/>
  <c r="T9" i="16" l="1"/>
  <c r="T10" i="16"/>
  <c r="T11" i="16"/>
  <c r="T12" i="16"/>
  <c r="T13" i="16"/>
  <c r="T14" i="16"/>
  <c r="T15" i="16"/>
  <c r="T16" i="16"/>
  <c r="T17" i="16"/>
  <c r="T18" i="16"/>
  <c r="T19" i="16"/>
  <c r="T20" i="16"/>
  <c r="T21" i="16"/>
  <c r="T22" i="16"/>
  <c r="T23" i="16"/>
  <c r="T24" i="16"/>
  <c r="T25" i="16"/>
  <c r="T26" i="16"/>
  <c r="T27" i="16"/>
  <c r="T28" i="16"/>
  <c r="T29" i="16"/>
  <c r="T30" i="16"/>
  <c r="T31" i="16"/>
  <c r="T32" i="16"/>
  <c r="T33" i="16"/>
  <c r="T34" i="16"/>
  <c r="T35" i="16"/>
  <c r="T36" i="16"/>
  <c r="T37" i="16"/>
  <c r="T38" i="16"/>
  <c r="T39" i="16"/>
  <c r="T40" i="16"/>
  <c r="T41" i="16"/>
  <c r="T42" i="16"/>
  <c r="T43" i="16"/>
  <c r="T44" i="16"/>
  <c r="T45" i="16"/>
  <c r="T46" i="16"/>
  <c r="T47" i="16"/>
  <c r="T48" i="16"/>
  <c r="T49" i="16"/>
  <c r="T50" i="16"/>
  <c r="T51" i="16"/>
  <c r="T52" i="16"/>
  <c r="T53" i="16"/>
  <c r="T54" i="16"/>
  <c r="T55" i="16"/>
  <c r="T56" i="16"/>
  <c r="T57" i="16"/>
  <c r="T58" i="16"/>
  <c r="T59" i="16"/>
  <c r="T60" i="16"/>
  <c r="T61" i="16"/>
  <c r="T62" i="16"/>
  <c r="T63" i="16"/>
  <c r="T64" i="16"/>
  <c r="T65" i="16"/>
  <c r="T66" i="16"/>
  <c r="T67" i="16"/>
  <c r="T68" i="16"/>
  <c r="T69" i="16"/>
  <c r="T70" i="16"/>
  <c r="T71" i="16"/>
  <c r="T72" i="16"/>
  <c r="T73" i="16"/>
  <c r="T74" i="16"/>
  <c r="T75" i="16"/>
  <c r="T76" i="16"/>
  <c r="T77" i="16"/>
  <c r="T78" i="16"/>
  <c r="T79" i="16"/>
  <c r="T80" i="16"/>
  <c r="T81" i="16"/>
  <c r="T82" i="16"/>
  <c r="T83" i="16"/>
  <c r="T84" i="16"/>
  <c r="T85" i="16"/>
  <c r="T86" i="16"/>
  <c r="T87" i="16"/>
  <c r="T88" i="16"/>
  <c r="T89" i="16"/>
  <c r="T90" i="16"/>
  <c r="T91" i="16"/>
  <c r="T92" i="16"/>
  <c r="T93" i="16"/>
  <c r="T94" i="16"/>
  <c r="T95" i="16"/>
  <c r="T96" i="16"/>
  <c r="T97" i="16"/>
  <c r="T98" i="16"/>
  <c r="T99" i="16"/>
  <c r="T100" i="16"/>
  <c r="T101" i="16"/>
  <c r="T102" i="16"/>
  <c r="T103" i="16"/>
  <c r="T104" i="16"/>
  <c r="T105" i="16"/>
  <c r="T106" i="16"/>
  <c r="T107" i="16"/>
  <c r="T108" i="16"/>
  <c r="T109" i="16"/>
  <c r="T110" i="16"/>
  <c r="T111" i="16"/>
  <c r="T112" i="16"/>
  <c r="T113" i="16"/>
  <c r="T114" i="16"/>
  <c r="T115" i="16"/>
  <c r="T116" i="16"/>
  <c r="T117" i="16"/>
  <c r="T118" i="16"/>
  <c r="T119" i="16"/>
  <c r="T120" i="16"/>
  <c r="T121" i="16"/>
  <c r="T122" i="16"/>
  <c r="T123" i="16"/>
  <c r="T124" i="16"/>
  <c r="T125" i="16"/>
  <c r="T126" i="16"/>
  <c r="T127" i="16"/>
  <c r="T128" i="16"/>
  <c r="T129" i="16"/>
  <c r="T130" i="16"/>
  <c r="T131" i="16"/>
  <c r="T132" i="16"/>
  <c r="T133" i="16"/>
  <c r="T134" i="16"/>
  <c r="T135" i="16"/>
  <c r="T136" i="16"/>
  <c r="T137" i="16"/>
  <c r="T138" i="16"/>
  <c r="T139" i="16"/>
  <c r="T140" i="16"/>
  <c r="T141" i="16"/>
  <c r="T142" i="16"/>
  <c r="T143" i="16"/>
  <c r="T144" i="16"/>
  <c r="T145" i="16"/>
  <c r="T146" i="16"/>
  <c r="T147" i="16"/>
  <c r="T148" i="16"/>
  <c r="T149" i="16"/>
  <c r="T150" i="16"/>
  <c r="T151" i="16"/>
  <c r="T152" i="16"/>
  <c r="T153" i="16"/>
  <c r="T154" i="16"/>
  <c r="T155" i="16"/>
  <c r="T156" i="16"/>
  <c r="T157" i="16"/>
  <c r="T158" i="16"/>
  <c r="T159" i="16"/>
  <c r="T160" i="16"/>
  <c r="T161" i="16"/>
  <c r="T162" i="16"/>
  <c r="T163" i="16"/>
  <c r="T164" i="16"/>
  <c r="T165" i="16"/>
  <c r="T166" i="16"/>
  <c r="T167" i="16"/>
  <c r="T168" i="16"/>
  <c r="T169" i="16"/>
  <c r="T170" i="16"/>
  <c r="T171" i="16"/>
  <c r="T172" i="16"/>
  <c r="T173" i="16"/>
  <c r="T174" i="16"/>
  <c r="T175" i="16"/>
  <c r="T176" i="16"/>
  <c r="T177" i="16"/>
  <c r="T178" i="16"/>
  <c r="T179" i="16"/>
  <c r="T180" i="16"/>
  <c r="T181" i="16"/>
  <c r="T182" i="16"/>
  <c r="T183" i="16"/>
  <c r="T184" i="16"/>
  <c r="T185" i="16"/>
  <c r="T186" i="16"/>
  <c r="T187" i="16"/>
  <c r="T188" i="16"/>
  <c r="T189" i="16"/>
  <c r="T190" i="16"/>
  <c r="T191" i="16"/>
  <c r="T192" i="16"/>
  <c r="T193" i="16"/>
  <c r="T194" i="16"/>
  <c r="T195" i="16"/>
  <c r="T196" i="16"/>
  <c r="T197" i="16"/>
  <c r="T198" i="16"/>
  <c r="T199" i="16"/>
  <c r="T200" i="16"/>
  <c r="T201" i="16"/>
  <c r="T202" i="16"/>
  <c r="T203" i="16"/>
  <c r="T204" i="16"/>
  <c r="T205" i="16"/>
  <c r="T206" i="16"/>
  <c r="T207" i="16"/>
  <c r="T208" i="16"/>
  <c r="T209" i="16"/>
  <c r="T210" i="16"/>
  <c r="T211" i="16"/>
  <c r="T212" i="16"/>
  <c r="T213" i="16"/>
  <c r="T214" i="16"/>
  <c r="T215" i="16"/>
  <c r="T216" i="16"/>
  <c r="T217" i="16"/>
  <c r="T218" i="16"/>
  <c r="T219" i="16"/>
  <c r="T220" i="16"/>
  <c r="T221" i="16"/>
  <c r="T222" i="16"/>
  <c r="T223" i="16"/>
  <c r="T224" i="16"/>
  <c r="T225" i="16"/>
  <c r="T226" i="16"/>
  <c r="T227" i="16"/>
  <c r="T228" i="16"/>
  <c r="T229" i="16"/>
  <c r="T230" i="16"/>
  <c r="T231" i="16"/>
  <c r="T232" i="16"/>
  <c r="T233" i="16"/>
  <c r="T234" i="16"/>
  <c r="T235" i="16"/>
  <c r="T236" i="16"/>
  <c r="T237" i="16"/>
  <c r="T238" i="16"/>
  <c r="T239" i="16"/>
  <c r="T240" i="16"/>
  <c r="T241" i="16"/>
  <c r="T242" i="16"/>
  <c r="T243" i="16"/>
  <c r="T244" i="16"/>
  <c r="T245" i="16"/>
  <c r="T246" i="16"/>
  <c r="T247" i="16"/>
  <c r="T248" i="16"/>
  <c r="T249" i="16"/>
  <c r="T250" i="16"/>
  <c r="T251" i="16"/>
  <c r="T252" i="16"/>
  <c r="T253" i="16"/>
  <c r="T254" i="16"/>
  <c r="T255" i="16"/>
  <c r="T256" i="16"/>
  <c r="T257" i="16"/>
  <c r="T258" i="16"/>
  <c r="T259" i="16"/>
  <c r="T260" i="16"/>
  <c r="T261" i="16"/>
  <c r="T262" i="16"/>
  <c r="T263" i="16"/>
  <c r="T264" i="16"/>
  <c r="T265" i="16"/>
  <c r="T266" i="16"/>
  <c r="T267" i="16"/>
  <c r="T268" i="16"/>
  <c r="T269" i="16"/>
  <c r="T270" i="16"/>
  <c r="T271" i="16"/>
  <c r="T272" i="16"/>
  <c r="T273" i="16"/>
  <c r="T274" i="16"/>
  <c r="T275" i="16"/>
  <c r="T276" i="16"/>
  <c r="T277" i="16"/>
  <c r="T278" i="16"/>
  <c r="T279" i="16"/>
  <c r="T280" i="16"/>
  <c r="T281" i="16"/>
  <c r="T282" i="16"/>
  <c r="T283" i="16"/>
  <c r="T284" i="16"/>
  <c r="T285" i="16"/>
  <c r="T286" i="16"/>
  <c r="T287" i="16"/>
  <c r="T288" i="16"/>
  <c r="T289" i="16"/>
  <c r="T290" i="16"/>
  <c r="T291" i="16"/>
  <c r="T292" i="16"/>
  <c r="T293" i="16"/>
  <c r="T294" i="16"/>
  <c r="T295" i="16"/>
  <c r="T296" i="16"/>
  <c r="T297" i="16"/>
  <c r="T298" i="16"/>
  <c r="T299" i="16"/>
  <c r="T300" i="16"/>
  <c r="T301" i="16"/>
  <c r="T302" i="16"/>
  <c r="T303" i="16"/>
  <c r="T304" i="16"/>
  <c r="T305" i="16"/>
  <c r="T306" i="16"/>
  <c r="T307" i="16"/>
  <c r="T308" i="16"/>
  <c r="T309" i="16"/>
  <c r="T310" i="16"/>
  <c r="T8" i="16"/>
  <c r="S316" i="11" l="1"/>
  <c r="R316" i="11"/>
  <c r="Q316" i="11"/>
  <c r="O316" i="11"/>
  <c r="M316" i="11"/>
  <c r="L316" i="11"/>
  <c r="J316" i="11"/>
  <c r="I316" i="11"/>
  <c r="H316" i="11"/>
  <c r="G316" i="11"/>
  <c r="E316" i="11"/>
  <c r="G316" i="16" l="1"/>
  <c r="H316" i="16"/>
  <c r="I316" i="16"/>
  <c r="J316" i="16"/>
  <c r="L316" i="16"/>
  <c r="O316" i="16"/>
  <c r="Q316" i="16"/>
  <c r="R316" i="16"/>
  <c r="S316" i="16"/>
  <c r="T316" i="16"/>
  <c r="U316" i="16"/>
  <c r="D316" i="16"/>
  <c r="C303" i="17"/>
  <c r="C303" i="13"/>
  <c r="C53" i="13" l="1"/>
  <c r="C53" i="17"/>
  <c r="C31" i="17"/>
  <c r="C31" i="13"/>
  <c r="G29" i="11" l="1"/>
  <c r="H29" i="11"/>
  <c r="I29" i="11"/>
  <c r="J29" i="11"/>
  <c r="L29" i="11"/>
  <c r="M29" i="11"/>
  <c r="N29" i="11"/>
  <c r="O29" i="11"/>
  <c r="Q29" i="11"/>
  <c r="R29" i="11"/>
  <c r="S29" i="11"/>
  <c r="E29" i="11"/>
  <c r="D29" i="11"/>
  <c r="D316" i="11" s="1"/>
  <c r="C29" i="11"/>
  <c r="C316" i="11" s="1"/>
  <c r="F29" i="16"/>
  <c r="E29" i="16"/>
  <c r="E316" i="16" s="1"/>
  <c r="I7" i="14" l="1"/>
  <c r="F7" i="14"/>
  <c r="G7" i="14"/>
  <c r="H7" i="14"/>
  <c r="E7" i="14"/>
  <c r="B62" i="15" l="1"/>
  <c r="B63" i="15" s="1"/>
  <c r="B64" i="15" s="1"/>
  <c r="B65" i="15" s="1"/>
  <c r="E53" i="15"/>
  <c r="F33" i="15"/>
  <c r="F32" i="15"/>
  <c r="E32" i="15"/>
  <c r="C2" i="15" l="1"/>
  <c r="A13" i="15" s="1"/>
  <c r="G18" i="15" l="1"/>
  <c r="H18" i="15"/>
  <c r="G13" i="15"/>
  <c r="F13" i="15"/>
  <c r="F35" i="15" s="1"/>
  <c r="B13" i="15"/>
  <c r="D13" i="15"/>
  <c r="J13" i="15"/>
  <c r="E49" i="15" s="1"/>
  <c r="U13" i="15"/>
  <c r="O13" i="15"/>
  <c r="F49" i="15" s="1"/>
  <c r="T13" i="15"/>
  <c r="C13" i="15"/>
  <c r="V13" i="15"/>
  <c r="E34" i="15" s="1"/>
  <c r="K13" i="15"/>
  <c r="R13" i="15"/>
  <c r="F52" i="15" s="1"/>
  <c r="M13" i="15"/>
  <c r="E52" i="15" s="1"/>
  <c r="Q13" i="15"/>
  <c r="F50" i="15" s="1"/>
  <c r="H13" i="15"/>
  <c r="P13" i="15"/>
  <c r="L13" i="15"/>
  <c r="E50" i="15" s="1"/>
  <c r="E64" i="15"/>
  <c r="A18" i="15"/>
  <c r="F18" i="15" s="1"/>
  <c r="E61" i="15"/>
  <c r="E65" i="15"/>
  <c r="E63" i="15"/>
  <c r="E62" i="15"/>
  <c r="R18" i="15" l="1"/>
  <c r="E31" i="15" s="1"/>
  <c r="B18" i="15"/>
  <c r="Q18" i="15"/>
  <c r="D18" i="15"/>
  <c r="M18" i="15"/>
  <c r="F27" i="15" s="1"/>
  <c r="L18" i="15"/>
  <c r="F25" i="15" s="1"/>
  <c r="K18" i="15"/>
  <c r="T18" i="15"/>
  <c r="P18" i="15"/>
  <c r="O18" i="15"/>
  <c r="E28" i="15" s="1"/>
  <c r="C18" i="15"/>
  <c r="V18" i="15"/>
  <c r="U18" i="15"/>
  <c r="J18" i="15"/>
  <c r="E24" i="15" s="1"/>
  <c r="E51" i="15"/>
  <c r="E54" i="15" s="1"/>
  <c r="F73" i="15"/>
  <c r="E13" i="15"/>
  <c r="E42" i="15"/>
  <c r="E44" i="15"/>
  <c r="F34" i="15"/>
  <c r="E67" i="15"/>
  <c r="E37" i="15"/>
  <c r="F37" i="15"/>
  <c r="F51" i="15"/>
  <c r="F54" i="15" s="1"/>
  <c r="E73" i="15"/>
  <c r="E35" i="15"/>
  <c r="E45" i="15" s="1"/>
  <c r="G45" i="15" s="1"/>
  <c r="G73" i="15"/>
  <c r="E27" i="15" l="1"/>
  <c r="I32" i="15"/>
  <c r="F30" i="15"/>
  <c r="F26" i="15"/>
  <c r="E26" i="15"/>
  <c r="E18" i="15"/>
  <c r="E30" i="15"/>
  <c r="F28" i="15"/>
  <c r="F31" i="15"/>
  <c r="E25" i="15"/>
  <c r="F24" i="15"/>
  <c r="E43" i="15"/>
  <c r="F36" i="15"/>
  <c r="E36" i="15"/>
  <c r="E29" i="15"/>
  <c r="F29" i="15"/>
  <c r="F38" i="15" l="1"/>
  <c r="E38" i="15"/>
  <c r="F316" i="8"/>
  <c r="E316" i="8"/>
  <c r="G38" i="15" l="1"/>
  <c r="U316" i="8"/>
  <c r="T316" i="8"/>
  <c r="S316" i="8"/>
  <c r="Q316" i="8"/>
  <c r="P316" i="8"/>
  <c r="O316" i="8"/>
  <c r="N316" i="8"/>
  <c r="L316" i="8"/>
  <c r="K316" i="8"/>
  <c r="J316" i="8"/>
  <c r="I316" i="8"/>
  <c r="G316" i="8"/>
  <c r="D316" i="8"/>
  <c r="C316"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Becky Dzingeleski</author>
  </authors>
  <commentList>
    <comment ref="B19" authorId="0" shapeId="0" xr:uid="{4851AF48-B607-4547-A8FD-100EBE2E0F32}">
      <text>
        <r>
          <rPr>
            <b/>
            <sz val="9"/>
            <color indexed="81"/>
            <rFont val="Tahoma"/>
            <family val="2"/>
          </rPr>
          <t>Becky Dzingeleski:</t>
        </r>
        <r>
          <rPr>
            <sz val="9"/>
            <color indexed="81"/>
            <rFont val="Tahoma"/>
            <family val="2"/>
          </rPr>
          <t xml:space="preserve">
Per FOD - new unit.  TSERS Contributions began in 2018</t>
        </r>
      </text>
    </comment>
    <comment ref="B354" authorId="0" shapeId="0" xr:uid="{F03E4596-4551-4901-BEFC-669A7D532D1B}">
      <text>
        <r>
          <rPr>
            <b/>
            <sz val="9"/>
            <color indexed="81"/>
            <rFont val="Tahoma"/>
            <family val="2"/>
          </rPr>
          <t>Becky Dzingeleski:</t>
        </r>
        <r>
          <rPr>
            <sz val="9"/>
            <color indexed="81"/>
            <rFont val="Tahoma"/>
            <family val="2"/>
          </rPr>
          <t xml:space="preserve">
Inactive but still have runouts of prior allocations.</t>
        </r>
      </text>
    </comment>
    <comment ref="B394" authorId="0" shapeId="0" xr:uid="{F6800587-4E74-41A0-979D-4534C13AB0A4}">
      <text>
        <r>
          <rPr>
            <b/>
            <sz val="9"/>
            <color indexed="81"/>
            <rFont val="Tahoma"/>
            <family val="2"/>
          </rPr>
          <t>Becky Dzingeleski:</t>
        </r>
        <r>
          <rPr>
            <sz val="9"/>
            <color indexed="81"/>
            <rFont val="Tahoma"/>
            <family val="2"/>
          </rPr>
          <t xml:space="preserve">
Per FOD this unit merged with HEALTH &amp; HUMAN SVCS (12220)</t>
        </r>
      </text>
    </comment>
    <comment ref="B399" authorId="0" shapeId="0" xr:uid="{5C778550-E5CD-4EAA-B627-91DCFCED3F85}">
      <text>
        <r>
          <rPr>
            <b/>
            <sz val="9"/>
            <color indexed="81"/>
            <rFont val="Tahoma"/>
            <family val="2"/>
          </rPr>
          <t>Becky Dzingeleski:</t>
        </r>
        <r>
          <rPr>
            <sz val="9"/>
            <color indexed="81"/>
            <rFont val="Tahoma"/>
            <family val="2"/>
          </rPr>
          <t xml:space="preserve">
Inactive but still have runouts of prior allocations.</t>
        </r>
      </text>
    </comment>
    <comment ref="B444" authorId="0" shapeId="0" xr:uid="{25A5466E-5B2B-437C-BBFF-B8AD38F32B00}">
      <text>
        <r>
          <rPr>
            <b/>
            <sz val="9"/>
            <color indexed="81"/>
            <rFont val="Tahoma"/>
            <family val="2"/>
          </rPr>
          <t>Becky Dzingeleski:</t>
        </r>
        <r>
          <rPr>
            <sz val="9"/>
            <color indexed="81"/>
            <rFont val="Tahoma"/>
            <family val="2"/>
          </rPr>
          <t xml:space="preserve">
CU of 51000 per FOD. </t>
        </r>
      </text>
    </comment>
    <comment ref="B445" authorId="0" shapeId="0" xr:uid="{850EE3C9-401F-4DD4-8732-1A07493DD894}">
      <text>
        <r>
          <rPr>
            <b/>
            <sz val="9"/>
            <color indexed="81"/>
            <rFont val="Tahoma"/>
            <family val="2"/>
          </rPr>
          <t>Becky Dzingeleski:</t>
        </r>
        <r>
          <rPr>
            <sz val="9"/>
            <color indexed="81"/>
            <rFont val="Tahoma"/>
            <family val="2"/>
          </rPr>
          <t xml:space="preserve">
CU of 51000 per FOD. </t>
        </r>
      </text>
    </comment>
    <comment ref="B461" authorId="0" shapeId="0" xr:uid="{0EC9FA35-820B-4B85-BAC3-2265387E9E2B}">
      <text>
        <r>
          <rPr>
            <b/>
            <sz val="9"/>
            <color indexed="81"/>
            <rFont val="Tahoma"/>
            <family val="2"/>
          </rPr>
          <t>Becky Dzingeleski:</t>
        </r>
        <r>
          <rPr>
            <sz val="9"/>
            <color indexed="81"/>
            <rFont val="Tahoma"/>
            <family val="2"/>
          </rPr>
          <t xml:space="preserve">
Inactive but still have runouts of prior allocations.</t>
        </r>
      </text>
    </comment>
    <comment ref="B462" authorId="0" shapeId="0" xr:uid="{BEDC2FD4-18A6-4FF5-A4B5-17964A662A9C}">
      <text>
        <r>
          <rPr>
            <b/>
            <sz val="9"/>
            <color indexed="81"/>
            <rFont val="Tahoma"/>
            <family val="2"/>
          </rPr>
          <t>Becky Dzingeleski:</t>
        </r>
        <r>
          <rPr>
            <sz val="9"/>
            <color indexed="81"/>
            <rFont val="Tahoma"/>
            <family val="2"/>
          </rPr>
          <t xml:space="preserve">
Inactive but still have runouts of prior allocations.</t>
        </r>
      </text>
    </comment>
    <comment ref="B502" authorId="0" shapeId="0" xr:uid="{9C7B5D87-B784-41BC-9623-A4D50B599A85}">
      <text>
        <r>
          <rPr>
            <b/>
            <sz val="9"/>
            <color indexed="81"/>
            <rFont val="Tahoma"/>
            <family val="2"/>
          </rPr>
          <t>Becky Dzingeleski:</t>
        </r>
        <r>
          <rPr>
            <sz val="9"/>
            <color indexed="81"/>
            <rFont val="Tahoma"/>
            <family val="2"/>
          </rPr>
          <t xml:space="preserve">
Per FOD, Unit no longer eligible for participation but have runout of prior allocations.               </t>
        </r>
      </text>
    </comment>
    <comment ref="B503" authorId="0" shapeId="0" xr:uid="{098F4349-80A4-4927-B69D-43D1335AE413}">
      <text>
        <r>
          <rPr>
            <b/>
            <sz val="9"/>
            <color indexed="81"/>
            <rFont val="Tahoma"/>
            <family val="2"/>
          </rPr>
          <t>Becky Dzingeleski:</t>
        </r>
        <r>
          <rPr>
            <sz val="9"/>
            <color indexed="81"/>
            <rFont val="Tahoma"/>
            <family val="2"/>
          </rPr>
          <t xml:space="preserve">
Per FOD, new Unit in 2018. No 2017 contributions</t>
        </r>
      </text>
    </comment>
    <comment ref="B519" authorId="0" shapeId="0" xr:uid="{B444E53B-5CB0-491C-9763-A94B447925FA}">
      <text>
        <r>
          <rPr>
            <b/>
            <sz val="9"/>
            <color indexed="81"/>
            <rFont val="Tahoma"/>
            <family val="2"/>
          </rPr>
          <t>Becky Dzingeleski:</t>
        </r>
        <r>
          <rPr>
            <sz val="9"/>
            <color indexed="81"/>
            <rFont val="Tahoma"/>
            <family val="2"/>
          </rPr>
          <t xml:space="preserve">
Inactive but still have runouts of prior allocations.</t>
        </r>
      </text>
    </comment>
    <comment ref="B553" authorId="0" shapeId="0" xr:uid="{097A94F9-C78B-4D8F-9AAC-8E95F3201B1D}">
      <text>
        <r>
          <rPr>
            <b/>
            <sz val="9"/>
            <color indexed="81"/>
            <rFont val="Tahoma"/>
            <family val="2"/>
          </rPr>
          <t>Becky Dzingeleski:</t>
        </r>
        <r>
          <rPr>
            <sz val="9"/>
            <color indexed="81"/>
            <rFont val="Tahoma"/>
            <family val="2"/>
          </rPr>
          <t xml:space="preserve">
Inactive but still have runouts of prior allocations.</t>
        </r>
      </text>
    </comment>
    <comment ref="B565" authorId="0" shapeId="0" xr:uid="{AFE85F7F-F0EA-409A-AB95-2275033E04EF}">
      <text>
        <r>
          <rPr>
            <b/>
            <sz val="9"/>
            <color indexed="81"/>
            <rFont val="Tahoma"/>
            <family val="2"/>
          </rPr>
          <t>Becky Dzingeleski:</t>
        </r>
        <r>
          <rPr>
            <sz val="9"/>
            <color indexed="81"/>
            <rFont val="Tahoma"/>
            <family val="2"/>
          </rPr>
          <t xml:space="preserve">
Per FOD, Unit no longer eligible for participation but have runout of prior allocations.   </t>
        </r>
      </text>
    </comment>
    <comment ref="B566" authorId="0" shapeId="0" xr:uid="{41470116-570B-4C16-87E4-5C8334D706A8}">
      <text>
        <r>
          <rPr>
            <b/>
            <sz val="9"/>
            <color indexed="81"/>
            <rFont val="Tahoma"/>
            <family val="2"/>
          </rPr>
          <t>Becky Dzingeleski:</t>
        </r>
        <r>
          <rPr>
            <sz val="9"/>
            <color indexed="81"/>
            <rFont val="Tahoma"/>
            <family val="2"/>
          </rPr>
          <t xml:space="preserve">
Per FOD Unit is a CU of 14300</t>
        </r>
      </text>
    </comment>
    <comment ref="B583" authorId="0" shapeId="0" xr:uid="{2AA2DF7F-AA41-4225-866A-9C7A743ED254}">
      <text>
        <r>
          <rPr>
            <b/>
            <sz val="9"/>
            <color indexed="81"/>
            <rFont val="Tahoma"/>
            <family val="2"/>
          </rPr>
          <t>Becky Dzingeleski:</t>
        </r>
        <r>
          <rPr>
            <sz val="9"/>
            <color indexed="81"/>
            <rFont val="Tahoma"/>
            <family val="2"/>
          </rPr>
          <t xml:space="preserve">
Per FOD Unit is CU of 21525</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Becky Dzingeleski</author>
  </authors>
  <commentList>
    <comment ref="B19" authorId="0" shapeId="0" xr:uid="{97A658E0-36B9-4ACE-953D-91879EF893B7}">
      <text>
        <r>
          <rPr>
            <b/>
            <sz val="9"/>
            <color indexed="81"/>
            <rFont val="Tahoma"/>
            <family val="2"/>
          </rPr>
          <t>Becky Dzingeleski:</t>
        </r>
        <r>
          <rPr>
            <sz val="9"/>
            <color indexed="81"/>
            <rFont val="Tahoma"/>
            <family val="2"/>
          </rPr>
          <t xml:space="preserve">
Per FOD - new unit.  TSERS Contributions began in 2018</t>
        </r>
      </text>
    </comment>
    <comment ref="A27" authorId="0" shapeId="0" xr:uid="{875BAD7A-BD83-4AF6-BDD1-B590AE259ABD}">
      <text>
        <r>
          <rPr>
            <b/>
            <sz val="9"/>
            <color indexed="81"/>
            <rFont val="Tahoma"/>
            <family val="2"/>
          </rPr>
          <t>Becky Dzingeleski:</t>
        </r>
        <r>
          <rPr>
            <sz val="9"/>
            <color indexed="81"/>
            <rFont val="Tahoma"/>
            <family val="2"/>
          </rPr>
          <t xml:space="preserve">
Per FOD this unit merged with HEALTH &amp; HUMAN SVCS (12220)</t>
        </r>
      </text>
    </comment>
    <comment ref="A28" authorId="0" shapeId="0" xr:uid="{63DDFA19-3201-4E9C-9ED5-82BB090B77A6}">
      <text>
        <r>
          <rPr>
            <b/>
            <sz val="9"/>
            <color indexed="81"/>
            <rFont val="Tahoma"/>
            <family val="2"/>
          </rPr>
          <t>Becky Dzingeleski:</t>
        </r>
        <r>
          <rPr>
            <sz val="9"/>
            <color indexed="81"/>
            <rFont val="Tahoma"/>
            <family val="2"/>
          </rPr>
          <t xml:space="preserve">
Per FOD This unit includes DEPARTMENT OF HEALTH SERVICES        (12200)</t>
        </r>
      </text>
    </comment>
    <comment ref="A29" authorId="0" shapeId="0" xr:uid="{18183D36-9CF7-46A3-B112-04F819D503D5}">
      <text>
        <r>
          <rPr>
            <b/>
            <sz val="9"/>
            <color indexed="81"/>
            <rFont val="Tahoma"/>
            <family val="2"/>
          </rPr>
          <t>Becky Dzingeleski:</t>
        </r>
        <r>
          <rPr>
            <sz val="9"/>
            <color indexed="81"/>
            <rFont val="Tahoma"/>
            <family val="2"/>
          </rPr>
          <t xml:space="preserve">
Per FOD This unit includes DEPARTMENT OF HEALTH SERVICES        (12200)</t>
        </r>
      </text>
    </comment>
    <comment ref="B35" authorId="0" shapeId="0" xr:uid="{0E2AA52B-3193-4362-BF4B-91AAA1216C46}">
      <text>
        <r>
          <rPr>
            <b/>
            <sz val="9"/>
            <color indexed="81"/>
            <rFont val="Tahoma"/>
            <family val="2"/>
          </rPr>
          <t>Becky Dzingeleski:</t>
        </r>
        <r>
          <rPr>
            <sz val="9"/>
            <color indexed="81"/>
            <rFont val="Tahoma"/>
            <family val="2"/>
          </rPr>
          <t xml:space="preserve">
Per FOD, Unit no longer eligible for participation but have runout of prior allocations.    </t>
        </r>
      </text>
    </comment>
    <comment ref="B37" authorId="0" shapeId="0" xr:uid="{E9A6E267-723E-4592-AC19-9682CD72EC3D}">
      <text>
        <r>
          <rPr>
            <b/>
            <sz val="9"/>
            <color indexed="81"/>
            <rFont val="Tahoma"/>
            <family val="2"/>
          </rPr>
          <t>Becky Dzingeleski:</t>
        </r>
        <r>
          <rPr>
            <sz val="9"/>
            <color indexed="81"/>
            <rFont val="Tahoma"/>
            <family val="2"/>
          </rPr>
          <t xml:space="preserve">
Per FOD Unit is a CU of 14300</t>
        </r>
      </text>
    </comment>
    <comment ref="B41" authorId="0" shapeId="0" xr:uid="{8F2E99E4-BA18-45AC-808C-8C0C831550FD}">
      <text>
        <r>
          <rPr>
            <b/>
            <sz val="9"/>
            <color indexed="81"/>
            <rFont val="Tahoma"/>
            <family val="2"/>
          </rPr>
          <t>Becky Dzingeleski:</t>
        </r>
        <r>
          <rPr>
            <sz val="9"/>
            <color indexed="81"/>
            <rFont val="Tahoma"/>
            <family val="2"/>
          </rPr>
          <t xml:space="preserve">
Per FOD, Unit no longer eligible for participation but have runout of prior allocations.   </t>
        </r>
      </text>
    </comment>
    <comment ref="B42" authorId="0" shapeId="0" xr:uid="{EF1ABF2E-A54B-438A-9BFC-EFD9638E4A2A}">
      <text>
        <r>
          <rPr>
            <b/>
            <sz val="9"/>
            <color indexed="81"/>
            <rFont val="Tahoma"/>
            <family val="2"/>
          </rPr>
          <t>Becky Dzingeleski:</t>
        </r>
        <r>
          <rPr>
            <sz val="9"/>
            <color indexed="81"/>
            <rFont val="Tahoma"/>
            <family val="2"/>
          </rPr>
          <t xml:space="preserve">
Per FOD, Unit no longer eligible for TSERS participation but have runout of prior allocations</t>
        </r>
      </text>
    </comment>
    <comment ref="B59" authorId="0" shapeId="0" xr:uid="{40806CF8-9F8B-432B-849B-3221372137E6}">
      <text>
        <r>
          <rPr>
            <b/>
            <sz val="9"/>
            <color indexed="81"/>
            <rFont val="Tahoma"/>
            <family val="2"/>
          </rPr>
          <t>Becky Dzingeleski:</t>
        </r>
        <r>
          <rPr>
            <sz val="9"/>
            <color indexed="81"/>
            <rFont val="Tahoma"/>
            <family val="2"/>
          </rPr>
          <t xml:space="preserve">
Per FOD Unit is CU of 21525</t>
        </r>
      </text>
    </comment>
    <comment ref="B102" authorId="0" shapeId="0" xr:uid="{2D4335EC-3F73-405F-95C9-309C62BF1050}">
      <text>
        <r>
          <rPr>
            <b/>
            <sz val="9"/>
            <color indexed="81"/>
            <rFont val="Tahoma"/>
            <family val="2"/>
          </rPr>
          <t>Becky Dzingeleski:</t>
        </r>
        <r>
          <rPr>
            <sz val="9"/>
            <color indexed="81"/>
            <rFont val="Tahoma"/>
            <family val="2"/>
          </rPr>
          <t xml:space="preserve">
Inactive but still have runouts of prior allocations.</t>
        </r>
      </text>
    </comment>
    <comment ref="B119" authorId="0" shapeId="0" xr:uid="{046AF4FB-8C31-40BB-9745-A5FC04F41ECD}">
      <text>
        <r>
          <rPr>
            <b/>
            <sz val="9"/>
            <color indexed="81"/>
            <rFont val="Tahoma"/>
            <family val="2"/>
          </rPr>
          <t>Becky Dzingeleski:</t>
        </r>
        <r>
          <rPr>
            <sz val="9"/>
            <color indexed="81"/>
            <rFont val="Tahoma"/>
            <family val="2"/>
          </rPr>
          <t xml:space="preserve">
Inactive but still have runouts of prior allocations.</t>
        </r>
      </text>
    </comment>
    <comment ref="B149" authorId="0" shapeId="0" xr:uid="{736E6A8C-EDBE-4236-AB8A-F5C258A22DD7}">
      <text>
        <r>
          <rPr>
            <b/>
            <sz val="9"/>
            <color indexed="81"/>
            <rFont val="Tahoma"/>
            <family val="2"/>
          </rPr>
          <t>Becky Dzingeleski:</t>
        </r>
        <r>
          <rPr>
            <sz val="9"/>
            <color indexed="81"/>
            <rFont val="Tahoma"/>
            <family val="2"/>
          </rPr>
          <t xml:space="preserve">
Inactive but still have runouts of prior allocations.</t>
        </r>
      </text>
    </comment>
    <comment ref="B190" authorId="0" shapeId="0" xr:uid="{FF65C17C-9DC2-463A-841B-98615E846D94}">
      <text>
        <r>
          <rPr>
            <b/>
            <sz val="9"/>
            <color indexed="81"/>
            <rFont val="Tahoma"/>
            <family val="2"/>
          </rPr>
          <t>Becky Dzingeleski:</t>
        </r>
        <r>
          <rPr>
            <sz val="9"/>
            <color indexed="81"/>
            <rFont val="Tahoma"/>
            <family val="2"/>
          </rPr>
          <t xml:space="preserve">
Inactive but still have runouts of prior allocations.</t>
        </r>
      </text>
    </comment>
    <comment ref="B200" authorId="0" shapeId="0" xr:uid="{EDE33C46-34A3-4B11-8982-8D9DF2233AE5}">
      <text>
        <r>
          <rPr>
            <b/>
            <sz val="9"/>
            <color indexed="81"/>
            <rFont val="Tahoma"/>
            <family val="2"/>
          </rPr>
          <t>Becky Dzingeleski:</t>
        </r>
        <r>
          <rPr>
            <sz val="9"/>
            <color indexed="81"/>
            <rFont val="Tahoma"/>
            <family val="2"/>
          </rPr>
          <t xml:space="preserve">
ceased operations - has deferrals for prior years that will continue to be recognized until deferrals are complete</t>
        </r>
      </text>
    </comment>
    <comment ref="B201" authorId="0" shapeId="0" xr:uid="{746A400C-E5C5-4673-8FA4-D451FD9CE159}">
      <text>
        <r>
          <rPr>
            <b/>
            <sz val="9"/>
            <color indexed="81"/>
            <rFont val="Tahoma"/>
            <family val="2"/>
          </rPr>
          <t>Becky Dzingeleski:</t>
        </r>
        <r>
          <rPr>
            <sz val="9"/>
            <color indexed="81"/>
            <rFont val="Tahoma"/>
            <family val="2"/>
          </rPr>
          <t xml:space="preserve">
Inactive but still have runouts of prior allocations.</t>
        </r>
      </text>
    </comment>
    <comment ref="B217" authorId="0" shapeId="0" xr:uid="{8F71CF00-CBEA-4ADF-92E2-F80B138F4366}">
      <text>
        <r>
          <rPr>
            <b/>
            <sz val="9"/>
            <color indexed="81"/>
            <rFont val="Tahoma"/>
            <family val="2"/>
          </rPr>
          <t>Becky Dzingeleski:</t>
        </r>
        <r>
          <rPr>
            <sz val="9"/>
            <color indexed="81"/>
            <rFont val="Tahoma"/>
            <family val="2"/>
          </rPr>
          <t xml:space="preserve">
Per FOD Unit had contrib at the end of 2017 but not enough to cross 5-digit threshold to show a pension liability.</t>
        </r>
      </text>
    </comment>
    <comment ref="B232" authorId="0" shapeId="0" xr:uid="{3B385071-951A-480F-9991-BE19EADEBE1F}">
      <text>
        <r>
          <rPr>
            <b/>
            <sz val="9"/>
            <color indexed="81"/>
            <rFont val="Tahoma"/>
            <family val="2"/>
          </rPr>
          <t>Becky Dzingeleski:</t>
        </r>
        <r>
          <rPr>
            <sz val="9"/>
            <color indexed="81"/>
            <rFont val="Tahoma"/>
            <family val="2"/>
          </rPr>
          <t xml:space="preserve">
Inactive but still have runouts of prior allocations.</t>
        </r>
      </text>
    </comment>
    <comment ref="B358" authorId="0" shapeId="0" xr:uid="{210535D1-4B9C-4B0A-AF7F-9CADBFE9223C}">
      <text>
        <r>
          <rPr>
            <b/>
            <sz val="9"/>
            <color indexed="81"/>
            <rFont val="Tahoma"/>
            <family val="2"/>
          </rPr>
          <t>Becky Dzingeleski:</t>
        </r>
        <r>
          <rPr>
            <sz val="9"/>
            <color indexed="81"/>
            <rFont val="Tahoma"/>
            <family val="2"/>
          </rPr>
          <t xml:space="preserve">
Inactive but still have runouts of prior allocations.</t>
        </r>
      </text>
    </comment>
    <comment ref="B398" authorId="0" shapeId="0" xr:uid="{F20E7A24-8348-4D96-A952-9D0B6425333A}">
      <text>
        <r>
          <rPr>
            <b/>
            <sz val="9"/>
            <color indexed="81"/>
            <rFont val="Tahoma"/>
            <family val="2"/>
          </rPr>
          <t>Becky Dzingeleski:</t>
        </r>
        <r>
          <rPr>
            <sz val="9"/>
            <color indexed="81"/>
            <rFont val="Tahoma"/>
            <family val="2"/>
          </rPr>
          <t xml:space="preserve">
Per FOD this unit merged with HEALTH &amp; HUMAN SVCS (12220)</t>
        </r>
      </text>
    </comment>
    <comment ref="B403" authorId="0" shapeId="0" xr:uid="{93494392-0424-4A3A-BF26-07207B601BC8}">
      <text>
        <r>
          <rPr>
            <b/>
            <sz val="9"/>
            <color indexed="81"/>
            <rFont val="Tahoma"/>
            <family val="2"/>
          </rPr>
          <t>Becky Dzingeleski:</t>
        </r>
        <r>
          <rPr>
            <sz val="9"/>
            <color indexed="81"/>
            <rFont val="Tahoma"/>
            <family val="2"/>
          </rPr>
          <t xml:space="preserve">
Inactive but still have runouts of prior allocations.</t>
        </r>
      </text>
    </comment>
    <comment ref="B448" authorId="0" shapeId="0" xr:uid="{3A1B4A82-F94C-4FD3-B2E0-8034F27546D4}">
      <text>
        <r>
          <rPr>
            <b/>
            <sz val="9"/>
            <color indexed="81"/>
            <rFont val="Tahoma"/>
            <family val="2"/>
          </rPr>
          <t>Becky Dzingeleski:</t>
        </r>
        <r>
          <rPr>
            <sz val="9"/>
            <color indexed="81"/>
            <rFont val="Tahoma"/>
            <family val="2"/>
          </rPr>
          <t xml:space="preserve">
CU of 51000 per FOD. </t>
        </r>
      </text>
    </comment>
    <comment ref="B449" authorId="0" shapeId="0" xr:uid="{19AF2CD3-6AB9-4F3D-B34A-3CD94D025E5E}">
      <text>
        <r>
          <rPr>
            <b/>
            <sz val="9"/>
            <color indexed="81"/>
            <rFont val="Tahoma"/>
            <family val="2"/>
          </rPr>
          <t>Becky Dzingeleski:</t>
        </r>
        <r>
          <rPr>
            <sz val="9"/>
            <color indexed="81"/>
            <rFont val="Tahoma"/>
            <family val="2"/>
          </rPr>
          <t xml:space="preserve">
CU of 51000 per FOD. </t>
        </r>
      </text>
    </comment>
    <comment ref="B465" authorId="0" shapeId="0" xr:uid="{DA62650A-41C2-4B7B-86DC-7C1043A4162B}">
      <text>
        <r>
          <rPr>
            <b/>
            <sz val="9"/>
            <color indexed="81"/>
            <rFont val="Tahoma"/>
            <family val="2"/>
          </rPr>
          <t>Becky Dzingeleski:</t>
        </r>
        <r>
          <rPr>
            <sz val="9"/>
            <color indexed="81"/>
            <rFont val="Tahoma"/>
            <family val="2"/>
          </rPr>
          <t xml:space="preserve">
Inactive but still have runouts of prior allocations.</t>
        </r>
      </text>
    </comment>
    <comment ref="B466" authorId="0" shapeId="0" xr:uid="{E746E069-F203-4656-9785-9F05F726191A}">
      <text>
        <r>
          <rPr>
            <b/>
            <sz val="9"/>
            <color indexed="81"/>
            <rFont val="Tahoma"/>
            <family val="2"/>
          </rPr>
          <t>Becky Dzingeleski:</t>
        </r>
        <r>
          <rPr>
            <sz val="9"/>
            <color indexed="81"/>
            <rFont val="Tahoma"/>
            <family val="2"/>
          </rPr>
          <t xml:space="preserve">
Inactive but still have runouts of prior allocations.</t>
        </r>
      </text>
    </comment>
    <comment ref="B506" authorId="0" shapeId="0" xr:uid="{5A30A360-0C70-428B-B44C-B169CD4B89F0}">
      <text>
        <r>
          <rPr>
            <b/>
            <sz val="9"/>
            <color indexed="81"/>
            <rFont val="Tahoma"/>
            <family val="2"/>
          </rPr>
          <t>Becky Dzingeleski:</t>
        </r>
        <r>
          <rPr>
            <sz val="9"/>
            <color indexed="81"/>
            <rFont val="Tahoma"/>
            <family val="2"/>
          </rPr>
          <t xml:space="preserve">
Per FOD, Unit no longer eligible for participation but have runout of prior allocations.               </t>
        </r>
      </text>
    </comment>
    <comment ref="B507" authorId="0" shapeId="0" xr:uid="{05B3F8EB-047A-4BCF-923E-C32B89DD2D81}">
      <text>
        <r>
          <rPr>
            <b/>
            <sz val="9"/>
            <color indexed="81"/>
            <rFont val="Tahoma"/>
            <family val="2"/>
          </rPr>
          <t>Becky Dzingeleski:</t>
        </r>
        <r>
          <rPr>
            <sz val="9"/>
            <color indexed="81"/>
            <rFont val="Tahoma"/>
            <family val="2"/>
          </rPr>
          <t xml:space="preserve">
Per FOD, new Unit in 2018. No 2017 contributions</t>
        </r>
      </text>
    </comment>
    <comment ref="B523" authorId="0" shapeId="0" xr:uid="{7459D24A-419F-4F24-8069-8D3E5F9AA420}">
      <text>
        <r>
          <rPr>
            <b/>
            <sz val="9"/>
            <color indexed="81"/>
            <rFont val="Tahoma"/>
            <family val="2"/>
          </rPr>
          <t>Becky Dzingeleski:</t>
        </r>
        <r>
          <rPr>
            <sz val="9"/>
            <color indexed="81"/>
            <rFont val="Tahoma"/>
            <family val="2"/>
          </rPr>
          <t xml:space="preserve">
Inactive but still have runouts of prior allocations.</t>
        </r>
      </text>
    </comment>
    <comment ref="B557" authorId="0" shapeId="0" xr:uid="{BD8C11ED-D777-47FA-A5AE-A8913AE3D05F}">
      <text>
        <r>
          <rPr>
            <b/>
            <sz val="9"/>
            <color indexed="81"/>
            <rFont val="Tahoma"/>
            <family val="2"/>
          </rPr>
          <t>Becky Dzingeleski:</t>
        </r>
        <r>
          <rPr>
            <sz val="9"/>
            <color indexed="81"/>
            <rFont val="Tahoma"/>
            <family val="2"/>
          </rPr>
          <t xml:space="preserve">
Inactive but still have runouts of prior allocations.</t>
        </r>
      </text>
    </comment>
    <comment ref="B569" authorId="0" shapeId="0" xr:uid="{E1A967BC-64C7-4B53-9A47-7D22B9FC9D68}">
      <text>
        <r>
          <rPr>
            <b/>
            <sz val="9"/>
            <color indexed="81"/>
            <rFont val="Tahoma"/>
            <family val="2"/>
          </rPr>
          <t>Becky Dzingeleski:</t>
        </r>
        <r>
          <rPr>
            <sz val="9"/>
            <color indexed="81"/>
            <rFont val="Tahoma"/>
            <family val="2"/>
          </rPr>
          <t xml:space="preserve">
Per FOD, Unit no longer eligible for participation but have runout of prior allocations.   </t>
        </r>
      </text>
    </comment>
    <comment ref="B570" authorId="0" shapeId="0" xr:uid="{AB3D8B25-EE54-40F1-B268-8FF46786AF71}">
      <text>
        <r>
          <rPr>
            <b/>
            <sz val="9"/>
            <color indexed="81"/>
            <rFont val="Tahoma"/>
            <family val="2"/>
          </rPr>
          <t>Becky Dzingeleski:</t>
        </r>
        <r>
          <rPr>
            <sz val="9"/>
            <color indexed="81"/>
            <rFont val="Tahoma"/>
            <family val="2"/>
          </rPr>
          <t xml:space="preserve">
Per FOD Unit is a CU of 14300</t>
        </r>
      </text>
    </comment>
    <comment ref="B587" authorId="0" shapeId="0" xr:uid="{65031329-B873-4AE7-B8C0-BDE362A5C026}">
      <text>
        <r>
          <rPr>
            <b/>
            <sz val="9"/>
            <color indexed="81"/>
            <rFont val="Tahoma"/>
            <family val="2"/>
          </rPr>
          <t>Becky Dzingeleski:</t>
        </r>
        <r>
          <rPr>
            <sz val="9"/>
            <color indexed="81"/>
            <rFont val="Tahoma"/>
            <family val="2"/>
          </rPr>
          <t xml:space="preserve">
Per FOD Unit is CU of 21525</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Becky Dzingeleski</author>
  </authors>
  <commentList>
    <comment ref="B19" authorId="0" shapeId="0" xr:uid="{E51C45A2-DE46-4006-8F26-AD90BB676EFA}">
      <text>
        <r>
          <rPr>
            <b/>
            <sz val="9"/>
            <color indexed="81"/>
            <rFont val="Tahoma"/>
            <family val="2"/>
          </rPr>
          <t>Becky Dzingeleski:</t>
        </r>
        <r>
          <rPr>
            <sz val="9"/>
            <color indexed="81"/>
            <rFont val="Tahoma"/>
            <family val="2"/>
          </rPr>
          <t xml:space="preserve">
Per FOD is a new Unit.  Contributions began in 2018</t>
        </r>
      </text>
    </comment>
    <comment ref="AP19" authorId="0" shapeId="0" xr:uid="{025047A9-CD95-4471-9F9F-AB54D81C290E}">
      <text>
        <r>
          <rPr>
            <b/>
            <sz val="9"/>
            <color indexed="81"/>
            <rFont val="Tahoma"/>
            <family val="2"/>
          </rPr>
          <t>Becky Dzingeleski:</t>
        </r>
        <r>
          <rPr>
            <sz val="9"/>
            <color indexed="81"/>
            <rFont val="Tahoma"/>
            <family val="2"/>
          </rPr>
          <t xml:space="preserve">
Per FOD is a new Unit.  Contributions began in 2018</t>
        </r>
      </text>
    </comment>
    <comment ref="AT19" authorId="0" shapeId="0" xr:uid="{02BB71F1-D46B-4C63-8DA8-76BF12F11209}">
      <text>
        <r>
          <rPr>
            <b/>
            <sz val="9"/>
            <color indexed="81"/>
            <rFont val="Tahoma"/>
            <family val="2"/>
          </rPr>
          <t>Becky Dzingeleski:</t>
        </r>
        <r>
          <rPr>
            <sz val="9"/>
            <color indexed="81"/>
            <rFont val="Tahoma"/>
            <family val="2"/>
          </rPr>
          <t xml:space="preserve">
Per FOD is a new Unit.  Contributions began in 2018</t>
        </r>
      </text>
    </comment>
    <comment ref="AX19" authorId="0" shapeId="0" xr:uid="{85A94E42-3D8D-4E4F-A8B5-209EACF16A58}">
      <text>
        <r>
          <rPr>
            <b/>
            <sz val="9"/>
            <color indexed="81"/>
            <rFont val="Tahoma"/>
            <family val="2"/>
          </rPr>
          <t>Becky Dzingeleski:</t>
        </r>
        <r>
          <rPr>
            <sz val="9"/>
            <color indexed="81"/>
            <rFont val="Tahoma"/>
            <family val="2"/>
          </rPr>
          <t xml:space="preserve">
Per FOD is a new Unit.  Contributions began in 2018</t>
        </r>
      </text>
    </comment>
    <comment ref="BB19" authorId="0" shapeId="0" xr:uid="{DAFBE467-9035-46DE-A5C2-71D9FFE3A2B6}">
      <text>
        <r>
          <rPr>
            <b/>
            <sz val="9"/>
            <color indexed="81"/>
            <rFont val="Tahoma"/>
            <family val="2"/>
          </rPr>
          <t>Becky Dzingeleski:</t>
        </r>
        <r>
          <rPr>
            <sz val="9"/>
            <color indexed="81"/>
            <rFont val="Tahoma"/>
            <family val="2"/>
          </rPr>
          <t xml:space="preserve">
Per FOD is a new Unit.  Contributions began in 2018</t>
        </r>
      </text>
    </comment>
    <comment ref="BF19" authorId="0" shapeId="0" xr:uid="{422DE0E2-9B3C-4D59-B905-21C066E0ED99}">
      <text>
        <r>
          <rPr>
            <b/>
            <sz val="9"/>
            <color indexed="81"/>
            <rFont val="Tahoma"/>
            <family val="2"/>
          </rPr>
          <t>Becky Dzingeleski:</t>
        </r>
        <r>
          <rPr>
            <sz val="9"/>
            <color indexed="81"/>
            <rFont val="Tahoma"/>
            <family val="2"/>
          </rPr>
          <t xml:space="preserve">
Per FOD is a new Unit.  Contributions began in 2018</t>
        </r>
      </text>
    </comment>
    <comment ref="BJ19" authorId="0" shapeId="0" xr:uid="{5BBD644E-2035-486C-A856-C2CB289DAA1B}">
      <text>
        <r>
          <rPr>
            <b/>
            <sz val="9"/>
            <color indexed="81"/>
            <rFont val="Tahoma"/>
            <family val="2"/>
          </rPr>
          <t>Becky Dzingeleski:</t>
        </r>
        <r>
          <rPr>
            <sz val="9"/>
            <color indexed="81"/>
            <rFont val="Tahoma"/>
            <family val="2"/>
          </rPr>
          <t xml:space="preserve">
Per FOD is a new Unit.  Contributions began in 2018</t>
        </r>
      </text>
    </comment>
    <comment ref="BN19" authorId="0" shapeId="0" xr:uid="{3FBA655B-D2C6-4922-A8BB-170137F5105F}">
      <text>
        <r>
          <rPr>
            <b/>
            <sz val="9"/>
            <color indexed="81"/>
            <rFont val="Tahoma"/>
            <family val="2"/>
          </rPr>
          <t>Becky Dzingeleski:</t>
        </r>
        <r>
          <rPr>
            <sz val="9"/>
            <color indexed="81"/>
            <rFont val="Tahoma"/>
            <family val="2"/>
          </rPr>
          <t xml:space="preserve">
Per FOD is a new Unit.  Contributions began in 2018</t>
        </r>
      </text>
    </comment>
    <comment ref="BR19" authorId="0" shapeId="0" xr:uid="{5BB3CEC5-20B8-43AE-96A2-A2C5CCF91C01}">
      <text>
        <r>
          <rPr>
            <b/>
            <sz val="9"/>
            <color indexed="81"/>
            <rFont val="Tahoma"/>
            <family val="2"/>
          </rPr>
          <t>Becky Dzingeleski:</t>
        </r>
        <r>
          <rPr>
            <sz val="9"/>
            <color indexed="81"/>
            <rFont val="Tahoma"/>
            <family val="2"/>
          </rPr>
          <t xml:space="preserve">
Per FOD is a new Unit.  Contributions began in 2018</t>
        </r>
      </text>
    </comment>
    <comment ref="BV19" authorId="0" shapeId="0" xr:uid="{0D8E9E25-3EA1-40B4-A755-191A5FFF9D21}">
      <text>
        <r>
          <rPr>
            <b/>
            <sz val="9"/>
            <color indexed="81"/>
            <rFont val="Tahoma"/>
            <family val="2"/>
          </rPr>
          <t>Becky Dzingeleski:</t>
        </r>
        <r>
          <rPr>
            <sz val="9"/>
            <color indexed="81"/>
            <rFont val="Tahoma"/>
            <family val="2"/>
          </rPr>
          <t xml:space="preserve">
Per FOD is a new Unit.  Contributions began in 2018</t>
        </r>
      </text>
    </comment>
    <comment ref="BZ19" authorId="0" shapeId="0" xr:uid="{91529EC4-06DE-42BA-A951-8FC2C7542042}">
      <text>
        <r>
          <rPr>
            <b/>
            <sz val="9"/>
            <color indexed="81"/>
            <rFont val="Tahoma"/>
            <family val="2"/>
          </rPr>
          <t>Becky Dzingeleski:</t>
        </r>
        <r>
          <rPr>
            <sz val="9"/>
            <color indexed="81"/>
            <rFont val="Tahoma"/>
            <family val="2"/>
          </rPr>
          <t xml:space="preserve">
Per FOD is a new Unit.  Contributions began in 2018</t>
        </r>
      </text>
    </comment>
    <comment ref="CD19" authorId="0" shapeId="0" xr:uid="{0B2F3431-559A-43F1-AE20-ACE04ADE536B}">
      <text>
        <r>
          <rPr>
            <b/>
            <sz val="9"/>
            <color indexed="81"/>
            <rFont val="Tahoma"/>
            <family val="2"/>
          </rPr>
          <t>Becky Dzingeleski:</t>
        </r>
        <r>
          <rPr>
            <sz val="9"/>
            <color indexed="81"/>
            <rFont val="Tahoma"/>
            <family val="2"/>
          </rPr>
          <t xml:space="preserve">
Per FOD is a new Unit.  Contributions began in 2018</t>
        </r>
      </text>
    </comment>
    <comment ref="CH19" authorId="0" shapeId="0" xr:uid="{6A9F004C-37D5-4665-8C82-363B77D49E37}">
      <text>
        <r>
          <rPr>
            <b/>
            <sz val="9"/>
            <color indexed="81"/>
            <rFont val="Tahoma"/>
            <family val="2"/>
          </rPr>
          <t>Becky Dzingeleski:</t>
        </r>
        <r>
          <rPr>
            <sz val="9"/>
            <color indexed="81"/>
            <rFont val="Tahoma"/>
            <family val="2"/>
          </rPr>
          <t xml:space="preserve">
Per FOD is a new Unit.  Contributions began in 2018</t>
        </r>
      </text>
    </comment>
    <comment ref="CL19" authorId="0" shapeId="0" xr:uid="{135557FF-8746-4DA7-9AFD-0B4B79E83B27}">
      <text>
        <r>
          <rPr>
            <b/>
            <sz val="9"/>
            <color indexed="81"/>
            <rFont val="Tahoma"/>
            <family val="2"/>
          </rPr>
          <t>Becky Dzingeleski:</t>
        </r>
        <r>
          <rPr>
            <sz val="9"/>
            <color indexed="81"/>
            <rFont val="Tahoma"/>
            <family val="2"/>
          </rPr>
          <t xml:space="preserve">
Per FOD is a new Unit.  Contributions began in 2018</t>
        </r>
      </text>
    </comment>
    <comment ref="CP19" authorId="0" shapeId="0" xr:uid="{38C8780D-5DCE-4E1F-9500-10AA0A43AEC5}">
      <text>
        <r>
          <rPr>
            <b/>
            <sz val="9"/>
            <color indexed="81"/>
            <rFont val="Tahoma"/>
            <family val="2"/>
          </rPr>
          <t>Becky Dzingeleski:</t>
        </r>
        <r>
          <rPr>
            <sz val="9"/>
            <color indexed="81"/>
            <rFont val="Tahoma"/>
            <family val="2"/>
          </rPr>
          <t xml:space="preserve">
Per FOD is a new Unit.  Contributions began in 2018</t>
        </r>
      </text>
    </comment>
    <comment ref="CT19" authorId="0" shapeId="0" xr:uid="{EBBA3420-8183-4A54-8028-35D9449726B4}">
      <text>
        <r>
          <rPr>
            <b/>
            <sz val="9"/>
            <color indexed="81"/>
            <rFont val="Tahoma"/>
            <family val="2"/>
          </rPr>
          <t>Becky Dzingeleski:</t>
        </r>
        <r>
          <rPr>
            <sz val="9"/>
            <color indexed="81"/>
            <rFont val="Tahoma"/>
            <family val="2"/>
          </rPr>
          <t xml:space="preserve">
Per FOD is a new Unit.  Contributions began in 2018</t>
        </r>
      </text>
    </comment>
    <comment ref="CX19" authorId="0" shapeId="0" xr:uid="{2E11BA58-EA53-427B-9444-1121CEEBCBC8}">
      <text>
        <r>
          <rPr>
            <b/>
            <sz val="9"/>
            <color indexed="81"/>
            <rFont val="Tahoma"/>
            <family val="2"/>
          </rPr>
          <t>Becky Dzingeleski:</t>
        </r>
        <r>
          <rPr>
            <sz val="9"/>
            <color indexed="81"/>
            <rFont val="Tahoma"/>
            <family val="2"/>
          </rPr>
          <t xml:space="preserve">
Per FOD is a new Unit.  Contributions began in 2018</t>
        </r>
      </text>
    </comment>
    <comment ref="DB19" authorId="0" shapeId="0" xr:uid="{A6F4FAD7-8F26-437F-833F-A24A1663D256}">
      <text>
        <r>
          <rPr>
            <b/>
            <sz val="9"/>
            <color indexed="81"/>
            <rFont val="Tahoma"/>
            <family val="2"/>
          </rPr>
          <t>Becky Dzingeleski:</t>
        </r>
        <r>
          <rPr>
            <sz val="9"/>
            <color indexed="81"/>
            <rFont val="Tahoma"/>
            <family val="2"/>
          </rPr>
          <t xml:space="preserve">
Per FOD is a new Unit.  Contributions began in 2018</t>
        </r>
      </text>
    </comment>
    <comment ref="DF19" authorId="0" shapeId="0" xr:uid="{A6E80797-156E-49E3-9E0D-D9A2587DA663}">
      <text>
        <r>
          <rPr>
            <b/>
            <sz val="9"/>
            <color indexed="81"/>
            <rFont val="Tahoma"/>
            <family val="2"/>
          </rPr>
          <t>Becky Dzingeleski:</t>
        </r>
        <r>
          <rPr>
            <sz val="9"/>
            <color indexed="81"/>
            <rFont val="Tahoma"/>
            <family val="2"/>
          </rPr>
          <t xml:space="preserve">
Per FOD is a new Unit.  Contributions began in 2018</t>
        </r>
      </text>
    </comment>
    <comment ref="DJ19" authorId="0" shapeId="0" xr:uid="{1A8A78BC-4A77-4069-802A-5921E7D4EFC7}">
      <text>
        <r>
          <rPr>
            <b/>
            <sz val="9"/>
            <color indexed="81"/>
            <rFont val="Tahoma"/>
            <family val="2"/>
          </rPr>
          <t>Becky Dzingeleski:</t>
        </r>
        <r>
          <rPr>
            <sz val="9"/>
            <color indexed="81"/>
            <rFont val="Tahoma"/>
            <family val="2"/>
          </rPr>
          <t xml:space="preserve">
Per FOD is a new Unit.  Contributions began in 2018</t>
        </r>
      </text>
    </comment>
    <comment ref="DN19" authorId="0" shapeId="0" xr:uid="{40A90DB5-1793-447D-B608-5E294A79F9A9}">
      <text>
        <r>
          <rPr>
            <b/>
            <sz val="9"/>
            <color indexed="81"/>
            <rFont val="Tahoma"/>
            <family val="2"/>
          </rPr>
          <t>Becky Dzingeleski:</t>
        </r>
        <r>
          <rPr>
            <sz val="9"/>
            <color indexed="81"/>
            <rFont val="Tahoma"/>
            <family val="2"/>
          </rPr>
          <t xml:space="preserve">
Per FOD is a new Unit.  Contributions began in 2018</t>
        </r>
      </text>
    </comment>
    <comment ref="DR19" authorId="0" shapeId="0" xr:uid="{337EF630-E5E3-4DF2-BFAA-AA2CC7E4773B}">
      <text>
        <r>
          <rPr>
            <b/>
            <sz val="9"/>
            <color indexed="81"/>
            <rFont val="Tahoma"/>
            <family val="2"/>
          </rPr>
          <t>Becky Dzingeleski:</t>
        </r>
        <r>
          <rPr>
            <sz val="9"/>
            <color indexed="81"/>
            <rFont val="Tahoma"/>
            <family val="2"/>
          </rPr>
          <t xml:space="preserve">
Per FOD is a new Unit.  Contributions began in 2018</t>
        </r>
      </text>
    </comment>
    <comment ref="DV19" authorId="0" shapeId="0" xr:uid="{AEF55144-FF62-4D04-897F-B3CBCFF33BDB}">
      <text>
        <r>
          <rPr>
            <b/>
            <sz val="9"/>
            <color indexed="81"/>
            <rFont val="Tahoma"/>
            <family val="2"/>
          </rPr>
          <t>Becky Dzingeleski:</t>
        </r>
        <r>
          <rPr>
            <sz val="9"/>
            <color indexed="81"/>
            <rFont val="Tahoma"/>
            <family val="2"/>
          </rPr>
          <t xml:space="preserve">
Per FOD is a new Unit.  Contributions began in 2018</t>
        </r>
      </text>
    </comment>
    <comment ref="DZ19" authorId="0" shapeId="0" xr:uid="{FD01B1FB-1063-4A7B-8275-DC651CF3335B}">
      <text>
        <r>
          <rPr>
            <b/>
            <sz val="9"/>
            <color indexed="81"/>
            <rFont val="Tahoma"/>
            <family val="2"/>
          </rPr>
          <t>Becky Dzingeleski:</t>
        </r>
        <r>
          <rPr>
            <sz val="9"/>
            <color indexed="81"/>
            <rFont val="Tahoma"/>
            <family val="2"/>
          </rPr>
          <t xml:space="preserve">
Per FOD is a new Unit.  Contributions began in 2018</t>
        </r>
      </text>
    </comment>
    <comment ref="ED19" authorId="0" shapeId="0" xr:uid="{2245F8FB-5352-4F47-9E06-732B64FD2CEA}">
      <text>
        <r>
          <rPr>
            <b/>
            <sz val="9"/>
            <color indexed="81"/>
            <rFont val="Tahoma"/>
            <family val="2"/>
          </rPr>
          <t>Becky Dzingeleski:</t>
        </r>
        <r>
          <rPr>
            <sz val="9"/>
            <color indexed="81"/>
            <rFont val="Tahoma"/>
            <family val="2"/>
          </rPr>
          <t xml:space="preserve">
Per FOD is a new Unit.  Contributions began in 2018</t>
        </r>
      </text>
    </comment>
    <comment ref="EH19" authorId="0" shapeId="0" xr:uid="{2F71BDEB-6C79-4798-9015-35A09ABDCC47}">
      <text>
        <r>
          <rPr>
            <b/>
            <sz val="9"/>
            <color indexed="81"/>
            <rFont val="Tahoma"/>
            <family val="2"/>
          </rPr>
          <t>Becky Dzingeleski:</t>
        </r>
        <r>
          <rPr>
            <sz val="9"/>
            <color indexed="81"/>
            <rFont val="Tahoma"/>
            <family val="2"/>
          </rPr>
          <t xml:space="preserve">
Per FOD is a new Unit.  Contributions began in 2018</t>
        </r>
      </text>
    </comment>
    <comment ref="EL19" authorId="0" shapeId="0" xr:uid="{B58E7C0F-EF4F-4A89-9B37-6EA3163FEAEE}">
      <text>
        <r>
          <rPr>
            <b/>
            <sz val="9"/>
            <color indexed="81"/>
            <rFont val="Tahoma"/>
            <family val="2"/>
          </rPr>
          <t>Becky Dzingeleski:</t>
        </r>
        <r>
          <rPr>
            <sz val="9"/>
            <color indexed="81"/>
            <rFont val="Tahoma"/>
            <family val="2"/>
          </rPr>
          <t xml:space="preserve">
Per FOD is a new Unit.  Contributions began in 2018</t>
        </r>
      </text>
    </comment>
    <comment ref="EP19" authorId="0" shapeId="0" xr:uid="{349A41D5-0DD5-40BF-8D40-FB155CB0C826}">
      <text>
        <r>
          <rPr>
            <b/>
            <sz val="9"/>
            <color indexed="81"/>
            <rFont val="Tahoma"/>
            <family val="2"/>
          </rPr>
          <t>Becky Dzingeleski:</t>
        </r>
        <r>
          <rPr>
            <sz val="9"/>
            <color indexed="81"/>
            <rFont val="Tahoma"/>
            <family val="2"/>
          </rPr>
          <t xml:space="preserve">
Per FOD is a new Unit.  Contributions began in 2018</t>
        </r>
      </text>
    </comment>
    <comment ref="ET19" authorId="0" shapeId="0" xr:uid="{E94EC758-E065-459A-8D86-A1E18BBAEE37}">
      <text>
        <r>
          <rPr>
            <b/>
            <sz val="9"/>
            <color indexed="81"/>
            <rFont val="Tahoma"/>
            <family val="2"/>
          </rPr>
          <t>Becky Dzingeleski:</t>
        </r>
        <r>
          <rPr>
            <sz val="9"/>
            <color indexed="81"/>
            <rFont val="Tahoma"/>
            <family val="2"/>
          </rPr>
          <t xml:space="preserve">
Per FOD is a new Unit.  Contributions began in 2018</t>
        </r>
      </text>
    </comment>
    <comment ref="EX19" authorId="0" shapeId="0" xr:uid="{F55E3F2A-F0B5-4041-83E8-0B85DB1D343C}">
      <text>
        <r>
          <rPr>
            <b/>
            <sz val="9"/>
            <color indexed="81"/>
            <rFont val="Tahoma"/>
            <family val="2"/>
          </rPr>
          <t>Becky Dzingeleski:</t>
        </r>
        <r>
          <rPr>
            <sz val="9"/>
            <color indexed="81"/>
            <rFont val="Tahoma"/>
            <family val="2"/>
          </rPr>
          <t xml:space="preserve">
Per FOD is a new Unit.  Contributions began in 2018</t>
        </r>
      </text>
    </comment>
    <comment ref="FB19" authorId="0" shapeId="0" xr:uid="{9B9B7EAE-B941-4053-8C65-FCF731AAF3E8}">
      <text>
        <r>
          <rPr>
            <b/>
            <sz val="9"/>
            <color indexed="81"/>
            <rFont val="Tahoma"/>
            <family val="2"/>
          </rPr>
          <t>Becky Dzingeleski:</t>
        </r>
        <r>
          <rPr>
            <sz val="9"/>
            <color indexed="81"/>
            <rFont val="Tahoma"/>
            <family val="2"/>
          </rPr>
          <t xml:space="preserve">
Per FOD is a new Unit.  Contributions began in 2018</t>
        </r>
      </text>
    </comment>
    <comment ref="FF19" authorId="0" shapeId="0" xr:uid="{10E8B8F4-1717-463B-B97B-08E5A902E48D}">
      <text>
        <r>
          <rPr>
            <b/>
            <sz val="9"/>
            <color indexed="81"/>
            <rFont val="Tahoma"/>
            <family val="2"/>
          </rPr>
          <t>Becky Dzingeleski:</t>
        </r>
        <r>
          <rPr>
            <sz val="9"/>
            <color indexed="81"/>
            <rFont val="Tahoma"/>
            <family val="2"/>
          </rPr>
          <t xml:space="preserve">
Per FOD is a new Unit.  Contributions began in 2018</t>
        </r>
      </text>
    </comment>
    <comment ref="FJ19" authorId="0" shapeId="0" xr:uid="{2916CD07-9AAF-4797-AF69-1E29CB2DA817}">
      <text>
        <r>
          <rPr>
            <b/>
            <sz val="9"/>
            <color indexed="81"/>
            <rFont val="Tahoma"/>
            <family val="2"/>
          </rPr>
          <t>Becky Dzingeleski:</t>
        </r>
        <r>
          <rPr>
            <sz val="9"/>
            <color indexed="81"/>
            <rFont val="Tahoma"/>
            <family val="2"/>
          </rPr>
          <t xml:space="preserve">
Per FOD is a new Unit.  Contributions began in 2018</t>
        </r>
      </text>
    </comment>
    <comment ref="FN19" authorId="0" shapeId="0" xr:uid="{2B38F25B-72C2-4628-AB06-E46F6BC451DA}">
      <text>
        <r>
          <rPr>
            <b/>
            <sz val="9"/>
            <color indexed="81"/>
            <rFont val="Tahoma"/>
            <family val="2"/>
          </rPr>
          <t>Becky Dzingeleski:</t>
        </r>
        <r>
          <rPr>
            <sz val="9"/>
            <color indexed="81"/>
            <rFont val="Tahoma"/>
            <family val="2"/>
          </rPr>
          <t xml:space="preserve">
Per FOD is a new Unit.  Contributions began in 2018</t>
        </r>
      </text>
    </comment>
    <comment ref="FR19" authorId="0" shapeId="0" xr:uid="{17816572-3904-4F2B-AEE9-24052991B456}">
      <text>
        <r>
          <rPr>
            <b/>
            <sz val="9"/>
            <color indexed="81"/>
            <rFont val="Tahoma"/>
            <family val="2"/>
          </rPr>
          <t>Becky Dzingeleski:</t>
        </r>
        <r>
          <rPr>
            <sz val="9"/>
            <color indexed="81"/>
            <rFont val="Tahoma"/>
            <family val="2"/>
          </rPr>
          <t xml:space="preserve">
Per FOD is a new Unit.  Contributions began in 2018</t>
        </r>
      </text>
    </comment>
    <comment ref="FV19" authorId="0" shapeId="0" xr:uid="{91925BC4-B338-4303-ACFA-21764B9AB23A}">
      <text>
        <r>
          <rPr>
            <b/>
            <sz val="9"/>
            <color indexed="81"/>
            <rFont val="Tahoma"/>
            <family val="2"/>
          </rPr>
          <t>Becky Dzingeleski:</t>
        </r>
        <r>
          <rPr>
            <sz val="9"/>
            <color indexed="81"/>
            <rFont val="Tahoma"/>
            <family val="2"/>
          </rPr>
          <t xml:space="preserve">
Per FOD is a new Unit.  Contributions began in 2018</t>
        </r>
      </text>
    </comment>
    <comment ref="FZ19" authorId="0" shapeId="0" xr:uid="{970A86F9-65C2-47E3-A8E0-94A9326B40AF}">
      <text>
        <r>
          <rPr>
            <b/>
            <sz val="9"/>
            <color indexed="81"/>
            <rFont val="Tahoma"/>
            <family val="2"/>
          </rPr>
          <t>Becky Dzingeleski:</t>
        </r>
        <r>
          <rPr>
            <sz val="9"/>
            <color indexed="81"/>
            <rFont val="Tahoma"/>
            <family val="2"/>
          </rPr>
          <t xml:space="preserve">
Per FOD is a new Unit.  Contributions began in 2018</t>
        </r>
      </text>
    </comment>
    <comment ref="GD19" authorId="0" shapeId="0" xr:uid="{8A5BEA60-C0BE-4D81-B19B-8D8AD1C351B2}">
      <text>
        <r>
          <rPr>
            <b/>
            <sz val="9"/>
            <color indexed="81"/>
            <rFont val="Tahoma"/>
            <family val="2"/>
          </rPr>
          <t>Becky Dzingeleski:</t>
        </r>
        <r>
          <rPr>
            <sz val="9"/>
            <color indexed="81"/>
            <rFont val="Tahoma"/>
            <family val="2"/>
          </rPr>
          <t xml:space="preserve">
Per FOD is a new Unit.  Contributions began in 2018</t>
        </r>
      </text>
    </comment>
    <comment ref="GH19" authorId="0" shapeId="0" xr:uid="{EBC185DD-72F4-42BF-977E-ED51CE9AD1AD}">
      <text>
        <r>
          <rPr>
            <b/>
            <sz val="9"/>
            <color indexed="81"/>
            <rFont val="Tahoma"/>
            <family val="2"/>
          </rPr>
          <t>Becky Dzingeleski:</t>
        </r>
        <r>
          <rPr>
            <sz val="9"/>
            <color indexed="81"/>
            <rFont val="Tahoma"/>
            <family val="2"/>
          </rPr>
          <t xml:space="preserve">
Per FOD is a new Unit.  Contributions began in 2018</t>
        </r>
      </text>
    </comment>
    <comment ref="GL19" authorId="0" shapeId="0" xr:uid="{44F4AE5B-9D5B-44A7-AC57-A08FD8F96D05}">
      <text>
        <r>
          <rPr>
            <b/>
            <sz val="9"/>
            <color indexed="81"/>
            <rFont val="Tahoma"/>
            <family val="2"/>
          </rPr>
          <t>Becky Dzingeleski:</t>
        </r>
        <r>
          <rPr>
            <sz val="9"/>
            <color indexed="81"/>
            <rFont val="Tahoma"/>
            <family val="2"/>
          </rPr>
          <t xml:space="preserve">
Per FOD is a new Unit.  Contributions began in 2018</t>
        </r>
      </text>
    </comment>
    <comment ref="GP19" authorId="0" shapeId="0" xr:uid="{909F0420-9306-4E08-A1DA-3B1E9E76E07D}">
      <text>
        <r>
          <rPr>
            <b/>
            <sz val="9"/>
            <color indexed="81"/>
            <rFont val="Tahoma"/>
            <family val="2"/>
          </rPr>
          <t>Becky Dzingeleski:</t>
        </r>
        <r>
          <rPr>
            <sz val="9"/>
            <color indexed="81"/>
            <rFont val="Tahoma"/>
            <family val="2"/>
          </rPr>
          <t xml:space="preserve">
Per FOD is a new Unit.  Contributions began in 2018</t>
        </r>
      </text>
    </comment>
    <comment ref="GT19" authorId="0" shapeId="0" xr:uid="{5DB14C4B-BAAB-49DE-8477-04F3AD350006}">
      <text>
        <r>
          <rPr>
            <b/>
            <sz val="9"/>
            <color indexed="81"/>
            <rFont val="Tahoma"/>
            <family val="2"/>
          </rPr>
          <t>Becky Dzingeleski:</t>
        </r>
        <r>
          <rPr>
            <sz val="9"/>
            <color indexed="81"/>
            <rFont val="Tahoma"/>
            <family val="2"/>
          </rPr>
          <t xml:space="preserve">
Per FOD is a new Unit.  Contributions began in 2018</t>
        </r>
      </text>
    </comment>
    <comment ref="GX19" authorId="0" shapeId="0" xr:uid="{A151931D-3B93-40EF-A830-A3813053E5BA}">
      <text>
        <r>
          <rPr>
            <b/>
            <sz val="9"/>
            <color indexed="81"/>
            <rFont val="Tahoma"/>
            <family val="2"/>
          </rPr>
          <t>Becky Dzingeleski:</t>
        </r>
        <r>
          <rPr>
            <sz val="9"/>
            <color indexed="81"/>
            <rFont val="Tahoma"/>
            <family val="2"/>
          </rPr>
          <t xml:space="preserve">
Per FOD is a new Unit.  Contributions began in 2018</t>
        </r>
      </text>
    </comment>
    <comment ref="HB19" authorId="0" shapeId="0" xr:uid="{45FB3D6C-A2A5-43ED-9E7A-B1F6793C9E77}">
      <text>
        <r>
          <rPr>
            <b/>
            <sz val="9"/>
            <color indexed="81"/>
            <rFont val="Tahoma"/>
            <family val="2"/>
          </rPr>
          <t>Becky Dzingeleski:</t>
        </r>
        <r>
          <rPr>
            <sz val="9"/>
            <color indexed="81"/>
            <rFont val="Tahoma"/>
            <family val="2"/>
          </rPr>
          <t xml:space="preserve">
Per FOD is a new Unit.  Contributions began in 2018</t>
        </r>
      </text>
    </comment>
    <comment ref="HF19" authorId="0" shapeId="0" xr:uid="{9B4FDFEA-C26B-41FB-A39D-CA6A9E38D075}">
      <text>
        <r>
          <rPr>
            <b/>
            <sz val="9"/>
            <color indexed="81"/>
            <rFont val="Tahoma"/>
            <family val="2"/>
          </rPr>
          <t>Becky Dzingeleski:</t>
        </r>
        <r>
          <rPr>
            <sz val="9"/>
            <color indexed="81"/>
            <rFont val="Tahoma"/>
            <family val="2"/>
          </rPr>
          <t xml:space="preserve">
Per FOD is a new Unit.  Contributions began in 2018</t>
        </r>
      </text>
    </comment>
    <comment ref="HJ19" authorId="0" shapeId="0" xr:uid="{4494A1D8-5E93-480B-8DB8-F8319E6CD16A}">
      <text>
        <r>
          <rPr>
            <b/>
            <sz val="9"/>
            <color indexed="81"/>
            <rFont val="Tahoma"/>
            <family val="2"/>
          </rPr>
          <t>Becky Dzingeleski:</t>
        </r>
        <r>
          <rPr>
            <sz val="9"/>
            <color indexed="81"/>
            <rFont val="Tahoma"/>
            <family val="2"/>
          </rPr>
          <t xml:space="preserve">
Per FOD is a new Unit.  Contributions began in 2018</t>
        </r>
      </text>
    </comment>
    <comment ref="HN19" authorId="0" shapeId="0" xr:uid="{3FE9F88F-070A-46A3-948F-E9E118D81490}">
      <text>
        <r>
          <rPr>
            <b/>
            <sz val="9"/>
            <color indexed="81"/>
            <rFont val="Tahoma"/>
            <family val="2"/>
          </rPr>
          <t>Becky Dzingeleski:</t>
        </r>
        <r>
          <rPr>
            <sz val="9"/>
            <color indexed="81"/>
            <rFont val="Tahoma"/>
            <family val="2"/>
          </rPr>
          <t xml:space="preserve">
Per FOD is a new Unit.  Contributions began in 2018</t>
        </r>
      </text>
    </comment>
    <comment ref="HR19" authorId="0" shapeId="0" xr:uid="{1DBA4B77-2057-4CD8-A684-F91037C39975}">
      <text>
        <r>
          <rPr>
            <b/>
            <sz val="9"/>
            <color indexed="81"/>
            <rFont val="Tahoma"/>
            <family val="2"/>
          </rPr>
          <t>Becky Dzingeleski:</t>
        </r>
        <r>
          <rPr>
            <sz val="9"/>
            <color indexed="81"/>
            <rFont val="Tahoma"/>
            <family val="2"/>
          </rPr>
          <t xml:space="preserve">
Per FOD is a new Unit.  Contributions began in 2018</t>
        </r>
      </text>
    </comment>
    <comment ref="HV19" authorId="0" shapeId="0" xr:uid="{BA74260E-62A6-49B4-8879-7C9798D32F6E}">
      <text>
        <r>
          <rPr>
            <b/>
            <sz val="9"/>
            <color indexed="81"/>
            <rFont val="Tahoma"/>
            <family val="2"/>
          </rPr>
          <t>Becky Dzingeleski:</t>
        </r>
        <r>
          <rPr>
            <sz val="9"/>
            <color indexed="81"/>
            <rFont val="Tahoma"/>
            <family val="2"/>
          </rPr>
          <t xml:space="preserve">
Per FOD is a new Unit.  Contributions began in 2018</t>
        </r>
      </text>
    </comment>
    <comment ref="HZ19" authorId="0" shapeId="0" xr:uid="{8AF0B89C-1B90-48FD-A259-933D4D1B5B0E}">
      <text>
        <r>
          <rPr>
            <b/>
            <sz val="9"/>
            <color indexed="81"/>
            <rFont val="Tahoma"/>
            <family val="2"/>
          </rPr>
          <t>Becky Dzingeleski:</t>
        </r>
        <r>
          <rPr>
            <sz val="9"/>
            <color indexed="81"/>
            <rFont val="Tahoma"/>
            <family val="2"/>
          </rPr>
          <t xml:space="preserve">
Per FOD is a new Unit.  Contributions began in 2018</t>
        </r>
      </text>
    </comment>
    <comment ref="ID19" authorId="0" shapeId="0" xr:uid="{AEBD0CC3-8F48-44AC-9C15-A70055704EDE}">
      <text>
        <r>
          <rPr>
            <b/>
            <sz val="9"/>
            <color indexed="81"/>
            <rFont val="Tahoma"/>
            <family val="2"/>
          </rPr>
          <t>Becky Dzingeleski:</t>
        </r>
        <r>
          <rPr>
            <sz val="9"/>
            <color indexed="81"/>
            <rFont val="Tahoma"/>
            <family val="2"/>
          </rPr>
          <t xml:space="preserve">
Per FOD is a new Unit.  Contributions began in 2018</t>
        </r>
      </text>
    </comment>
    <comment ref="IH19" authorId="0" shapeId="0" xr:uid="{C1CBDB87-27CA-4A50-B4B9-C4A1B0B9A23F}">
      <text>
        <r>
          <rPr>
            <b/>
            <sz val="9"/>
            <color indexed="81"/>
            <rFont val="Tahoma"/>
            <family val="2"/>
          </rPr>
          <t>Becky Dzingeleski:</t>
        </r>
        <r>
          <rPr>
            <sz val="9"/>
            <color indexed="81"/>
            <rFont val="Tahoma"/>
            <family val="2"/>
          </rPr>
          <t xml:space="preserve">
Per FOD is a new Unit.  Contributions began in 2018</t>
        </r>
      </text>
    </comment>
    <comment ref="IL19" authorId="0" shapeId="0" xr:uid="{B8EE484A-95B9-43A5-9551-18FFD8961981}">
      <text>
        <r>
          <rPr>
            <b/>
            <sz val="9"/>
            <color indexed="81"/>
            <rFont val="Tahoma"/>
            <family val="2"/>
          </rPr>
          <t>Becky Dzingeleski:</t>
        </r>
        <r>
          <rPr>
            <sz val="9"/>
            <color indexed="81"/>
            <rFont val="Tahoma"/>
            <family val="2"/>
          </rPr>
          <t xml:space="preserve">
Per FOD is a new Unit.  Contributions began in 2018</t>
        </r>
      </text>
    </comment>
    <comment ref="IP19" authorId="0" shapeId="0" xr:uid="{DF1C95FF-7E4E-4548-B358-11BB706FB43C}">
      <text>
        <r>
          <rPr>
            <b/>
            <sz val="9"/>
            <color indexed="81"/>
            <rFont val="Tahoma"/>
            <family val="2"/>
          </rPr>
          <t>Becky Dzingeleski:</t>
        </r>
        <r>
          <rPr>
            <sz val="9"/>
            <color indexed="81"/>
            <rFont val="Tahoma"/>
            <family val="2"/>
          </rPr>
          <t xml:space="preserve">
Per FOD is a new Unit.  Contributions began in 2018</t>
        </r>
      </text>
    </comment>
    <comment ref="IT19" authorId="0" shapeId="0" xr:uid="{03528212-0CDF-4617-AFF2-6A8D975A7CA3}">
      <text>
        <r>
          <rPr>
            <b/>
            <sz val="9"/>
            <color indexed="81"/>
            <rFont val="Tahoma"/>
            <family val="2"/>
          </rPr>
          <t>Becky Dzingeleski:</t>
        </r>
        <r>
          <rPr>
            <sz val="9"/>
            <color indexed="81"/>
            <rFont val="Tahoma"/>
            <family val="2"/>
          </rPr>
          <t xml:space="preserve">
Per FOD is a new Unit.  Contributions began in 2018</t>
        </r>
      </text>
    </comment>
    <comment ref="IX19" authorId="0" shapeId="0" xr:uid="{2E41DB3B-D020-409C-B1F5-617478B372F0}">
      <text>
        <r>
          <rPr>
            <b/>
            <sz val="9"/>
            <color indexed="81"/>
            <rFont val="Tahoma"/>
            <family val="2"/>
          </rPr>
          <t>Becky Dzingeleski:</t>
        </r>
        <r>
          <rPr>
            <sz val="9"/>
            <color indexed="81"/>
            <rFont val="Tahoma"/>
            <family val="2"/>
          </rPr>
          <t xml:space="preserve">
Per FOD is a new Unit.  Contributions began in 2018</t>
        </r>
      </text>
    </comment>
    <comment ref="JB19" authorId="0" shapeId="0" xr:uid="{29FE90E4-C97C-401D-8EEA-36CF85E7B936}">
      <text>
        <r>
          <rPr>
            <b/>
            <sz val="9"/>
            <color indexed="81"/>
            <rFont val="Tahoma"/>
            <family val="2"/>
          </rPr>
          <t>Becky Dzingeleski:</t>
        </r>
        <r>
          <rPr>
            <sz val="9"/>
            <color indexed="81"/>
            <rFont val="Tahoma"/>
            <family val="2"/>
          </rPr>
          <t xml:space="preserve">
Per FOD is a new Unit.  Contributions began in 2018</t>
        </r>
      </text>
    </comment>
    <comment ref="JF19" authorId="0" shapeId="0" xr:uid="{2B4AEEE5-A350-4E9B-88B5-E2CE8E8EAAD8}">
      <text>
        <r>
          <rPr>
            <b/>
            <sz val="9"/>
            <color indexed="81"/>
            <rFont val="Tahoma"/>
            <family val="2"/>
          </rPr>
          <t>Becky Dzingeleski:</t>
        </r>
        <r>
          <rPr>
            <sz val="9"/>
            <color indexed="81"/>
            <rFont val="Tahoma"/>
            <family val="2"/>
          </rPr>
          <t xml:space="preserve">
Per FOD is a new Unit.  Contributions began in 2018</t>
        </r>
      </text>
    </comment>
    <comment ref="JJ19" authorId="0" shapeId="0" xr:uid="{BE316CBA-78FE-4D74-A8BC-F30B7C2AF606}">
      <text>
        <r>
          <rPr>
            <b/>
            <sz val="9"/>
            <color indexed="81"/>
            <rFont val="Tahoma"/>
            <family val="2"/>
          </rPr>
          <t>Becky Dzingeleski:</t>
        </r>
        <r>
          <rPr>
            <sz val="9"/>
            <color indexed="81"/>
            <rFont val="Tahoma"/>
            <family val="2"/>
          </rPr>
          <t xml:space="preserve">
Per FOD is a new Unit.  Contributions began in 2018</t>
        </r>
      </text>
    </comment>
    <comment ref="JN19" authorId="0" shapeId="0" xr:uid="{AF37EBA8-4B71-4B96-B881-E873FA0B96EE}">
      <text>
        <r>
          <rPr>
            <b/>
            <sz val="9"/>
            <color indexed="81"/>
            <rFont val="Tahoma"/>
            <family val="2"/>
          </rPr>
          <t>Becky Dzingeleski:</t>
        </r>
        <r>
          <rPr>
            <sz val="9"/>
            <color indexed="81"/>
            <rFont val="Tahoma"/>
            <family val="2"/>
          </rPr>
          <t xml:space="preserve">
Per FOD is a new Unit.  Contributions began in 2018</t>
        </r>
      </text>
    </comment>
    <comment ref="JR19" authorId="0" shapeId="0" xr:uid="{7A91BE0E-ED61-4F6F-927F-F1B4E91F729C}">
      <text>
        <r>
          <rPr>
            <b/>
            <sz val="9"/>
            <color indexed="81"/>
            <rFont val="Tahoma"/>
            <family val="2"/>
          </rPr>
          <t>Becky Dzingeleski:</t>
        </r>
        <r>
          <rPr>
            <sz val="9"/>
            <color indexed="81"/>
            <rFont val="Tahoma"/>
            <family val="2"/>
          </rPr>
          <t xml:space="preserve">
Per FOD is a new Unit.  Contributions began in 2018</t>
        </r>
      </text>
    </comment>
    <comment ref="JV19" authorId="0" shapeId="0" xr:uid="{8C74428C-2ECB-4CC9-90E6-007274837906}">
      <text>
        <r>
          <rPr>
            <b/>
            <sz val="9"/>
            <color indexed="81"/>
            <rFont val="Tahoma"/>
            <family val="2"/>
          </rPr>
          <t>Becky Dzingeleski:</t>
        </r>
        <r>
          <rPr>
            <sz val="9"/>
            <color indexed="81"/>
            <rFont val="Tahoma"/>
            <family val="2"/>
          </rPr>
          <t xml:space="preserve">
Per FOD is a new Unit.  Contributions began in 2018</t>
        </r>
      </text>
    </comment>
    <comment ref="JZ19" authorId="0" shapeId="0" xr:uid="{DECEBE04-68F0-4E78-8C4C-F2E88C97792A}">
      <text>
        <r>
          <rPr>
            <b/>
            <sz val="9"/>
            <color indexed="81"/>
            <rFont val="Tahoma"/>
            <family val="2"/>
          </rPr>
          <t>Becky Dzingeleski:</t>
        </r>
        <r>
          <rPr>
            <sz val="9"/>
            <color indexed="81"/>
            <rFont val="Tahoma"/>
            <family val="2"/>
          </rPr>
          <t xml:space="preserve">
Per FOD is a new Unit.  Contributions began in 2018</t>
        </r>
      </text>
    </comment>
    <comment ref="KD19" authorId="0" shapeId="0" xr:uid="{F5C9FD50-6D6B-4D23-877C-1146E377F4CF}">
      <text>
        <r>
          <rPr>
            <b/>
            <sz val="9"/>
            <color indexed="81"/>
            <rFont val="Tahoma"/>
            <family val="2"/>
          </rPr>
          <t>Becky Dzingeleski:</t>
        </r>
        <r>
          <rPr>
            <sz val="9"/>
            <color indexed="81"/>
            <rFont val="Tahoma"/>
            <family val="2"/>
          </rPr>
          <t xml:space="preserve">
Per FOD is a new Unit.  Contributions began in 2018</t>
        </r>
      </text>
    </comment>
    <comment ref="KH19" authorId="0" shapeId="0" xr:uid="{B5CE40C9-5A54-46AB-9C21-94461418DE27}">
      <text>
        <r>
          <rPr>
            <b/>
            <sz val="9"/>
            <color indexed="81"/>
            <rFont val="Tahoma"/>
            <family val="2"/>
          </rPr>
          <t>Becky Dzingeleski:</t>
        </r>
        <r>
          <rPr>
            <sz val="9"/>
            <color indexed="81"/>
            <rFont val="Tahoma"/>
            <family val="2"/>
          </rPr>
          <t xml:space="preserve">
Per FOD is a new Unit.  Contributions began in 2018</t>
        </r>
      </text>
    </comment>
    <comment ref="KL19" authorId="0" shapeId="0" xr:uid="{CD6818AB-24DD-4B87-A9EC-F77A2739B3BC}">
      <text>
        <r>
          <rPr>
            <b/>
            <sz val="9"/>
            <color indexed="81"/>
            <rFont val="Tahoma"/>
            <family val="2"/>
          </rPr>
          <t>Becky Dzingeleski:</t>
        </r>
        <r>
          <rPr>
            <sz val="9"/>
            <color indexed="81"/>
            <rFont val="Tahoma"/>
            <family val="2"/>
          </rPr>
          <t xml:space="preserve">
Per FOD is a new Unit.  Contributions began in 2018</t>
        </r>
      </text>
    </comment>
    <comment ref="KP19" authorId="0" shapeId="0" xr:uid="{D4351DFF-BAB0-4DF5-95FB-AC69E2A78FC9}">
      <text>
        <r>
          <rPr>
            <b/>
            <sz val="9"/>
            <color indexed="81"/>
            <rFont val="Tahoma"/>
            <family val="2"/>
          </rPr>
          <t>Becky Dzingeleski:</t>
        </r>
        <r>
          <rPr>
            <sz val="9"/>
            <color indexed="81"/>
            <rFont val="Tahoma"/>
            <family val="2"/>
          </rPr>
          <t xml:space="preserve">
Per FOD is a new Unit.  Contributions began in 2018</t>
        </r>
      </text>
    </comment>
    <comment ref="KT19" authorId="0" shapeId="0" xr:uid="{009E62E5-2536-41C0-9770-7C63152459D8}">
      <text>
        <r>
          <rPr>
            <b/>
            <sz val="9"/>
            <color indexed="81"/>
            <rFont val="Tahoma"/>
            <family val="2"/>
          </rPr>
          <t>Becky Dzingeleski:</t>
        </r>
        <r>
          <rPr>
            <sz val="9"/>
            <color indexed="81"/>
            <rFont val="Tahoma"/>
            <family val="2"/>
          </rPr>
          <t xml:space="preserve">
Per FOD is a new Unit.  Contributions began in 2018</t>
        </r>
      </text>
    </comment>
    <comment ref="KX19" authorId="0" shapeId="0" xr:uid="{6ED7E782-120F-40F5-A374-D9699A6FA72A}">
      <text>
        <r>
          <rPr>
            <b/>
            <sz val="9"/>
            <color indexed="81"/>
            <rFont val="Tahoma"/>
            <family val="2"/>
          </rPr>
          <t>Becky Dzingeleski:</t>
        </r>
        <r>
          <rPr>
            <sz val="9"/>
            <color indexed="81"/>
            <rFont val="Tahoma"/>
            <family val="2"/>
          </rPr>
          <t xml:space="preserve">
Per FOD is a new Unit.  Contributions began in 2018</t>
        </r>
      </text>
    </comment>
    <comment ref="LB19" authorId="0" shapeId="0" xr:uid="{FA464ADF-BFEF-46E3-B8B5-E39403EBFF6B}">
      <text>
        <r>
          <rPr>
            <b/>
            <sz val="9"/>
            <color indexed="81"/>
            <rFont val="Tahoma"/>
            <family val="2"/>
          </rPr>
          <t>Becky Dzingeleski:</t>
        </r>
        <r>
          <rPr>
            <sz val="9"/>
            <color indexed="81"/>
            <rFont val="Tahoma"/>
            <family val="2"/>
          </rPr>
          <t xml:space="preserve">
Per FOD is a new Unit.  Contributions began in 2018</t>
        </r>
      </text>
    </comment>
    <comment ref="LF19" authorId="0" shapeId="0" xr:uid="{5BE4310C-7D10-494C-B8F5-6315CC177E7D}">
      <text>
        <r>
          <rPr>
            <b/>
            <sz val="9"/>
            <color indexed="81"/>
            <rFont val="Tahoma"/>
            <family val="2"/>
          </rPr>
          <t>Becky Dzingeleski:</t>
        </r>
        <r>
          <rPr>
            <sz val="9"/>
            <color indexed="81"/>
            <rFont val="Tahoma"/>
            <family val="2"/>
          </rPr>
          <t xml:space="preserve">
Per FOD is a new Unit.  Contributions began in 2018</t>
        </r>
      </text>
    </comment>
    <comment ref="LJ19" authorId="0" shapeId="0" xr:uid="{8AE5EE51-8BDB-4023-B02D-C29520E49A33}">
      <text>
        <r>
          <rPr>
            <b/>
            <sz val="9"/>
            <color indexed="81"/>
            <rFont val="Tahoma"/>
            <family val="2"/>
          </rPr>
          <t>Becky Dzingeleski:</t>
        </r>
        <r>
          <rPr>
            <sz val="9"/>
            <color indexed="81"/>
            <rFont val="Tahoma"/>
            <family val="2"/>
          </rPr>
          <t xml:space="preserve">
Per FOD is a new Unit.  Contributions began in 2018</t>
        </r>
      </text>
    </comment>
    <comment ref="LN19" authorId="0" shapeId="0" xr:uid="{0FF29F90-73E6-4261-A374-D7F8A999DD9B}">
      <text>
        <r>
          <rPr>
            <b/>
            <sz val="9"/>
            <color indexed="81"/>
            <rFont val="Tahoma"/>
            <family val="2"/>
          </rPr>
          <t>Becky Dzingeleski:</t>
        </r>
        <r>
          <rPr>
            <sz val="9"/>
            <color indexed="81"/>
            <rFont val="Tahoma"/>
            <family val="2"/>
          </rPr>
          <t xml:space="preserve">
Per FOD is a new Unit.  Contributions began in 2018</t>
        </r>
      </text>
    </comment>
    <comment ref="LR19" authorId="0" shapeId="0" xr:uid="{F1418233-A710-4AB2-ABC4-43132FB8718E}">
      <text>
        <r>
          <rPr>
            <b/>
            <sz val="9"/>
            <color indexed="81"/>
            <rFont val="Tahoma"/>
            <family val="2"/>
          </rPr>
          <t>Becky Dzingeleski:</t>
        </r>
        <r>
          <rPr>
            <sz val="9"/>
            <color indexed="81"/>
            <rFont val="Tahoma"/>
            <family val="2"/>
          </rPr>
          <t xml:space="preserve">
Per FOD is a new Unit.  Contributions began in 2018</t>
        </r>
      </text>
    </comment>
    <comment ref="LV19" authorId="0" shapeId="0" xr:uid="{F047EAEA-8BDE-4BB0-ADB7-FBBEAFEC1EBA}">
      <text>
        <r>
          <rPr>
            <b/>
            <sz val="9"/>
            <color indexed="81"/>
            <rFont val="Tahoma"/>
            <family val="2"/>
          </rPr>
          <t>Becky Dzingeleski:</t>
        </r>
        <r>
          <rPr>
            <sz val="9"/>
            <color indexed="81"/>
            <rFont val="Tahoma"/>
            <family val="2"/>
          </rPr>
          <t xml:space="preserve">
Per FOD is a new Unit.  Contributions began in 2018</t>
        </r>
      </text>
    </comment>
    <comment ref="LZ19" authorId="0" shapeId="0" xr:uid="{83856D69-F34B-4E45-BA12-87DB21AF2128}">
      <text>
        <r>
          <rPr>
            <b/>
            <sz val="9"/>
            <color indexed="81"/>
            <rFont val="Tahoma"/>
            <family val="2"/>
          </rPr>
          <t>Becky Dzingeleski:</t>
        </r>
        <r>
          <rPr>
            <sz val="9"/>
            <color indexed="81"/>
            <rFont val="Tahoma"/>
            <family val="2"/>
          </rPr>
          <t xml:space="preserve">
Per FOD is a new Unit.  Contributions began in 2018</t>
        </r>
      </text>
    </comment>
    <comment ref="MD19" authorId="0" shapeId="0" xr:uid="{099B1CC0-37C8-4972-BA70-BCD817854816}">
      <text>
        <r>
          <rPr>
            <b/>
            <sz val="9"/>
            <color indexed="81"/>
            <rFont val="Tahoma"/>
            <family val="2"/>
          </rPr>
          <t>Becky Dzingeleski:</t>
        </r>
        <r>
          <rPr>
            <sz val="9"/>
            <color indexed="81"/>
            <rFont val="Tahoma"/>
            <family val="2"/>
          </rPr>
          <t xml:space="preserve">
Per FOD is a new Unit.  Contributions began in 2018</t>
        </r>
      </text>
    </comment>
    <comment ref="MH19" authorId="0" shapeId="0" xr:uid="{ED0D9400-0EFB-462A-8090-B8C9BD904367}">
      <text>
        <r>
          <rPr>
            <b/>
            <sz val="9"/>
            <color indexed="81"/>
            <rFont val="Tahoma"/>
            <family val="2"/>
          </rPr>
          <t>Becky Dzingeleski:</t>
        </r>
        <r>
          <rPr>
            <sz val="9"/>
            <color indexed="81"/>
            <rFont val="Tahoma"/>
            <family val="2"/>
          </rPr>
          <t xml:space="preserve">
Per FOD is a new Unit.  Contributions began in 2018</t>
        </r>
      </text>
    </comment>
    <comment ref="ML19" authorId="0" shapeId="0" xr:uid="{90080AB6-64AD-4086-A1C7-120DF89271C8}">
      <text>
        <r>
          <rPr>
            <b/>
            <sz val="9"/>
            <color indexed="81"/>
            <rFont val="Tahoma"/>
            <family val="2"/>
          </rPr>
          <t>Becky Dzingeleski:</t>
        </r>
        <r>
          <rPr>
            <sz val="9"/>
            <color indexed="81"/>
            <rFont val="Tahoma"/>
            <family val="2"/>
          </rPr>
          <t xml:space="preserve">
Per FOD is a new Unit.  Contributions began in 2018</t>
        </r>
      </text>
    </comment>
    <comment ref="MP19" authorId="0" shapeId="0" xr:uid="{94F04F64-61F8-4D57-9FC3-0E1D51C5E18F}">
      <text>
        <r>
          <rPr>
            <b/>
            <sz val="9"/>
            <color indexed="81"/>
            <rFont val="Tahoma"/>
            <family val="2"/>
          </rPr>
          <t>Becky Dzingeleski:</t>
        </r>
        <r>
          <rPr>
            <sz val="9"/>
            <color indexed="81"/>
            <rFont val="Tahoma"/>
            <family val="2"/>
          </rPr>
          <t xml:space="preserve">
Per FOD is a new Unit.  Contributions began in 2018</t>
        </r>
      </text>
    </comment>
    <comment ref="MT19" authorId="0" shapeId="0" xr:uid="{2E741E1B-54F3-4C75-8A52-FD6C55658C66}">
      <text>
        <r>
          <rPr>
            <b/>
            <sz val="9"/>
            <color indexed="81"/>
            <rFont val="Tahoma"/>
            <family val="2"/>
          </rPr>
          <t>Becky Dzingeleski:</t>
        </r>
        <r>
          <rPr>
            <sz val="9"/>
            <color indexed="81"/>
            <rFont val="Tahoma"/>
            <family val="2"/>
          </rPr>
          <t xml:space="preserve">
Per FOD is a new Unit.  Contributions began in 2018</t>
        </r>
      </text>
    </comment>
    <comment ref="MX19" authorId="0" shapeId="0" xr:uid="{58065F38-1E1A-46A1-A144-05EBCBE6D8B2}">
      <text>
        <r>
          <rPr>
            <b/>
            <sz val="9"/>
            <color indexed="81"/>
            <rFont val="Tahoma"/>
            <family val="2"/>
          </rPr>
          <t>Becky Dzingeleski:</t>
        </r>
        <r>
          <rPr>
            <sz val="9"/>
            <color indexed="81"/>
            <rFont val="Tahoma"/>
            <family val="2"/>
          </rPr>
          <t xml:space="preserve">
Per FOD is a new Unit.  Contributions began in 2018</t>
        </r>
      </text>
    </comment>
    <comment ref="NB19" authorId="0" shapeId="0" xr:uid="{FD266DEB-4C14-4C11-9D7E-2EC050433751}">
      <text>
        <r>
          <rPr>
            <b/>
            <sz val="9"/>
            <color indexed="81"/>
            <rFont val="Tahoma"/>
            <family val="2"/>
          </rPr>
          <t>Becky Dzingeleski:</t>
        </r>
        <r>
          <rPr>
            <sz val="9"/>
            <color indexed="81"/>
            <rFont val="Tahoma"/>
            <family val="2"/>
          </rPr>
          <t xml:space="preserve">
Per FOD is a new Unit.  Contributions began in 2018</t>
        </r>
      </text>
    </comment>
    <comment ref="NF19" authorId="0" shapeId="0" xr:uid="{3185DA0F-583E-4721-9CB9-A17371E3418E}">
      <text>
        <r>
          <rPr>
            <b/>
            <sz val="9"/>
            <color indexed="81"/>
            <rFont val="Tahoma"/>
            <family val="2"/>
          </rPr>
          <t>Becky Dzingeleski:</t>
        </r>
        <r>
          <rPr>
            <sz val="9"/>
            <color indexed="81"/>
            <rFont val="Tahoma"/>
            <family val="2"/>
          </rPr>
          <t xml:space="preserve">
Per FOD is a new Unit.  Contributions began in 2018</t>
        </r>
      </text>
    </comment>
    <comment ref="NJ19" authorId="0" shapeId="0" xr:uid="{3F58234C-88FD-4C2F-8001-971BA19A31A2}">
      <text>
        <r>
          <rPr>
            <b/>
            <sz val="9"/>
            <color indexed="81"/>
            <rFont val="Tahoma"/>
            <family val="2"/>
          </rPr>
          <t>Becky Dzingeleski:</t>
        </r>
        <r>
          <rPr>
            <sz val="9"/>
            <color indexed="81"/>
            <rFont val="Tahoma"/>
            <family val="2"/>
          </rPr>
          <t xml:space="preserve">
Per FOD is a new Unit.  Contributions began in 2018</t>
        </r>
      </text>
    </comment>
    <comment ref="NN19" authorId="0" shapeId="0" xr:uid="{6DA20C78-D9DE-42AA-8585-0C1BFB569472}">
      <text>
        <r>
          <rPr>
            <b/>
            <sz val="9"/>
            <color indexed="81"/>
            <rFont val="Tahoma"/>
            <family val="2"/>
          </rPr>
          <t>Becky Dzingeleski:</t>
        </r>
        <r>
          <rPr>
            <sz val="9"/>
            <color indexed="81"/>
            <rFont val="Tahoma"/>
            <family val="2"/>
          </rPr>
          <t xml:space="preserve">
Per FOD is a new Unit.  Contributions began in 2018</t>
        </r>
      </text>
    </comment>
    <comment ref="NR19" authorId="0" shapeId="0" xr:uid="{731D5121-E9DB-47B3-BFA1-4C046609ABCB}">
      <text>
        <r>
          <rPr>
            <b/>
            <sz val="9"/>
            <color indexed="81"/>
            <rFont val="Tahoma"/>
            <family val="2"/>
          </rPr>
          <t>Becky Dzingeleski:</t>
        </r>
        <r>
          <rPr>
            <sz val="9"/>
            <color indexed="81"/>
            <rFont val="Tahoma"/>
            <family val="2"/>
          </rPr>
          <t xml:space="preserve">
Per FOD is a new Unit.  Contributions began in 2018</t>
        </r>
      </text>
    </comment>
    <comment ref="NV19" authorId="0" shapeId="0" xr:uid="{B1B85BEA-FD71-4386-8DC2-A522D73154FB}">
      <text>
        <r>
          <rPr>
            <b/>
            <sz val="9"/>
            <color indexed="81"/>
            <rFont val="Tahoma"/>
            <family val="2"/>
          </rPr>
          <t>Becky Dzingeleski:</t>
        </r>
        <r>
          <rPr>
            <sz val="9"/>
            <color indexed="81"/>
            <rFont val="Tahoma"/>
            <family val="2"/>
          </rPr>
          <t xml:space="preserve">
Per FOD is a new Unit.  Contributions began in 2018</t>
        </r>
      </text>
    </comment>
    <comment ref="NZ19" authorId="0" shapeId="0" xr:uid="{B29A0FD7-A960-4361-98D0-DE136293EDDA}">
      <text>
        <r>
          <rPr>
            <b/>
            <sz val="9"/>
            <color indexed="81"/>
            <rFont val="Tahoma"/>
            <family val="2"/>
          </rPr>
          <t>Becky Dzingeleski:</t>
        </r>
        <r>
          <rPr>
            <sz val="9"/>
            <color indexed="81"/>
            <rFont val="Tahoma"/>
            <family val="2"/>
          </rPr>
          <t xml:space="preserve">
Per FOD is a new Unit.  Contributions began in 2018</t>
        </r>
      </text>
    </comment>
    <comment ref="OD19" authorId="0" shapeId="0" xr:uid="{3A5B705C-7AAA-4225-8245-8E86C6F265C9}">
      <text>
        <r>
          <rPr>
            <b/>
            <sz val="9"/>
            <color indexed="81"/>
            <rFont val="Tahoma"/>
            <family val="2"/>
          </rPr>
          <t>Becky Dzingeleski:</t>
        </r>
        <r>
          <rPr>
            <sz val="9"/>
            <color indexed="81"/>
            <rFont val="Tahoma"/>
            <family val="2"/>
          </rPr>
          <t xml:space="preserve">
Per FOD is a new Unit.  Contributions began in 2018</t>
        </r>
      </text>
    </comment>
    <comment ref="OH19" authorId="0" shapeId="0" xr:uid="{EB17C3A8-427C-4261-9FC4-01C9F8598A93}">
      <text>
        <r>
          <rPr>
            <b/>
            <sz val="9"/>
            <color indexed="81"/>
            <rFont val="Tahoma"/>
            <family val="2"/>
          </rPr>
          <t>Becky Dzingeleski:</t>
        </r>
        <r>
          <rPr>
            <sz val="9"/>
            <color indexed="81"/>
            <rFont val="Tahoma"/>
            <family val="2"/>
          </rPr>
          <t xml:space="preserve">
Per FOD is a new Unit.  Contributions began in 2018</t>
        </r>
      </text>
    </comment>
    <comment ref="OL19" authorId="0" shapeId="0" xr:uid="{26B935F5-6FBA-4293-AEDE-271D042AF081}">
      <text>
        <r>
          <rPr>
            <b/>
            <sz val="9"/>
            <color indexed="81"/>
            <rFont val="Tahoma"/>
            <family val="2"/>
          </rPr>
          <t>Becky Dzingeleski:</t>
        </r>
        <r>
          <rPr>
            <sz val="9"/>
            <color indexed="81"/>
            <rFont val="Tahoma"/>
            <family val="2"/>
          </rPr>
          <t xml:space="preserve">
Per FOD is a new Unit.  Contributions began in 2018</t>
        </r>
      </text>
    </comment>
    <comment ref="OP19" authorId="0" shapeId="0" xr:uid="{D88BD086-4DD2-4DFF-9ABE-B94BCB4B4D2F}">
      <text>
        <r>
          <rPr>
            <b/>
            <sz val="9"/>
            <color indexed="81"/>
            <rFont val="Tahoma"/>
            <family val="2"/>
          </rPr>
          <t>Becky Dzingeleski:</t>
        </r>
        <r>
          <rPr>
            <sz val="9"/>
            <color indexed="81"/>
            <rFont val="Tahoma"/>
            <family val="2"/>
          </rPr>
          <t xml:space="preserve">
Per FOD is a new Unit.  Contributions began in 2018</t>
        </r>
      </text>
    </comment>
    <comment ref="OT19" authorId="0" shapeId="0" xr:uid="{7F6F0660-1BAB-40AE-B597-D56ADBB16D9B}">
      <text>
        <r>
          <rPr>
            <b/>
            <sz val="9"/>
            <color indexed="81"/>
            <rFont val="Tahoma"/>
            <family val="2"/>
          </rPr>
          <t>Becky Dzingeleski:</t>
        </r>
        <r>
          <rPr>
            <sz val="9"/>
            <color indexed="81"/>
            <rFont val="Tahoma"/>
            <family val="2"/>
          </rPr>
          <t xml:space="preserve">
Per FOD is a new Unit.  Contributions began in 2018</t>
        </r>
      </text>
    </comment>
    <comment ref="OX19" authorId="0" shapeId="0" xr:uid="{CFC494A2-8ADC-43CF-B445-BB8B7862B745}">
      <text>
        <r>
          <rPr>
            <b/>
            <sz val="9"/>
            <color indexed="81"/>
            <rFont val="Tahoma"/>
            <family val="2"/>
          </rPr>
          <t>Becky Dzingeleski:</t>
        </r>
        <r>
          <rPr>
            <sz val="9"/>
            <color indexed="81"/>
            <rFont val="Tahoma"/>
            <family val="2"/>
          </rPr>
          <t xml:space="preserve">
Per FOD is a new Unit.  Contributions began in 2018</t>
        </r>
      </text>
    </comment>
    <comment ref="PB19" authorId="0" shapeId="0" xr:uid="{A12384B6-8AD3-4950-B9FC-06FF49AFB394}">
      <text>
        <r>
          <rPr>
            <b/>
            <sz val="9"/>
            <color indexed="81"/>
            <rFont val="Tahoma"/>
            <family val="2"/>
          </rPr>
          <t>Becky Dzingeleski:</t>
        </r>
        <r>
          <rPr>
            <sz val="9"/>
            <color indexed="81"/>
            <rFont val="Tahoma"/>
            <family val="2"/>
          </rPr>
          <t xml:space="preserve">
Per FOD is a new Unit.  Contributions began in 2018</t>
        </r>
      </text>
    </comment>
    <comment ref="PF19" authorId="0" shapeId="0" xr:uid="{4E9EC242-5736-4F40-9360-8F6A1B082484}">
      <text>
        <r>
          <rPr>
            <b/>
            <sz val="9"/>
            <color indexed="81"/>
            <rFont val="Tahoma"/>
            <family val="2"/>
          </rPr>
          <t>Becky Dzingeleski:</t>
        </r>
        <r>
          <rPr>
            <sz val="9"/>
            <color indexed="81"/>
            <rFont val="Tahoma"/>
            <family val="2"/>
          </rPr>
          <t xml:space="preserve">
Per FOD is a new Unit.  Contributions began in 2018</t>
        </r>
      </text>
    </comment>
    <comment ref="PJ19" authorId="0" shapeId="0" xr:uid="{46BCA8AA-77EB-4638-A94D-6CE092BDA7A0}">
      <text>
        <r>
          <rPr>
            <b/>
            <sz val="9"/>
            <color indexed="81"/>
            <rFont val="Tahoma"/>
            <family val="2"/>
          </rPr>
          <t>Becky Dzingeleski:</t>
        </r>
        <r>
          <rPr>
            <sz val="9"/>
            <color indexed="81"/>
            <rFont val="Tahoma"/>
            <family val="2"/>
          </rPr>
          <t xml:space="preserve">
Per FOD is a new Unit.  Contributions began in 2018</t>
        </r>
      </text>
    </comment>
    <comment ref="PN19" authorId="0" shapeId="0" xr:uid="{CE9B3F6D-0C4B-42FE-AAB6-8776FBD4B6F6}">
      <text>
        <r>
          <rPr>
            <b/>
            <sz val="9"/>
            <color indexed="81"/>
            <rFont val="Tahoma"/>
            <family val="2"/>
          </rPr>
          <t>Becky Dzingeleski:</t>
        </r>
        <r>
          <rPr>
            <sz val="9"/>
            <color indexed="81"/>
            <rFont val="Tahoma"/>
            <family val="2"/>
          </rPr>
          <t xml:space="preserve">
Per FOD is a new Unit.  Contributions began in 2018</t>
        </r>
      </text>
    </comment>
    <comment ref="PR19" authorId="0" shapeId="0" xr:uid="{EC3ACCAB-9A4E-4693-879D-DE82F289C4A2}">
      <text>
        <r>
          <rPr>
            <b/>
            <sz val="9"/>
            <color indexed="81"/>
            <rFont val="Tahoma"/>
            <family val="2"/>
          </rPr>
          <t>Becky Dzingeleski:</t>
        </r>
        <r>
          <rPr>
            <sz val="9"/>
            <color indexed="81"/>
            <rFont val="Tahoma"/>
            <family val="2"/>
          </rPr>
          <t xml:space="preserve">
Per FOD is a new Unit.  Contributions began in 2018</t>
        </r>
      </text>
    </comment>
    <comment ref="PV19" authorId="0" shapeId="0" xr:uid="{96B6674E-E489-401B-BB92-6B569DB796D1}">
      <text>
        <r>
          <rPr>
            <b/>
            <sz val="9"/>
            <color indexed="81"/>
            <rFont val="Tahoma"/>
            <family val="2"/>
          </rPr>
          <t>Becky Dzingeleski:</t>
        </r>
        <r>
          <rPr>
            <sz val="9"/>
            <color indexed="81"/>
            <rFont val="Tahoma"/>
            <family val="2"/>
          </rPr>
          <t xml:space="preserve">
Per FOD is a new Unit.  Contributions began in 2018</t>
        </r>
      </text>
    </comment>
    <comment ref="PZ19" authorId="0" shapeId="0" xr:uid="{52B5DA97-75D4-4A02-ABDD-6E03A8F7B9DF}">
      <text>
        <r>
          <rPr>
            <b/>
            <sz val="9"/>
            <color indexed="81"/>
            <rFont val="Tahoma"/>
            <family val="2"/>
          </rPr>
          <t>Becky Dzingeleski:</t>
        </r>
        <r>
          <rPr>
            <sz val="9"/>
            <color indexed="81"/>
            <rFont val="Tahoma"/>
            <family val="2"/>
          </rPr>
          <t xml:space="preserve">
Per FOD is a new Unit.  Contributions began in 2018</t>
        </r>
      </text>
    </comment>
    <comment ref="QD19" authorId="0" shapeId="0" xr:uid="{FE8DA934-D875-4AE3-9DFE-CAECE2D3D0BF}">
      <text>
        <r>
          <rPr>
            <b/>
            <sz val="9"/>
            <color indexed="81"/>
            <rFont val="Tahoma"/>
            <family val="2"/>
          </rPr>
          <t>Becky Dzingeleski:</t>
        </r>
        <r>
          <rPr>
            <sz val="9"/>
            <color indexed="81"/>
            <rFont val="Tahoma"/>
            <family val="2"/>
          </rPr>
          <t xml:space="preserve">
Per FOD is a new Unit.  Contributions began in 2018</t>
        </r>
      </text>
    </comment>
    <comment ref="QH19" authorId="0" shapeId="0" xr:uid="{02D2A78D-3B53-4AAF-891D-71C772568E2A}">
      <text>
        <r>
          <rPr>
            <b/>
            <sz val="9"/>
            <color indexed="81"/>
            <rFont val="Tahoma"/>
            <family val="2"/>
          </rPr>
          <t>Becky Dzingeleski:</t>
        </r>
        <r>
          <rPr>
            <sz val="9"/>
            <color indexed="81"/>
            <rFont val="Tahoma"/>
            <family val="2"/>
          </rPr>
          <t xml:space="preserve">
Per FOD is a new Unit.  Contributions began in 2018</t>
        </r>
      </text>
    </comment>
    <comment ref="QL19" authorId="0" shapeId="0" xr:uid="{3307D7A6-2EA5-489C-8180-B6E92768FED7}">
      <text>
        <r>
          <rPr>
            <b/>
            <sz val="9"/>
            <color indexed="81"/>
            <rFont val="Tahoma"/>
            <family val="2"/>
          </rPr>
          <t>Becky Dzingeleski:</t>
        </r>
        <r>
          <rPr>
            <sz val="9"/>
            <color indexed="81"/>
            <rFont val="Tahoma"/>
            <family val="2"/>
          </rPr>
          <t xml:space="preserve">
Per FOD is a new Unit.  Contributions began in 2018</t>
        </r>
      </text>
    </comment>
    <comment ref="QP19" authorId="0" shapeId="0" xr:uid="{F62D7E60-C6A9-4B1B-BE00-ACE58CB794D6}">
      <text>
        <r>
          <rPr>
            <b/>
            <sz val="9"/>
            <color indexed="81"/>
            <rFont val="Tahoma"/>
            <family val="2"/>
          </rPr>
          <t>Becky Dzingeleski:</t>
        </r>
        <r>
          <rPr>
            <sz val="9"/>
            <color indexed="81"/>
            <rFont val="Tahoma"/>
            <family val="2"/>
          </rPr>
          <t xml:space="preserve">
Per FOD is a new Unit.  Contributions began in 2018</t>
        </r>
      </text>
    </comment>
    <comment ref="QT19" authorId="0" shapeId="0" xr:uid="{21537DA1-E522-4E79-A079-E1A44AC288AE}">
      <text>
        <r>
          <rPr>
            <b/>
            <sz val="9"/>
            <color indexed="81"/>
            <rFont val="Tahoma"/>
            <family val="2"/>
          </rPr>
          <t>Becky Dzingeleski:</t>
        </r>
        <r>
          <rPr>
            <sz val="9"/>
            <color indexed="81"/>
            <rFont val="Tahoma"/>
            <family val="2"/>
          </rPr>
          <t xml:space="preserve">
Per FOD is a new Unit.  Contributions began in 2018</t>
        </r>
      </text>
    </comment>
    <comment ref="QX19" authorId="0" shapeId="0" xr:uid="{4E38BA90-C200-4159-A568-291D8F5519D1}">
      <text>
        <r>
          <rPr>
            <b/>
            <sz val="9"/>
            <color indexed="81"/>
            <rFont val="Tahoma"/>
            <family val="2"/>
          </rPr>
          <t>Becky Dzingeleski:</t>
        </r>
        <r>
          <rPr>
            <sz val="9"/>
            <color indexed="81"/>
            <rFont val="Tahoma"/>
            <family val="2"/>
          </rPr>
          <t xml:space="preserve">
Per FOD is a new Unit.  Contributions began in 2018</t>
        </r>
      </text>
    </comment>
    <comment ref="RB19" authorId="0" shapeId="0" xr:uid="{7881A34E-6E59-4F93-890C-6F9D7B7FF8D4}">
      <text>
        <r>
          <rPr>
            <b/>
            <sz val="9"/>
            <color indexed="81"/>
            <rFont val="Tahoma"/>
            <family val="2"/>
          </rPr>
          <t>Becky Dzingeleski:</t>
        </r>
        <r>
          <rPr>
            <sz val="9"/>
            <color indexed="81"/>
            <rFont val="Tahoma"/>
            <family val="2"/>
          </rPr>
          <t xml:space="preserve">
Per FOD is a new Unit.  Contributions began in 2018</t>
        </r>
      </text>
    </comment>
    <comment ref="RF19" authorId="0" shapeId="0" xr:uid="{835A364C-36A4-4ED5-BE98-DB846BB23EA3}">
      <text>
        <r>
          <rPr>
            <b/>
            <sz val="9"/>
            <color indexed="81"/>
            <rFont val="Tahoma"/>
            <family val="2"/>
          </rPr>
          <t>Becky Dzingeleski:</t>
        </r>
        <r>
          <rPr>
            <sz val="9"/>
            <color indexed="81"/>
            <rFont val="Tahoma"/>
            <family val="2"/>
          </rPr>
          <t xml:space="preserve">
Per FOD is a new Unit.  Contributions began in 2018</t>
        </r>
      </text>
    </comment>
    <comment ref="RJ19" authorId="0" shapeId="0" xr:uid="{6E896AD4-5E39-4DE2-B9AF-772CAE5A2D25}">
      <text>
        <r>
          <rPr>
            <b/>
            <sz val="9"/>
            <color indexed="81"/>
            <rFont val="Tahoma"/>
            <family val="2"/>
          </rPr>
          <t>Becky Dzingeleski:</t>
        </r>
        <r>
          <rPr>
            <sz val="9"/>
            <color indexed="81"/>
            <rFont val="Tahoma"/>
            <family val="2"/>
          </rPr>
          <t xml:space="preserve">
Per FOD is a new Unit.  Contributions began in 2018</t>
        </r>
      </text>
    </comment>
    <comment ref="RN19" authorId="0" shapeId="0" xr:uid="{712B2706-1907-48F2-8CDA-DD49D7AFA6F9}">
      <text>
        <r>
          <rPr>
            <b/>
            <sz val="9"/>
            <color indexed="81"/>
            <rFont val="Tahoma"/>
            <family val="2"/>
          </rPr>
          <t>Becky Dzingeleski:</t>
        </r>
        <r>
          <rPr>
            <sz val="9"/>
            <color indexed="81"/>
            <rFont val="Tahoma"/>
            <family val="2"/>
          </rPr>
          <t xml:space="preserve">
Per FOD is a new Unit.  Contributions began in 2018</t>
        </r>
      </text>
    </comment>
    <comment ref="RR19" authorId="0" shapeId="0" xr:uid="{9666EF74-C9D8-4A08-9B83-9479431ED5AB}">
      <text>
        <r>
          <rPr>
            <b/>
            <sz val="9"/>
            <color indexed="81"/>
            <rFont val="Tahoma"/>
            <family val="2"/>
          </rPr>
          <t>Becky Dzingeleski:</t>
        </r>
        <r>
          <rPr>
            <sz val="9"/>
            <color indexed="81"/>
            <rFont val="Tahoma"/>
            <family val="2"/>
          </rPr>
          <t xml:space="preserve">
Per FOD is a new Unit.  Contributions began in 2018</t>
        </r>
      </text>
    </comment>
    <comment ref="RV19" authorId="0" shapeId="0" xr:uid="{B8F871EF-0E9E-4ADE-BD26-799A4C88191C}">
      <text>
        <r>
          <rPr>
            <b/>
            <sz val="9"/>
            <color indexed="81"/>
            <rFont val="Tahoma"/>
            <family val="2"/>
          </rPr>
          <t>Becky Dzingeleski:</t>
        </r>
        <r>
          <rPr>
            <sz val="9"/>
            <color indexed="81"/>
            <rFont val="Tahoma"/>
            <family val="2"/>
          </rPr>
          <t xml:space="preserve">
Per FOD is a new Unit.  Contributions began in 2018</t>
        </r>
      </text>
    </comment>
    <comment ref="RZ19" authorId="0" shapeId="0" xr:uid="{8AE161C7-89D9-46D0-8E64-C49428E19018}">
      <text>
        <r>
          <rPr>
            <b/>
            <sz val="9"/>
            <color indexed="81"/>
            <rFont val="Tahoma"/>
            <family val="2"/>
          </rPr>
          <t>Becky Dzingeleski:</t>
        </r>
        <r>
          <rPr>
            <sz val="9"/>
            <color indexed="81"/>
            <rFont val="Tahoma"/>
            <family val="2"/>
          </rPr>
          <t xml:space="preserve">
Per FOD is a new Unit.  Contributions began in 2018</t>
        </r>
      </text>
    </comment>
    <comment ref="SD19" authorId="0" shapeId="0" xr:uid="{BE655B4E-42F3-47E5-AC65-86058B726C93}">
      <text>
        <r>
          <rPr>
            <b/>
            <sz val="9"/>
            <color indexed="81"/>
            <rFont val="Tahoma"/>
            <family val="2"/>
          </rPr>
          <t>Becky Dzingeleski:</t>
        </r>
        <r>
          <rPr>
            <sz val="9"/>
            <color indexed="81"/>
            <rFont val="Tahoma"/>
            <family val="2"/>
          </rPr>
          <t xml:space="preserve">
Per FOD is a new Unit.  Contributions began in 2018</t>
        </r>
      </text>
    </comment>
    <comment ref="SH19" authorId="0" shapeId="0" xr:uid="{2554FE8C-D17F-4D32-B0D8-5876C16DB6D6}">
      <text>
        <r>
          <rPr>
            <b/>
            <sz val="9"/>
            <color indexed="81"/>
            <rFont val="Tahoma"/>
            <family val="2"/>
          </rPr>
          <t>Becky Dzingeleski:</t>
        </r>
        <r>
          <rPr>
            <sz val="9"/>
            <color indexed="81"/>
            <rFont val="Tahoma"/>
            <family val="2"/>
          </rPr>
          <t xml:space="preserve">
Per FOD is a new Unit.  Contributions began in 2018</t>
        </r>
      </text>
    </comment>
    <comment ref="SL19" authorId="0" shapeId="0" xr:uid="{ED1CBE22-A301-4707-B6FB-CF0BBB1CC5C3}">
      <text>
        <r>
          <rPr>
            <b/>
            <sz val="9"/>
            <color indexed="81"/>
            <rFont val="Tahoma"/>
            <family val="2"/>
          </rPr>
          <t>Becky Dzingeleski:</t>
        </r>
        <r>
          <rPr>
            <sz val="9"/>
            <color indexed="81"/>
            <rFont val="Tahoma"/>
            <family val="2"/>
          </rPr>
          <t xml:space="preserve">
Per FOD is a new Unit.  Contributions began in 2018</t>
        </r>
      </text>
    </comment>
    <comment ref="SP19" authorId="0" shapeId="0" xr:uid="{1735389E-2823-4DA9-8AC4-A9111AB8C2ED}">
      <text>
        <r>
          <rPr>
            <b/>
            <sz val="9"/>
            <color indexed="81"/>
            <rFont val="Tahoma"/>
            <family val="2"/>
          </rPr>
          <t>Becky Dzingeleski:</t>
        </r>
        <r>
          <rPr>
            <sz val="9"/>
            <color indexed="81"/>
            <rFont val="Tahoma"/>
            <family val="2"/>
          </rPr>
          <t xml:space="preserve">
Per FOD is a new Unit.  Contributions began in 2018</t>
        </r>
      </text>
    </comment>
    <comment ref="ST19" authorId="0" shapeId="0" xr:uid="{082415D5-9355-4223-ADBB-7FD42011B855}">
      <text>
        <r>
          <rPr>
            <b/>
            <sz val="9"/>
            <color indexed="81"/>
            <rFont val="Tahoma"/>
            <family val="2"/>
          </rPr>
          <t>Becky Dzingeleski:</t>
        </r>
        <r>
          <rPr>
            <sz val="9"/>
            <color indexed="81"/>
            <rFont val="Tahoma"/>
            <family val="2"/>
          </rPr>
          <t xml:space="preserve">
Per FOD is a new Unit.  Contributions began in 2018</t>
        </r>
      </text>
    </comment>
    <comment ref="SX19" authorId="0" shapeId="0" xr:uid="{05B1DFFF-65FB-4C53-9A8F-D299AACC07DA}">
      <text>
        <r>
          <rPr>
            <b/>
            <sz val="9"/>
            <color indexed="81"/>
            <rFont val="Tahoma"/>
            <family val="2"/>
          </rPr>
          <t>Becky Dzingeleski:</t>
        </r>
        <r>
          <rPr>
            <sz val="9"/>
            <color indexed="81"/>
            <rFont val="Tahoma"/>
            <family val="2"/>
          </rPr>
          <t xml:space="preserve">
Per FOD is a new Unit.  Contributions began in 2018</t>
        </r>
      </text>
    </comment>
    <comment ref="TB19" authorId="0" shapeId="0" xr:uid="{9050696B-D2DA-4D50-B6C3-7984781ECCBC}">
      <text>
        <r>
          <rPr>
            <b/>
            <sz val="9"/>
            <color indexed="81"/>
            <rFont val="Tahoma"/>
            <family val="2"/>
          </rPr>
          <t>Becky Dzingeleski:</t>
        </r>
        <r>
          <rPr>
            <sz val="9"/>
            <color indexed="81"/>
            <rFont val="Tahoma"/>
            <family val="2"/>
          </rPr>
          <t xml:space="preserve">
Per FOD is a new Unit.  Contributions began in 2018</t>
        </r>
      </text>
    </comment>
    <comment ref="TF19" authorId="0" shapeId="0" xr:uid="{E15B2DBD-FC8A-4262-9ED1-D0498ADEB758}">
      <text>
        <r>
          <rPr>
            <b/>
            <sz val="9"/>
            <color indexed="81"/>
            <rFont val="Tahoma"/>
            <family val="2"/>
          </rPr>
          <t>Becky Dzingeleski:</t>
        </r>
        <r>
          <rPr>
            <sz val="9"/>
            <color indexed="81"/>
            <rFont val="Tahoma"/>
            <family val="2"/>
          </rPr>
          <t xml:space="preserve">
Per FOD is a new Unit.  Contributions began in 2018</t>
        </r>
      </text>
    </comment>
    <comment ref="TJ19" authorId="0" shapeId="0" xr:uid="{DE8D1315-7800-42F0-B1B4-260F23E6E1D3}">
      <text>
        <r>
          <rPr>
            <b/>
            <sz val="9"/>
            <color indexed="81"/>
            <rFont val="Tahoma"/>
            <family val="2"/>
          </rPr>
          <t>Becky Dzingeleski:</t>
        </r>
        <r>
          <rPr>
            <sz val="9"/>
            <color indexed="81"/>
            <rFont val="Tahoma"/>
            <family val="2"/>
          </rPr>
          <t xml:space="preserve">
Per FOD is a new Unit.  Contributions began in 2018</t>
        </r>
      </text>
    </comment>
    <comment ref="TN19" authorId="0" shapeId="0" xr:uid="{381AD5ED-782A-41B0-9528-907D2D526B9B}">
      <text>
        <r>
          <rPr>
            <b/>
            <sz val="9"/>
            <color indexed="81"/>
            <rFont val="Tahoma"/>
            <family val="2"/>
          </rPr>
          <t>Becky Dzingeleski:</t>
        </r>
        <r>
          <rPr>
            <sz val="9"/>
            <color indexed="81"/>
            <rFont val="Tahoma"/>
            <family val="2"/>
          </rPr>
          <t xml:space="preserve">
Per FOD is a new Unit.  Contributions began in 2018</t>
        </r>
      </text>
    </comment>
    <comment ref="TR19" authorId="0" shapeId="0" xr:uid="{8639B866-1CF0-4DD8-B280-B561C3CBA8BF}">
      <text>
        <r>
          <rPr>
            <b/>
            <sz val="9"/>
            <color indexed="81"/>
            <rFont val="Tahoma"/>
            <family val="2"/>
          </rPr>
          <t>Becky Dzingeleski:</t>
        </r>
        <r>
          <rPr>
            <sz val="9"/>
            <color indexed="81"/>
            <rFont val="Tahoma"/>
            <family val="2"/>
          </rPr>
          <t xml:space="preserve">
Per FOD is a new Unit.  Contributions began in 2018</t>
        </r>
      </text>
    </comment>
    <comment ref="TV19" authorId="0" shapeId="0" xr:uid="{42DD1A9C-DCD1-404B-834F-4A62395BE0CF}">
      <text>
        <r>
          <rPr>
            <b/>
            <sz val="9"/>
            <color indexed="81"/>
            <rFont val="Tahoma"/>
            <family val="2"/>
          </rPr>
          <t>Becky Dzingeleski:</t>
        </r>
        <r>
          <rPr>
            <sz val="9"/>
            <color indexed="81"/>
            <rFont val="Tahoma"/>
            <family val="2"/>
          </rPr>
          <t xml:space="preserve">
Per FOD is a new Unit.  Contributions began in 2018</t>
        </r>
      </text>
    </comment>
    <comment ref="TZ19" authorId="0" shapeId="0" xr:uid="{4881468C-263D-4817-8ADA-6D215F9045A4}">
      <text>
        <r>
          <rPr>
            <b/>
            <sz val="9"/>
            <color indexed="81"/>
            <rFont val="Tahoma"/>
            <family val="2"/>
          </rPr>
          <t>Becky Dzingeleski:</t>
        </r>
        <r>
          <rPr>
            <sz val="9"/>
            <color indexed="81"/>
            <rFont val="Tahoma"/>
            <family val="2"/>
          </rPr>
          <t xml:space="preserve">
Per FOD is a new Unit.  Contributions began in 2018</t>
        </r>
      </text>
    </comment>
    <comment ref="UD19" authorId="0" shapeId="0" xr:uid="{DD16E294-FA7C-470E-899B-92227D3FEF90}">
      <text>
        <r>
          <rPr>
            <b/>
            <sz val="9"/>
            <color indexed="81"/>
            <rFont val="Tahoma"/>
            <family val="2"/>
          </rPr>
          <t>Becky Dzingeleski:</t>
        </r>
        <r>
          <rPr>
            <sz val="9"/>
            <color indexed="81"/>
            <rFont val="Tahoma"/>
            <family val="2"/>
          </rPr>
          <t xml:space="preserve">
Per FOD is a new Unit.  Contributions began in 2018</t>
        </r>
      </text>
    </comment>
    <comment ref="UH19" authorId="0" shapeId="0" xr:uid="{60F68781-1476-4373-91F1-4A72E8F5C8C1}">
      <text>
        <r>
          <rPr>
            <b/>
            <sz val="9"/>
            <color indexed="81"/>
            <rFont val="Tahoma"/>
            <family val="2"/>
          </rPr>
          <t>Becky Dzingeleski:</t>
        </r>
        <r>
          <rPr>
            <sz val="9"/>
            <color indexed="81"/>
            <rFont val="Tahoma"/>
            <family val="2"/>
          </rPr>
          <t xml:space="preserve">
Per FOD is a new Unit.  Contributions began in 2018</t>
        </r>
      </text>
    </comment>
    <comment ref="UL19" authorId="0" shapeId="0" xr:uid="{E14E8E01-5C95-4314-A72D-C85255E3D5C8}">
      <text>
        <r>
          <rPr>
            <b/>
            <sz val="9"/>
            <color indexed="81"/>
            <rFont val="Tahoma"/>
            <family val="2"/>
          </rPr>
          <t>Becky Dzingeleski:</t>
        </r>
        <r>
          <rPr>
            <sz val="9"/>
            <color indexed="81"/>
            <rFont val="Tahoma"/>
            <family val="2"/>
          </rPr>
          <t xml:space="preserve">
Per FOD is a new Unit.  Contributions began in 2018</t>
        </r>
      </text>
    </comment>
    <comment ref="UP19" authorId="0" shapeId="0" xr:uid="{04968092-0AE4-474D-8F92-9BF1281C583E}">
      <text>
        <r>
          <rPr>
            <b/>
            <sz val="9"/>
            <color indexed="81"/>
            <rFont val="Tahoma"/>
            <family val="2"/>
          </rPr>
          <t>Becky Dzingeleski:</t>
        </r>
        <r>
          <rPr>
            <sz val="9"/>
            <color indexed="81"/>
            <rFont val="Tahoma"/>
            <family val="2"/>
          </rPr>
          <t xml:space="preserve">
Per FOD is a new Unit.  Contributions began in 2018</t>
        </r>
      </text>
    </comment>
    <comment ref="UT19" authorId="0" shapeId="0" xr:uid="{7A77F88F-C73C-4B99-BDEE-EFDC5BD2AEE7}">
      <text>
        <r>
          <rPr>
            <b/>
            <sz val="9"/>
            <color indexed="81"/>
            <rFont val="Tahoma"/>
            <family val="2"/>
          </rPr>
          <t>Becky Dzingeleski:</t>
        </r>
        <r>
          <rPr>
            <sz val="9"/>
            <color indexed="81"/>
            <rFont val="Tahoma"/>
            <family val="2"/>
          </rPr>
          <t xml:space="preserve">
Per FOD is a new Unit.  Contributions began in 2018</t>
        </r>
      </text>
    </comment>
    <comment ref="UX19" authorId="0" shapeId="0" xr:uid="{D69F7EC0-FC5B-43C0-8F5A-A383A65AE134}">
      <text>
        <r>
          <rPr>
            <b/>
            <sz val="9"/>
            <color indexed="81"/>
            <rFont val="Tahoma"/>
            <family val="2"/>
          </rPr>
          <t>Becky Dzingeleski:</t>
        </r>
        <r>
          <rPr>
            <sz val="9"/>
            <color indexed="81"/>
            <rFont val="Tahoma"/>
            <family val="2"/>
          </rPr>
          <t xml:space="preserve">
Per FOD is a new Unit.  Contributions began in 2018</t>
        </r>
      </text>
    </comment>
    <comment ref="VB19" authorId="0" shapeId="0" xr:uid="{1AC90F73-A8EE-4A9D-A2D2-7030BBF38E01}">
      <text>
        <r>
          <rPr>
            <b/>
            <sz val="9"/>
            <color indexed="81"/>
            <rFont val="Tahoma"/>
            <family val="2"/>
          </rPr>
          <t>Becky Dzingeleski:</t>
        </r>
        <r>
          <rPr>
            <sz val="9"/>
            <color indexed="81"/>
            <rFont val="Tahoma"/>
            <family val="2"/>
          </rPr>
          <t xml:space="preserve">
Per FOD is a new Unit.  Contributions began in 2018</t>
        </r>
      </text>
    </comment>
    <comment ref="VF19" authorId="0" shapeId="0" xr:uid="{8652FD7A-EE5E-45EE-98EC-68C40CED664C}">
      <text>
        <r>
          <rPr>
            <b/>
            <sz val="9"/>
            <color indexed="81"/>
            <rFont val="Tahoma"/>
            <family val="2"/>
          </rPr>
          <t>Becky Dzingeleski:</t>
        </r>
        <r>
          <rPr>
            <sz val="9"/>
            <color indexed="81"/>
            <rFont val="Tahoma"/>
            <family val="2"/>
          </rPr>
          <t xml:space="preserve">
Per FOD is a new Unit.  Contributions began in 2018</t>
        </r>
      </text>
    </comment>
    <comment ref="VJ19" authorId="0" shapeId="0" xr:uid="{AA30D633-F24B-42C1-A88C-133C86385388}">
      <text>
        <r>
          <rPr>
            <b/>
            <sz val="9"/>
            <color indexed="81"/>
            <rFont val="Tahoma"/>
            <family val="2"/>
          </rPr>
          <t>Becky Dzingeleski:</t>
        </r>
        <r>
          <rPr>
            <sz val="9"/>
            <color indexed="81"/>
            <rFont val="Tahoma"/>
            <family val="2"/>
          </rPr>
          <t xml:space="preserve">
Per FOD is a new Unit.  Contributions began in 2018</t>
        </r>
      </text>
    </comment>
    <comment ref="VN19" authorId="0" shapeId="0" xr:uid="{C0775FE5-2EF1-4BAE-9AF1-7CA2F5F16740}">
      <text>
        <r>
          <rPr>
            <b/>
            <sz val="9"/>
            <color indexed="81"/>
            <rFont val="Tahoma"/>
            <family val="2"/>
          </rPr>
          <t>Becky Dzingeleski:</t>
        </r>
        <r>
          <rPr>
            <sz val="9"/>
            <color indexed="81"/>
            <rFont val="Tahoma"/>
            <family val="2"/>
          </rPr>
          <t xml:space="preserve">
Per FOD is a new Unit.  Contributions began in 2018</t>
        </r>
      </text>
    </comment>
    <comment ref="VR19" authorId="0" shapeId="0" xr:uid="{0B5A218A-4C36-46FE-BE79-9837CA49BF07}">
      <text>
        <r>
          <rPr>
            <b/>
            <sz val="9"/>
            <color indexed="81"/>
            <rFont val="Tahoma"/>
            <family val="2"/>
          </rPr>
          <t>Becky Dzingeleski:</t>
        </r>
        <r>
          <rPr>
            <sz val="9"/>
            <color indexed="81"/>
            <rFont val="Tahoma"/>
            <family val="2"/>
          </rPr>
          <t xml:space="preserve">
Per FOD is a new Unit.  Contributions began in 2018</t>
        </r>
      </text>
    </comment>
    <comment ref="VV19" authorId="0" shapeId="0" xr:uid="{F9ED6691-7A92-4908-8A2D-61778D4D2CB2}">
      <text>
        <r>
          <rPr>
            <b/>
            <sz val="9"/>
            <color indexed="81"/>
            <rFont val="Tahoma"/>
            <family val="2"/>
          </rPr>
          <t>Becky Dzingeleski:</t>
        </r>
        <r>
          <rPr>
            <sz val="9"/>
            <color indexed="81"/>
            <rFont val="Tahoma"/>
            <family val="2"/>
          </rPr>
          <t xml:space="preserve">
Per FOD is a new Unit.  Contributions began in 2018</t>
        </r>
      </text>
    </comment>
    <comment ref="VZ19" authorId="0" shapeId="0" xr:uid="{DEC981FB-DE33-4BA2-B118-66B380AC3243}">
      <text>
        <r>
          <rPr>
            <b/>
            <sz val="9"/>
            <color indexed="81"/>
            <rFont val="Tahoma"/>
            <family val="2"/>
          </rPr>
          <t>Becky Dzingeleski:</t>
        </r>
        <r>
          <rPr>
            <sz val="9"/>
            <color indexed="81"/>
            <rFont val="Tahoma"/>
            <family val="2"/>
          </rPr>
          <t xml:space="preserve">
Per FOD is a new Unit.  Contributions began in 2018</t>
        </r>
      </text>
    </comment>
    <comment ref="WD19" authorId="0" shapeId="0" xr:uid="{B9A4B39F-45D6-4EB5-8241-0B5FC2606C3A}">
      <text>
        <r>
          <rPr>
            <b/>
            <sz val="9"/>
            <color indexed="81"/>
            <rFont val="Tahoma"/>
            <family val="2"/>
          </rPr>
          <t>Becky Dzingeleski:</t>
        </r>
        <r>
          <rPr>
            <sz val="9"/>
            <color indexed="81"/>
            <rFont val="Tahoma"/>
            <family val="2"/>
          </rPr>
          <t xml:space="preserve">
Per FOD is a new Unit.  Contributions began in 2018</t>
        </r>
      </text>
    </comment>
    <comment ref="WH19" authorId="0" shapeId="0" xr:uid="{1F587D5A-6770-4240-9620-4A5199780800}">
      <text>
        <r>
          <rPr>
            <b/>
            <sz val="9"/>
            <color indexed="81"/>
            <rFont val="Tahoma"/>
            <family val="2"/>
          </rPr>
          <t>Becky Dzingeleski:</t>
        </r>
        <r>
          <rPr>
            <sz val="9"/>
            <color indexed="81"/>
            <rFont val="Tahoma"/>
            <family val="2"/>
          </rPr>
          <t xml:space="preserve">
Per FOD is a new Unit.  Contributions began in 2018</t>
        </r>
      </text>
    </comment>
    <comment ref="WL19" authorId="0" shapeId="0" xr:uid="{FE700989-CF91-4934-A2D7-D10FF619A272}">
      <text>
        <r>
          <rPr>
            <b/>
            <sz val="9"/>
            <color indexed="81"/>
            <rFont val="Tahoma"/>
            <family val="2"/>
          </rPr>
          <t>Becky Dzingeleski:</t>
        </r>
        <r>
          <rPr>
            <sz val="9"/>
            <color indexed="81"/>
            <rFont val="Tahoma"/>
            <family val="2"/>
          </rPr>
          <t xml:space="preserve">
Per FOD is a new Unit.  Contributions began in 2018</t>
        </r>
      </text>
    </comment>
    <comment ref="WP19" authorId="0" shapeId="0" xr:uid="{235D6F35-82EA-463A-82D6-B61D34A415FF}">
      <text>
        <r>
          <rPr>
            <b/>
            <sz val="9"/>
            <color indexed="81"/>
            <rFont val="Tahoma"/>
            <family val="2"/>
          </rPr>
          <t>Becky Dzingeleski:</t>
        </r>
        <r>
          <rPr>
            <sz val="9"/>
            <color indexed="81"/>
            <rFont val="Tahoma"/>
            <family val="2"/>
          </rPr>
          <t xml:space="preserve">
Per FOD is a new Unit.  Contributions began in 2018</t>
        </r>
      </text>
    </comment>
    <comment ref="WT19" authorId="0" shapeId="0" xr:uid="{8EA4B218-FE16-493F-8152-596792960024}">
      <text>
        <r>
          <rPr>
            <b/>
            <sz val="9"/>
            <color indexed="81"/>
            <rFont val="Tahoma"/>
            <family val="2"/>
          </rPr>
          <t>Becky Dzingeleski:</t>
        </r>
        <r>
          <rPr>
            <sz val="9"/>
            <color indexed="81"/>
            <rFont val="Tahoma"/>
            <family val="2"/>
          </rPr>
          <t xml:space="preserve">
Per FOD is a new Unit.  Contributions began in 2018</t>
        </r>
      </text>
    </comment>
    <comment ref="WX19" authorId="0" shapeId="0" xr:uid="{5604A27B-5714-48B3-A2B7-212A71B3D3DE}">
      <text>
        <r>
          <rPr>
            <b/>
            <sz val="9"/>
            <color indexed="81"/>
            <rFont val="Tahoma"/>
            <family val="2"/>
          </rPr>
          <t>Becky Dzingeleski:</t>
        </r>
        <r>
          <rPr>
            <sz val="9"/>
            <color indexed="81"/>
            <rFont val="Tahoma"/>
            <family val="2"/>
          </rPr>
          <t xml:space="preserve">
Per FOD is a new Unit.  Contributions began in 2018</t>
        </r>
      </text>
    </comment>
    <comment ref="XB19" authorId="0" shapeId="0" xr:uid="{341E8FDB-62AA-4A9C-9743-03777C52FDB9}">
      <text>
        <r>
          <rPr>
            <b/>
            <sz val="9"/>
            <color indexed="81"/>
            <rFont val="Tahoma"/>
            <family val="2"/>
          </rPr>
          <t>Becky Dzingeleski:</t>
        </r>
        <r>
          <rPr>
            <sz val="9"/>
            <color indexed="81"/>
            <rFont val="Tahoma"/>
            <family val="2"/>
          </rPr>
          <t xml:space="preserve">
Per FOD is a new Unit.  Contributions began in 2018</t>
        </r>
      </text>
    </comment>
    <comment ref="XF19" authorId="0" shapeId="0" xr:uid="{5D011725-413E-45E7-9D71-57022969DEF6}">
      <text>
        <r>
          <rPr>
            <b/>
            <sz val="9"/>
            <color indexed="81"/>
            <rFont val="Tahoma"/>
            <family val="2"/>
          </rPr>
          <t>Becky Dzingeleski:</t>
        </r>
        <r>
          <rPr>
            <sz val="9"/>
            <color indexed="81"/>
            <rFont val="Tahoma"/>
            <family val="2"/>
          </rPr>
          <t xml:space="preserve">
Per FOD is a new Unit.  Contributions began in 2018</t>
        </r>
      </text>
    </comment>
    <comment ref="XJ19" authorId="0" shapeId="0" xr:uid="{A5565A98-A9CD-44AE-9E8A-C8DD5FB40444}">
      <text>
        <r>
          <rPr>
            <b/>
            <sz val="9"/>
            <color indexed="81"/>
            <rFont val="Tahoma"/>
            <family val="2"/>
          </rPr>
          <t>Becky Dzingeleski:</t>
        </r>
        <r>
          <rPr>
            <sz val="9"/>
            <color indexed="81"/>
            <rFont val="Tahoma"/>
            <family val="2"/>
          </rPr>
          <t xml:space="preserve">
Per FOD is a new Unit.  Contributions began in 2018</t>
        </r>
      </text>
    </comment>
    <comment ref="XN19" authorId="0" shapeId="0" xr:uid="{27FC279A-9B57-48A5-B2CD-300916623AF9}">
      <text>
        <r>
          <rPr>
            <b/>
            <sz val="9"/>
            <color indexed="81"/>
            <rFont val="Tahoma"/>
            <family val="2"/>
          </rPr>
          <t>Becky Dzingeleski:</t>
        </r>
        <r>
          <rPr>
            <sz val="9"/>
            <color indexed="81"/>
            <rFont val="Tahoma"/>
            <family val="2"/>
          </rPr>
          <t xml:space="preserve">
Per FOD is a new Unit.  Contributions began in 2018</t>
        </r>
      </text>
    </comment>
    <comment ref="XR19" authorId="0" shapeId="0" xr:uid="{E661B076-D836-439F-9AB1-A29B3461C67F}">
      <text>
        <r>
          <rPr>
            <b/>
            <sz val="9"/>
            <color indexed="81"/>
            <rFont val="Tahoma"/>
            <family val="2"/>
          </rPr>
          <t>Becky Dzingeleski:</t>
        </r>
        <r>
          <rPr>
            <sz val="9"/>
            <color indexed="81"/>
            <rFont val="Tahoma"/>
            <family val="2"/>
          </rPr>
          <t xml:space="preserve">
Per FOD is a new Unit.  Contributions began in 2018</t>
        </r>
      </text>
    </comment>
    <comment ref="XV19" authorId="0" shapeId="0" xr:uid="{89799DA5-7DB1-42CE-AF0B-7A2FE0654577}">
      <text>
        <r>
          <rPr>
            <b/>
            <sz val="9"/>
            <color indexed="81"/>
            <rFont val="Tahoma"/>
            <family val="2"/>
          </rPr>
          <t>Becky Dzingeleski:</t>
        </r>
        <r>
          <rPr>
            <sz val="9"/>
            <color indexed="81"/>
            <rFont val="Tahoma"/>
            <family val="2"/>
          </rPr>
          <t xml:space="preserve">
Per FOD is a new Unit.  Contributions began in 2018</t>
        </r>
      </text>
    </comment>
    <comment ref="XZ19" authorId="0" shapeId="0" xr:uid="{E79ACFC2-95E8-403A-9E0C-59E835A29210}">
      <text>
        <r>
          <rPr>
            <b/>
            <sz val="9"/>
            <color indexed="81"/>
            <rFont val="Tahoma"/>
            <family val="2"/>
          </rPr>
          <t>Becky Dzingeleski:</t>
        </r>
        <r>
          <rPr>
            <sz val="9"/>
            <color indexed="81"/>
            <rFont val="Tahoma"/>
            <family val="2"/>
          </rPr>
          <t xml:space="preserve">
Per FOD is a new Unit.  Contributions began in 2018</t>
        </r>
      </text>
    </comment>
    <comment ref="YD19" authorId="0" shapeId="0" xr:uid="{1C8F1569-5433-4C82-91C3-62D1FF2FC974}">
      <text>
        <r>
          <rPr>
            <b/>
            <sz val="9"/>
            <color indexed="81"/>
            <rFont val="Tahoma"/>
            <family val="2"/>
          </rPr>
          <t>Becky Dzingeleski:</t>
        </r>
        <r>
          <rPr>
            <sz val="9"/>
            <color indexed="81"/>
            <rFont val="Tahoma"/>
            <family val="2"/>
          </rPr>
          <t xml:space="preserve">
Per FOD is a new Unit.  Contributions began in 2018</t>
        </r>
      </text>
    </comment>
    <comment ref="YH19" authorId="0" shapeId="0" xr:uid="{C8DFE418-DCEA-46AF-BCB8-0C2EDC0E073E}">
      <text>
        <r>
          <rPr>
            <b/>
            <sz val="9"/>
            <color indexed="81"/>
            <rFont val="Tahoma"/>
            <family val="2"/>
          </rPr>
          <t>Becky Dzingeleski:</t>
        </r>
        <r>
          <rPr>
            <sz val="9"/>
            <color indexed="81"/>
            <rFont val="Tahoma"/>
            <family val="2"/>
          </rPr>
          <t xml:space="preserve">
Per FOD is a new Unit.  Contributions began in 2018</t>
        </r>
      </text>
    </comment>
    <comment ref="YL19" authorId="0" shapeId="0" xr:uid="{3C9831B0-76A4-4087-82B5-A47266C6D90C}">
      <text>
        <r>
          <rPr>
            <b/>
            <sz val="9"/>
            <color indexed="81"/>
            <rFont val="Tahoma"/>
            <family val="2"/>
          </rPr>
          <t>Becky Dzingeleski:</t>
        </r>
        <r>
          <rPr>
            <sz val="9"/>
            <color indexed="81"/>
            <rFont val="Tahoma"/>
            <family val="2"/>
          </rPr>
          <t xml:space="preserve">
Per FOD is a new Unit.  Contributions began in 2018</t>
        </r>
      </text>
    </comment>
    <comment ref="YP19" authorId="0" shapeId="0" xr:uid="{2E6DACF5-6928-4788-8615-E7EB2260BC9D}">
      <text>
        <r>
          <rPr>
            <b/>
            <sz val="9"/>
            <color indexed="81"/>
            <rFont val="Tahoma"/>
            <family val="2"/>
          </rPr>
          <t>Becky Dzingeleski:</t>
        </r>
        <r>
          <rPr>
            <sz val="9"/>
            <color indexed="81"/>
            <rFont val="Tahoma"/>
            <family val="2"/>
          </rPr>
          <t xml:space="preserve">
Per FOD is a new Unit.  Contributions began in 2018</t>
        </r>
      </text>
    </comment>
    <comment ref="YT19" authorId="0" shapeId="0" xr:uid="{FDEAF9B3-633E-41D8-ABFD-D434C633C1A3}">
      <text>
        <r>
          <rPr>
            <b/>
            <sz val="9"/>
            <color indexed="81"/>
            <rFont val="Tahoma"/>
            <family val="2"/>
          </rPr>
          <t>Becky Dzingeleski:</t>
        </r>
        <r>
          <rPr>
            <sz val="9"/>
            <color indexed="81"/>
            <rFont val="Tahoma"/>
            <family val="2"/>
          </rPr>
          <t xml:space="preserve">
Per FOD is a new Unit.  Contributions began in 2018</t>
        </r>
      </text>
    </comment>
    <comment ref="YX19" authorId="0" shapeId="0" xr:uid="{5EE600F3-1E42-4B72-83E1-F99ACEEF9BA8}">
      <text>
        <r>
          <rPr>
            <b/>
            <sz val="9"/>
            <color indexed="81"/>
            <rFont val="Tahoma"/>
            <family val="2"/>
          </rPr>
          <t>Becky Dzingeleski:</t>
        </r>
        <r>
          <rPr>
            <sz val="9"/>
            <color indexed="81"/>
            <rFont val="Tahoma"/>
            <family val="2"/>
          </rPr>
          <t xml:space="preserve">
Per FOD is a new Unit.  Contributions began in 2018</t>
        </r>
      </text>
    </comment>
    <comment ref="ZB19" authorId="0" shapeId="0" xr:uid="{DB60EA44-8180-4744-A788-4285EFE4C873}">
      <text>
        <r>
          <rPr>
            <b/>
            <sz val="9"/>
            <color indexed="81"/>
            <rFont val="Tahoma"/>
            <family val="2"/>
          </rPr>
          <t>Becky Dzingeleski:</t>
        </r>
        <r>
          <rPr>
            <sz val="9"/>
            <color indexed="81"/>
            <rFont val="Tahoma"/>
            <family val="2"/>
          </rPr>
          <t xml:space="preserve">
Per FOD is a new Unit.  Contributions began in 2018</t>
        </r>
      </text>
    </comment>
    <comment ref="ZF19" authorId="0" shapeId="0" xr:uid="{683AA815-A233-4C61-A751-925EED584062}">
      <text>
        <r>
          <rPr>
            <b/>
            <sz val="9"/>
            <color indexed="81"/>
            <rFont val="Tahoma"/>
            <family val="2"/>
          </rPr>
          <t>Becky Dzingeleski:</t>
        </r>
        <r>
          <rPr>
            <sz val="9"/>
            <color indexed="81"/>
            <rFont val="Tahoma"/>
            <family val="2"/>
          </rPr>
          <t xml:space="preserve">
Per FOD is a new Unit.  Contributions began in 2018</t>
        </r>
      </text>
    </comment>
    <comment ref="ZJ19" authorId="0" shapeId="0" xr:uid="{044D044F-E51E-4D07-8A12-49AFB7205247}">
      <text>
        <r>
          <rPr>
            <b/>
            <sz val="9"/>
            <color indexed="81"/>
            <rFont val="Tahoma"/>
            <family val="2"/>
          </rPr>
          <t>Becky Dzingeleski:</t>
        </r>
        <r>
          <rPr>
            <sz val="9"/>
            <color indexed="81"/>
            <rFont val="Tahoma"/>
            <family val="2"/>
          </rPr>
          <t xml:space="preserve">
Per FOD is a new Unit.  Contributions began in 2018</t>
        </r>
      </text>
    </comment>
    <comment ref="ZN19" authorId="0" shapeId="0" xr:uid="{22602DDA-2868-4D5A-8EF9-7DB9EC3C0145}">
      <text>
        <r>
          <rPr>
            <b/>
            <sz val="9"/>
            <color indexed="81"/>
            <rFont val="Tahoma"/>
            <family val="2"/>
          </rPr>
          <t>Becky Dzingeleski:</t>
        </r>
        <r>
          <rPr>
            <sz val="9"/>
            <color indexed="81"/>
            <rFont val="Tahoma"/>
            <family val="2"/>
          </rPr>
          <t xml:space="preserve">
Per FOD is a new Unit.  Contributions began in 2018</t>
        </r>
      </text>
    </comment>
    <comment ref="ZR19" authorId="0" shapeId="0" xr:uid="{E7315F4F-3703-4D42-AE1B-30ADAD3C2764}">
      <text>
        <r>
          <rPr>
            <b/>
            <sz val="9"/>
            <color indexed="81"/>
            <rFont val="Tahoma"/>
            <family val="2"/>
          </rPr>
          <t>Becky Dzingeleski:</t>
        </r>
        <r>
          <rPr>
            <sz val="9"/>
            <color indexed="81"/>
            <rFont val="Tahoma"/>
            <family val="2"/>
          </rPr>
          <t xml:space="preserve">
Per FOD is a new Unit.  Contributions began in 2018</t>
        </r>
      </text>
    </comment>
    <comment ref="ZV19" authorId="0" shapeId="0" xr:uid="{8E0B2B31-0AD3-4FCA-9F79-3E8D2FE0E87F}">
      <text>
        <r>
          <rPr>
            <b/>
            <sz val="9"/>
            <color indexed="81"/>
            <rFont val="Tahoma"/>
            <family val="2"/>
          </rPr>
          <t>Becky Dzingeleski:</t>
        </r>
        <r>
          <rPr>
            <sz val="9"/>
            <color indexed="81"/>
            <rFont val="Tahoma"/>
            <family val="2"/>
          </rPr>
          <t xml:space="preserve">
Per FOD is a new Unit.  Contributions began in 2018</t>
        </r>
      </text>
    </comment>
    <comment ref="ZZ19" authorId="0" shapeId="0" xr:uid="{B4ED4E5D-5E22-4076-991D-E8C9A00C53C3}">
      <text>
        <r>
          <rPr>
            <b/>
            <sz val="9"/>
            <color indexed="81"/>
            <rFont val="Tahoma"/>
            <family val="2"/>
          </rPr>
          <t>Becky Dzingeleski:</t>
        </r>
        <r>
          <rPr>
            <sz val="9"/>
            <color indexed="81"/>
            <rFont val="Tahoma"/>
            <family val="2"/>
          </rPr>
          <t xml:space="preserve">
Per FOD is a new Unit.  Contributions began in 2018</t>
        </r>
      </text>
    </comment>
    <comment ref="AAD19" authorId="0" shapeId="0" xr:uid="{5A9E8E1F-7600-4EC9-8EE6-5912EAA0F66E}">
      <text>
        <r>
          <rPr>
            <b/>
            <sz val="9"/>
            <color indexed="81"/>
            <rFont val="Tahoma"/>
            <family val="2"/>
          </rPr>
          <t>Becky Dzingeleski:</t>
        </r>
        <r>
          <rPr>
            <sz val="9"/>
            <color indexed="81"/>
            <rFont val="Tahoma"/>
            <family val="2"/>
          </rPr>
          <t xml:space="preserve">
Per FOD is a new Unit.  Contributions began in 2018</t>
        </r>
      </text>
    </comment>
    <comment ref="AAH19" authorId="0" shapeId="0" xr:uid="{19E34C7F-27A5-4AE6-BA55-61CDBE72D681}">
      <text>
        <r>
          <rPr>
            <b/>
            <sz val="9"/>
            <color indexed="81"/>
            <rFont val="Tahoma"/>
            <family val="2"/>
          </rPr>
          <t>Becky Dzingeleski:</t>
        </r>
        <r>
          <rPr>
            <sz val="9"/>
            <color indexed="81"/>
            <rFont val="Tahoma"/>
            <family val="2"/>
          </rPr>
          <t xml:space="preserve">
Per FOD is a new Unit.  Contributions began in 2018</t>
        </r>
      </text>
    </comment>
    <comment ref="AAL19" authorId="0" shapeId="0" xr:uid="{E131210E-CA4B-46F6-BE3B-6CBB42B59E78}">
      <text>
        <r>
          <rPr>
            <b/>
            <sz val="9"/>
            <color indexed="81"/>
            <rFont val="Tahoma"/>
            <family val="2"/>
          </rPr>
          <t>Becky Dzingeleski:</t>
        </r>
        <r>
          <rPr>
            <sz val="9"/>
            <color indexed="81"/>
            <rFont val="Tahoma"/>
            <family val="2"/>
          </rPr>
          <t xml:space="preserve">
Per FOD is a new Unit.  Contributions began in 2018</t>
        </r>
      </text>
    </comment>
    <comment ref="AAP19" authorId="0" shapeId="0" xr:uid="{691327C1-6811-49D7-9C32-786DDA033BBD}">
      <text>
        <r>
          <rPr>
            <b/>
            <sz val="9"/>
            <color indexed="81"/>
            <rFont val="Tahoma"/>
            <family val="2"/>
          </rPr>
          <t>Becky Dzingeleski:</t>
        </r>
        <r>
          <rPr>
            <sz val="9"/>
            <color indexed="81"/>
            <rFont val="Tahoma"/>
            <family val="2"/>
          </rPr>
          <t xml:space="preserve">
Per FOD is a new Unit.  Contributions began in 2018</t>
        </r>
      </text>
    </comment>
    <comment ref="AAT19" authorId="0" shapeId="0" xr:uid="{6F030866-4AC8-41B3-AA7B-CF4F2AB3610E}">
      <text>
        <r>
          <rPr>
            <b/>
            <sz val="9"/>
            <color indexed="81"/>
            <rFont val="Tahoma"/>
            <family val="2"/>
          </rPr>
          <t>Becky Dzingeleski:</t>
        </r>
        <r>
          <rPr>
            <sz val="9"/>
            <color indexed="81"/>
            <rFont val="Tahoma"/>
            <family val="2"/>
          </rPr>
          <t xml:space="preserve">
Per FOD is a new Unit.  Contributions began in 2018</t>
        </r>
      </text>
    </comment>
    <comment ref="AAX19" authorId="0" shapeId="0" xr:uid="{34FAE668-F797-43F3-BBCF-A1EE01D9A14E}">
      <text>
        <r>
          <rPr>
            <b/>
            <sz val="9"/>
            <color indexed="81"/>
            <rFont val="Tahoma"/>
            <family val="2"/>
          </rPr>
          <t>Becky Dzingeleski:</t>
        </r>
        <r>
          <rPr>
            <sz val="9"/>
            <color indexed="81"/>
            <rFont val="Tahoma"/>
            <family val="2"/>
          </rPr>
          <t xml:space="preserve">
Per FOD is a new Unit.  Contributions began in 2018</t>
        </r>
      </text>
    </comment>
    <comment ref="ABB19" authorId="0" shapeId="0" xr:uid="{AF197954-BBCB-432F-9390-6CD77BB2837B}">
      <text>
        <r>
          <rPr>
            <b/>
            <sz val="9"/>
            <color indexed="81"/>
            <rFont val="Tahoma"/>
            <family val="2"/>
          </rPr>
          <t>Becky Dzingeleski:</t>
        </r>
        <r>
          <rPr>
            <sz val="9"/>
            <color indexed="81"/>
            <rFont val="Tahoma"/>
            <family val="2"/>
          </rPr>
          <t xml:space="preserve">
Per FOD is a new Unit.  Contributions began in 2018</t>
        </r>
      </text>
    </comment>
    <comment ref="ABF19" authorId="0" shapeId="0" xr:uid="{C62E4F99-17CE-4139-87D4-84A598CAB3C7}">
      <text>
        <r>
          <rPr>
            <b/>
            <sz val="9"/>
            <color indexed="81"/>
            <rFont val="Tahoma"/>
            <family val="2"/>
          </rPr>
          <t>Becky Dzingeleski:</t>
        </r>
        <r>
          <rPr>
            <sz val="9"/>
            <color indexed="81"/>
            <rFont val="Tahoma"/>
            <family val="2"/>
          </rPr>
          <t xml:space="preserve">
Per FOD is a new Unit.  Contributions began in 2018</t>
        </r>
      </text>
    </comment>
    <comment ref="ABJ19" authorId="0" shapeId="0" xr:uid="{20AF5472-AACF-45A0-A145-1C246CF8FEAD}">
      <text>
        <r>
          <rPr>
            <b/>
            <sz val="9"/>
            <color indexed="81"/>
            <rFont val="Tahoma"/>
            <family val="2"/>
          </rPr>
          <t>Becky Dzingeleski:</t>
        </r>
        <r>
          <rPr>
            <sz val="9"/>
            <color indexed="81"/>
            <rFont val="Tahoma"/>
            <family val="2"/>
          </rPr>
          <t xml:space="preserve">
Per FOD is a new Unit.  Contributions began in 2018</t>
        </r>
      </text>
    </comment>
    <comment ref="ABN19" authorId="0" shapeId="0" xr:uid="{459530F8-A16C-41B8-9717-8A0126754204}">
      <text>
        <r>
          <rPr>
            <b/>
            <sz val="9"/>
            <color indexed="81"/>
            <rFont val="Tahoma"/>
            <family val="2"/>
          </rPr>
          <t>Becky Dzingeleski:</t>
        </r>
        <r>
          <rPr>
            <sz val="9"/>
            <color indexed="81"/>
            <rFont val="Tahoma"/>
            <family val="2"/>
          </rPr>
          <t xml:space="preserve">
Per FOD is a new Unit.  Contributions began in 2018</t>
        </r>
      </text>
    </comment>
    <comment ref="ABR19" authorId="0" shapeId="0" xr:uid="{36CA02DC-CBF2-48E1-A557-14063872A302}">
      <text>
        <r>
          <rPr>
            <b/>
            <sz val="9"/>
            <color indexed="81"/>
            <rFont val="Tahoma"/>
            <family val="2"/>
          </rPr>
          <t>Becky Dzingeleski:</t>
        </r>
        <r>
          <rPr>
            <sz val="9"/>
            <color indexed="81"/>
            <rFont val="Tahoma"/>
            <family val="2"/>
          </rPr>
          <t xml:space="preserve">
Per FOD is a new Unit.  Contributions began in 2018</t>
        </r>
      </text>
    </comment>
    <comment ref="ABV19" authorId="0" shapeId="0" xr:uid="{597157B4-DDB8-424C-9DB1-2BA3E8BA1118}">
      <text>
        <r>
          <rPr>
            <b/>
            <sz val="9"/>
            <color indexed="81"/>
            <rFont val="Tahoma"/>
            <family val="2"/>
          </rPr>
          <t>Becky Dzingeleski:</t>
        </r>
        <r>
          <rPr>
            <sz val="9"/>
            <color indexed="81"/>
            <rFont val="Tahoma"/>
            <family val="2"/>
          </rPr>
          <t xml:space="preserve">
Per FOD is a new Unit.  Contributions began in 2018</t>
        </r>
      </text>
    </comment>
    <comment ref="ABZ19" authorId="0" shapeId="0" xr:uid="{8C7A1B3F-E573-4780-A7DE-8EF446020499}">
      <text>
        <r>
          <rPr>
            <b/>
            <sz val="9"/>
            <color indexed="81"/>
            <rFont val="Tahoma"/>
            <family val="2"/>
          </rPr>
          <t>Becky Dzingeleski:</t>
        </r>
        <r>
          <rPr>
            <sz val="9"/>
            <color indexed="81"/>
            <rFont val="Tahoma"/>
            <family val="2"/>
          </rPr>
          <t xml:space="preserve">
Per FOD is a new Unit.  Contributions began in 2018</t>
        </r>
      </text>
    </comment>
    <comment ref="ACD19" authorId="0" shapeId="0" xr:uid="{D9A4525D-E88E-4178-B8B1-17EC930929C2}">
      <text>
        <r>
          <rPr>
            <b/>
            <sz val="9"/>
            <color indexed="81"/>
            <rFont val="Tahoma"/>
            <family val="2"/>
          </rPr>
          <t>Becky Dzingeleski:</t>
        </r>
        <r>
          <rPr>
            <sz val="9"/>
            <color indexed="81"/>
            <rFont val="Tahoma"/>
            <family val="2"/>
          </rPr>
          <t xml:space="preserve">
Per FOD is a new Unit.  Contributions began in 2018</t>
        </r>
      </text>
    </comment>
    <comment ref="ACH19" authorId="0" shapeId="0" xr:uid="{394DB31E-316F-42AB-9672-351970B3516F}">
      <text>
        <r>
          <rPr>
            <b/>
            <sz val="9"/>
            <color indexed="81"/>
            <rFont val="Tahoma"/>
            <family val="2"/>
          </rPr>
          <t>Becky Dzingeleski:</t>
        </r>
        <r>
          <rPr>
            <sz val="9"/>
            <color indexed="81"/>
            <rFont val="Tahoma"/>
            <family val="2"/>
          </rPr>
          <t xml:space="preserve">
Per FOD is a new Unit.  Contributions began in 2018</t>
        </r>
      </text>
    </comment>
    <comment ref="ACL19" authorId="0" shapeId="0" xr:uid="{8A3D9935-9728-4E6D-9BE4-A555693AAD2E}">
      <text>
        <r>
          <rPr>
            <b/>
            <sz val="9"/>
            <color indexed="81"/>
            <rFont val="Tahoma"/>
            <family val="2"/>
          </rPr>
          <t>Becky Dzingeleski:</t>
        </r>
        <r>
          <rPr>
            <sz val="9"/>
            <color indexed="81"/>
            <rFont val="Tahoma"/>
            <family val="2"/>
          </rPr>
          <t xml:space="preserve">
Per FOD is a new Unit.  Contributions began in 2018</t>
        </r>
      </text>
    </comment>
    <comment ref="ACP19" authorId="0" shapeId="0" xr:uid="{DE9CCF7F-AF07-4690-B594-E931F6C5798A}">
      <text>
        <r>
          <rPr>
            <b/>
            <sz val="9"/>
            <color indexed="81"/>
            <rFont val="Tahoma"/>
            <family val="2"/>
          </rPr>
          <t>Becky Dzingeleski:</t>
        </r>
        <r>
          <rPr>
            <sz val="9"/>
            <color indexed="81"/>
            <rFont val="Tahoma"/>
            <family val="2"/>
          </rPr>
          <t xml:space="preserve">
Per FOD is a new Unit.  Contributions began in 2018</t>
        </r>
      </text>
    </comment>
    <comment ref="ACT19" authorId="0" shapeId="0" xr:uid="{068F04EB-8D05-41B5-964C-5EEEE682001B}">
      <text>
        <r>
          <rPr>
            <b/>
            <sz val="9"/>
            <color indexed="81"/>
            <rFont val="Tahoma"/>
            <family val="2"/>
          </rPr>
          <t>Becky Dzingeleski:</t>
        </r>
        <r>
          <rPr>
            <sz val="9"/>
            <color indexed="81"/>
            <rFont val="Tahoma"/>
            <family val="2"/>
          </rPr>
          <t xml:space="preserve">
Per FOD is a new Unit.  Contributions began in 2018</t>
        </r>
      </text>
    </comment>
    <comment ref="ACX19" authorId="0" shapeId="0" xr:uid="{374D51EB-9AD9-4811-834C-CB60CADC5F62}">
      <text>
        <r>
          <rPr>
            <b/>
            <sz val="9"/>
            <color indexed="81"/>
            <rFont val="Tahoma"/>
            <family val="2"/>
          </rPr>
          <t>Becky Dzingeleski:</t>
        </r>
        <r>
          <rPr>
            <sz val="9"/>
            <color indexed="81"/>
            <rFont val="Tahoma"/>
            <family val="2"/>
          </rPr>
          <t xml:space="preserve">
Per FOD is a new Unit.  Contributions began in 2018</t>
        </r>
      </text>
    </comment>
    <comment ref="ADB19" authorId="0" shapeId="0" xr:uid="{7F24DFC3-DFB4-4709-A357-1CB3C17DC650}">
      <text>
        <r>
          <rPr>
            <b/>
            <sz val="9"/>
            <color indexed="81"/>
            <rFont val="Tahoma"/>
            <family val="2"/>
          </rPr>
          <t>Becky Dzingeleski:</t>
        </r>
        <r>
          <rPr>
            <sz val="9"/>
            <color indexed="81"/>
            <rFont val="Tahoma"/>
            <family val="2"/>
          </rPr>
          <t xml:space="preserve">
Per FOD is a new Unit.  Contributions began in 2018</t>
        </r>
      </text>
    </comment>
    <comment ref="ADF19" authorId="0" shapeId="0" xr:uid="{8F2681AF-1198-4907-B30A-B61AC3A9E9C4}">
      <text>
        <r>
          <rPr>
            <b/>
            <sz val="9"/>
            <color indexed="81"/>
            <rFont val="Tahoma"/>
            <family val="2"/>
          </rPr>
          <t>Becky Dzingeleski:</t>
        </r>
        <r>
          <rPr>
            <sz val="9"/>
            <color indexed="81"/>
            <rFont val="Tahoma"/>
            <family val="2"/>
          </rPr>
          <t xml:space="preserve">
Per FOD is a new Unit.  Contributions began in 2018</t>
        </r>
      </text>
    </comment>
    <comment ref="ADJ19" authorId="0" shapeId="0" xr:uid="{1D1B2955-9B31-4B54-9BBD-19077B0A7FC1}">
      <text>
        <r>
          <rPr>
            <b/>
            <sz val="9"/>
            <color indexed="81"/>
            <rFont val="Tahoma"/>
            <family val="2"/>
          </rPr>
          <t>Becky Dzingeleski:</t>
        </r>
        <r>
          <rPr>
            <sz val="9"/>
            <color indexed="81"/>
            <rFont val="Tahoma"/>
            <family val="2"/>
          </rPr>
          <t xml:space="preserve">
Per FOD is a new Unit.  Contributions began in 2018</t>
        </r>
      </text>
    </comment>
    <comment ref="ADN19" authorId="0" shapeId="0" xr:uid="{EFE2145F-BBDA-47C9-89B9-1931C9B53D2F}">
      <text>
        <r>
          <rPr>
            <b/>
            <sz val="9"/>
            <color indexed="81"/>
            <rFont val="Tahoma"/>
            <family val="2"/>
          </rPr>
          <t>Becky Dzingeleski:</t>
        </r>
        <r>
          <rPr>
            <sz val="9"/>
            <color indexed="81"/>
            <rFont val="Tahoma"/>
            <family val="2"/>
          </rPr>
          <t xml:space="preserve">
Per FOD is a new Unit.  Contributions began in 2018</t>
        </r>
      </text>
    </comment>
    <comment ref="ADR19" authorId="0" shapeId="0" xr:uid="{2B1EBAA7-81D0-40D2-A448-C5E195591B43}">
      <text>
        <r>
          <rPr>
            <b/>
            <sz val="9"/>
            <color indexed="81"/>
            <rFont val="Tahoma"/>
            <family val="2"/>
          </rPr>
          <t>Becky Dzingeleski:</t>
        </r>
        <r>
          <rPr>
            <sz val="9"/>
            <color indexed="81"/>
            <rFont val="Tahoma"/>
            <family val="2"/>
          </rPr>
          <t xml:space="preserve">
Per FOD is a new Unit.  Contributions began in 2018</t>
        </r>
      </text>
    </comment>
    <comment ref="ADV19" authorId="0" shapeId="0" xr:uid="{F7969A11-A75A-456E-8558-B51697063D73}">
      <text>
        <r>
          <rPr>
            <b/>
            <sz val="9"/>
            <color indexed="81"/>
            <rFont val="Tahoma"/>
            <family val="2"/>
          </rPr>
          <t>Becky Dzingeleski:</t>
        </r>
        <r>
          <rPr>
            <sz val="9"/>
            <color indexed="81"/>
            <rFont val="Tahoma"/>
            <family val="2"/>
          </rPr>
          <t xml:space="preserve">
Per FOD is a new Unit.  Contributions began in 2018</t>
        </r>
      </text>
    </comment>
    <comment ref="ADZ19" authorId="0" shapeId="0" xr:uid="{82D4C944-4A46-4CD5-93BD-E46D4A3AA941}">
      <text>
        <r>
          <rPr>
            <b/>
            <sz val="9"/>
            <color indexed="81"/>
            <rFont val="Tahoma"/>
            <family val="2"/>
          </rPr>
          <t>Becky Dzingeleski:</t>
        </r>
        <r>
          <rPr>
            <sz val="9"/>
            <color indexed="81"/>
            <rFont val="Tahoma"/>
            <family val="2"/>
          </rPr>
          <t xml:space="preserve">
Per FOD is a new Unit.  Contributions began in 2018</t>
        </r>
      </text>
    </comment>
    <comment ref="AED19" authorId="0" shapeId="0" xr:uid="{313F663F-B0F9-4873-B74C-AC45E5D8837F}">
      <text>
        <r>
          <rPr>
            <b/>
            <sz val="9"/>
            <color indexed="81"/>
            <rFont val="Tahoma"/>
            <family val="2"/>
          </rPr>
          <t>Becky Dzingeleski:</t>
        </r>
        <r>
          <rPr>
            <sz val="9"/>
            <color indexed="81"/>
            <rFont val="Tahoma"/>
            <family val="2"/>
          </rPr>
          <t xml:space="preserve">
Per FOD is a new Unit.  Contributions began in 2018</t>
        </r>
      </text>
    </comment>
    <comment ref="AEH19" authorId="0" shapeId="0" xr:uid="{79A49360-0D9C-4334-BB8E-01AE2FB9CF61}">
      <text>
        <r>
          <rPr>
            <b/>
            <sz val="9"/>
            <color indexed="81"/>
            <rFont val="Tahoma"/>
            <family val="2"/>
          </rPr>
          <t>Becky Dzingeleski:</t>
        </r>
        <r>
          <rPr>
            <sz val="9"/>
            <color indexed="81"/>
            <rFont val="Tahoma"/>
            <family val="2"/>
          </rPr>
          <t xml:space="preserve">
Per FOD is a new Unit.  Contributions began in 2018</t>
        </r>
      </text>
    </comment>
    <comment ref="AEL19" authorId="0" shapeId="0" xr:uid="{4D464279-DBC9-4008-9EA0-35C7A2ED44CC}">
      <text>
        <r>
          <rPr>
            <b/>
            <sz val="9"/>
            <color indexed="81"/>
            <rFont val="Tahoma"/>
            <family val="2"/>
          </rPr>
          <t>Becky Dzingeleski:</t>
        </r>
        <r>
          <rPr>
            <sz val="9"/>
            <color indexed="81"/>
            <rFont val="Tahoma"/>
            <family val="2"/>
          </rPr>
          <t xml:space="preserve">
Per FOD is a new Unit.  Contributions began in 2018</t>
        </r>
      </text>
    </comment>
    <comment ref="AEP19" authorId="0" shapeId="0" xr:uid="{6AF34FA9-9ED0-49F2-9985-316E497DECA5}">
      <text>
        <r>
          <rPr>
            <b/>
            <sz val="9"/>
            <color indexed="81"/>
            <rFont val="Tahoma"/>
            <family val="2"/>
          </rPr>
          <t>Becky Dzingeleski:</t>
        </r>
        <r>
          <rPr>
            <sz val="9"/>
            <color indexed="81"/>
            <rFont val="Tahoma"/>
            <family val="2"/>
          </rPr>
          <t xml:space="preserve">
Per FOD is a new Unit.  Contributions began in 2018</t>
        </r>
      </text>
    </comment>
    <comment ref="AET19" authorId="0" shapeId="0" xr:uid="{5B6B3A7D-7579-40AF-B883-B57221617527}">
      <text>
        <r>
          <rPr>
            <b/>
            <sz val="9"/>
            <color indexed="81"/>
            <rFont val="Tahoma"/>
            <family val="2"/>
          </rPr>
          <t>Becky Dzingeleski:</t>
        </r>
        <r>
          <rPr>
            <sz val="9"/>
            <color indexed="81"/>
            <rFont val="Tahoma"/>
            <family val="2"/>
          </rPr>
          <t xml:space="preserve">
Per FOD is a new Unit.  Contributions began in 2018</t>
        </r>
      </text>
    </comment>
    <comment ref="AEX19" authorId="0" shapeId="0" xr:uid="{7602FA0E-35E8-40FC-9757-D9B9786DB917}">
      <text>
        <r>
          <rPr>
            <b/>
            <sz val="9"/>
            <color indexed="81"/>
            <rFont val="Tahoma"/>
            <family val="2"/>
          </rPr>
          <t>Becky Dzingeleski:</t>
        </r>
        <r>
          <rPr>
            <sz val="9"/>
            <color indexed="81"/>
            <rFont val="Tahoma"/>
            <family val="2"/>
          </rPr>
          <t xml:space="preserve">
Per FOD is a new Unit.  Contributions began in 2018</t>
        </r>
      </text>
    </comment>
    <comment ref="AFB19" authorId="0" shapeId="0" xr:uid="{895477F1-DAE6-41F3-BB14-640F0770DC94}">
      <text>
        <r>
          <rPr>
            <b/>
            <sz val="9"/>
            <color indexed="81"/>
            <rFont val="Tahoma"/>
            <family val="2"/>
          </rPr>
          <t>Becky Dzingeleski:</t>
        </r>
        <r>
          <rPr>
            <sz val="9"/>
            <color indexed="81"/>
            <rFont val="Tahoma"/>
            <family val="2"/>
          </rPr>
          <t xml:space="preserve">
Per FOD is a new Unit.  Contributions began in 2018</t>
        </r>
      </text>
    </comment>
    <comment ref="AFF19" authorId="0" shapeId="0" xr:uid="{3A6C11E6-09D2-4854-8BF8-4C9BAC6A0A96}">
      <text>
        <r>
          <rPr>
            <b/>
            <sz val="9"/>
            <color indexed="81"/>
            <rFont val="Tahoma"/>
            <family val="2"/>
          </rPr>
          <t>Becky Dzingeleski:</t>
        </r>
        <r>
          <rPr>
            <sz val="9"/>
            <color indexed="81"/>
            <rFont val="Tahoma"/>
            <family val="2"/>
          </rPr>
          <t xml:space="preserve">
Per FOD is a new Unit.  Contributions began in 2018</t>
        </r>
      </text>
    </comment>
    <comment ref="AFJ19" authorId="0" shapeId="0" xr:uid="{EE3CAB1D-4BEA-4B08-AC09-CB8E266DA5CA}">
      <text>
        <r>
          <rPr>
            <b/>
            <sz val="9"/>
            <color indexed="81"/>
            <rFont val="Tahoma"/>
            <family val="2"/>
          </rPr>
          <t>Becky Dzingeleski:</t>
        </r>
        <r>
          <rPr>
            <sz val="9"/>
            <color indexed="81"/>
            <rFont val="Tahoma"/>
            <family val="2"/>
          </rPr>
          <t xml:space="preserve">
Per FOD is a new Unit.  Contributions began in 2018</t>
        </r>
      </text>
    </comment>
    <comment ref="AFN19" authorId="0" shapeId="0" xr:uid="{EF1BD87D-1D0C-4319-95CC-EA93519662F4}">
      <text>
        <r>
          <rPr>
            <b/>
            <sz val="9"/>
            <color indexed="81"/>
            <rFont val="Tahoma"/>
            <family val="2"/>
          </rPr>
          <t>Becky Dzingeleski:</t>
        </r>
        <r>
          <rPr>
            <sz val="9"/>
            <color indexed="81"/>
            <rFont val="Tahoma"/>
            <family val="2"/>
          </rPr>
          <t xml:space="preserve">
Per FOD is a new Unit.  Contributions began in 2018</t>
        </r>
      </text>
    </comment>
    <comment ref="AFR19" authorId="0" shapeId="0" xr:uid="{E990FEBF-684E-4C31-86D6-296E05C3ADF4}">
      <text>
        <r>
          <rPr>
            <b/>
            <sz val="9"/>
            <color indexed="81"/>
            <rFont val="Tahoma"/>
            <family val="2"/>
          </rPr>
          <t>Becky Dzingeleski:</t>
        </r>
        <r>
          <rPr>
            <sz val="9"/>
            <color indexed="81"/>
            <rFont val="Tahoma"/>
            <family val="2"/>
          </rPr>
          <t xml:space="preserve">
Per FOD is a new Unit.  Contributions began in 2018</t>
        </r>
      </text>
    </comment>
    <comment ref="AFV19" authorId="0" shapeId="0" xr:uid="{F21E025C-64A2-4613-A318-2860D85CA562}">
      <text>
        <r>
          <rPr>
            <b/>
            <sz val="9"/>
            <color indexed="81"/>
            <rFont val="Tahoma"/>
            <family val="2"/>
          </rPr>
          <t>Becky Dzingeleski:</t>
        </r>
        <r>
          <rPr>
            <sz val="9"/>
            <color indexed="81"/>
            <rFont val="Tahoma"/>
            <family val="2"/>
          </rPr>
          <t xml:space="preserve">
Per FOD is a new Unit.  Contributions began in 2018</t>
        </r>
      </text>
    </comment>
    <comment ref="AFZ19" authorId="0" shapeId="0" xr:uid="{7EA814FF-3E5C-4A2B-BDF4-8182CCF5C88E}">
      <text>
        <r>
          <rPr>
            <b/>
            <sz val="9"/>
            <color indexed="81"/>
            <rFont val="Tahoma"/>
            <family val="2"/>
          </rPr>
          <t>Becky Dzingeleski:</t>
        </r>
        <r>
          <rPr>
            <sz val="9"/>
            <color indexed="81"/>
            <rFont val="Tahoma"/>
            <family val="2"/>
          </rPr>
          <t xml:space="preserve">
Per FOD is a new Unit.  Contributions began in 2018</t>
        </r>
      </text>
    </comment>
    <comment ref="AGD19" authorId="0" shapeId="0" xr:uid="{FD319157-74E6-4ED2-A807-11B774EC30DB}">
      <text>
        <r>
          <rPr>
            <b/>
            <sz val="9"/>
            <color indexed="81"/>
            <rFont val="Tahoma"/>
            <family val="2"/>
          </rPr>
          <t>Becky Dzingeleski:</t>
        </r>
        <r>
          <rPr>
            <sz val="9"/>
            <color indexed="81"/>
            <rFont val="Tahoma"/>
            <family val="2"/>
          </rPr>
          <t xml:space="preserve">
Per FOD is a new Unit.  Contributions began in 2018</t>
        </r>
      </text>
    </comment>
    <comment ref="AGH19" authorId="0" shapeId="0" xr:uid="{4F69AA43-CB39-49D4-A770-69BE6E29DEBF}">
      <text>
        <r>
          <rPr>
            <b/>
            <sz val="9"/>
            <color indexed="81"/>
            <rFont val="Tahoma"/>
            <family val="2"/>
          </rPr>
          <t>Becky Dzingeleski:</t>
        </r>
        <r>
          <rPr>
            <sz val="9"/>
            <color indexed="81"/>
            <rFont val="Tahoma"/>
            <family val="2"/>
          </rPr>
          <t xml:space="preserve">
Per FOD is a new Unit.  Contributions began in 2018</t>
        </r>
      </text>
    </comment>
    <comment ref="AGL19" authorId="0" shapeId="0" xr:uid="{B669194C-392E-4983-840C-91FE4C0A9DBD}">
      <text>
        <r>
          <rPr>
            <b/>
            <sz val="9"/>
            <color indexed="81"/>
            <rFont val="Tahoma"/>
            <family val="2"/>
          </rPr>
          <t>Becky Dzingeleski:</t>
        </r>
        <r>
          <rPr>
            <sz val="9"/>
            <color indexed="81"/>
            <rFont val="Tahoma"/>
            <family val="2"/>
          </rPr>
          <t xml:space="preserve">
Per FOD is a new Unit.  Contributions began in 2018</t>
        </r>
      </text>
    </comment>
    <comment ref="AGP19" authorId="0" shapeId="0" xr:uid="{AF5A51CE-4876-4B1F-9665-414FF0879127}">
      <text>
        <r>
          <rPr>
            <b/>
            <sz val="9"/>
            <color indexed="81"/>
            <rFont val="Tahoma"/>
            <family val="2"/>
          </rPr>
          <t>Becky Dzingeleski:</t>
        </r>
        <r>
          <rPr>
            <sz val="9"/>
            <color indexed="81"/>
            <rFont val="Tahoma"/>
            <family val="2"/>
          </rPr>
          <t xml:space="preserve">
Per FOD is a new Unit.  Contributions began in 2018</t>
        </r>
      </text>
    </comment>
    <comment ref="AGT19" authorId="0" shapeId="0" xr:uid="{F4115FD8-F7A6-4DBC-B6F4-2D12A5E18CC1}">
      <text>
        <r>
          <rPr>
            <b/>
            <sz val="9"/>
            <color indexed="81"/>
            <rFont val="Tahoma"/>
            <family val="2"/>
          </rPr>
          <t>Becky Dzingeleski:</t>
        </r>
        <r>
          <rPr>
            <sz val="9"/>
            <color indexed="81"/>
            <rFont val="Tahoma"/>
            <family val="2"/>
          </rPr>
          <t xml:space="preserve">
Per FOD is a new Unit.  Contributions began in 2018</t>
        </r>
      </text>
    </comment>
    <comment ref="AGX19" authorId="0" shapeId="0" xr:uid="{B71F3F72-B39E-4085-9BA9-1E06BEB75C3A}">
      <text>
        <r>
          <rPr>
            <b/>
            <sz val="9"/>
            <color indexed="81"/>
            <rFont val="Tahoma"/>
            <family val="2"/>
          </rPr>
          <t>Becky Dzingeleski:</t>
        </r>
        <r>
          <rPr>
            <sz val="9"/>
            <color indexed="81"/>
            <rFont val="Tahoma"/>
            <family val="2"/>
          </rPr>
          <t xml:space="preserve">
Per FOD is a new Unit.  Contributions began in 2018</t>
        </r>
      </text>
    </comment>
    <comment ref="AHB19" authorId="0" shapeId="0" xr:uid="{211C16EF-4418-428D-A27B-FCF4344E8E81}">
      <text>
        <r>
          <rPr>
            <b/>
            <sz val="9"/>
            <color indexed="81"/>
            <rFont val="Tahoma"/>
            <family val="2"/>
          </rPr>
          <t>Becky Dzingeleski:</t>
        </r>
        <r>
          <rPr>
            <sz val="9"/>
            <color indexed="81"/>
            <rFont val="Tahoma"/>
            <family val="2"/>
          </rPr>
          <t xml:space="preserve">
Per FOD is a new Unit.  Contributions began in 2018</t>
        </r>
      </text>
    </comment>
    <comment ref="AHF19" authorId="0" shapeId="0" xr:uid="{74AFDDC3-43DE-4C15-A0E0-AA2DC9232D16}">
      <text>
        <r>
          <rPr>
            <b/>
            <sz val="9"/>
            <color indexed="81"/>
            <rFont val="Tahoma"/>
            <family val="2"/>
          </rPr>
          <t>Becky Dzingeleski:</t>
        </r>
        <r>
          <rPr>
            <sz val="9"/>
            <color indexed="81"/>
            <rFont val="Tahoma"/>
            <family val="2"/>
          </rPr>
          <t xml:space="preserve">
Per FOD is a new Unit.  Contributions began in 2018</t>
        </r>
      </text>
    </comment>
    <comment ref="AHJ19" authorId="0" shapeId="0" xr:uid="{55C44C8B-3953-4E1D-A585-342665B3AD78}">
      <text>
        <r>
          <rPr>
            <b/>
            <sz val="9"/>
            <color indexed="81"/>
            <rFont val="Tahoma"/>
            <family val="2"/>
          </rPr>
          <t>Becky Dzingeleski:</t>
        </r>
        <r>
          <rPr>
            <sz val="9"/>
            <color indexed="81"/>
            <rFont val="Tahoma"/>
            <family val="2"/>
          </rPr>
          <t xml:space="preserve">
Per FOD is a new Unit.  Contributions began in 2018</t>
        </r>
      </text>
    </comment>
    <comment ref="AHN19" authorId="0" shapeId="0" xr:uid="{6B9A8EF9-D67B-43C5-ADF2-4AC97D180477}">
      <text>
        <r>
          <rPr>
            <b/>
            <sz val="9"/>
            <color indexed="81"/>
            <rFont val="Tahoma"/>
            <family val="2"/>
          </rPr>
          <t>Becky Dzingeleski:</t>
        </r>
        <r>
          <rPr>
            <sz val="9"/>
            <color indexed="81"/>
            <rFont val="Tahoma"/>
            <family val="2"/>
          </rPr>
          <t xml:space="preserve">
Per FOD is a new Unit.  Contributions began in 2018</t>
        </r>
      </text>
    </comment>
    <comment ref="AHR19" authorId="0" shapeId="0" xr:uid="{5A7BCF02-EDFC-41A3-A1E5-53453D63FD14}">
      <text>
        <r>
          <rPr>
            <b/>
            <sz val="9"/>
            <color indexed="81"/>
            <rFont val="Tahoma"/>
            <family val="2"/>
          </rPr>
          <t>Becky Dzingeleski:</t>
        </r>
        <r>
          <rPr>
            <sz val="9"/>
            <color indexed="81"/>
            <rFont val="Tahoma"/>
            <family val="2"/>
          </rPr>
          <t xml:space="preserve">
Per FOD is a new Unit.  Contributions began in 2018</t>
        </r>
      </text>
    </comment>
    <comment ref="AHV19" authorId="0" shapeId="0" xr:uid="{D593A699-59DF-40B0-A505-361A2A0F6C31}">
      <text>
        <r>
          <rPr>
            <b/>
            <sz val="9"/>
            <color indexed="81"/>
            <rFont val="Tahoma"/>
            <family val="2"/>
          </rPr>
          <t>Becky Dzingeleski:</t>
        </r>
        <r>
          <rPr>
            <sz val="9"/>
            <color indexed="81"/>
            <rFont val="Tahoma"/>
            <family val="2"/>
          </rPr>
          <t xml:space="preserve">
Per FOD is a new Unit.  Contributions began in 2018</t>
        </r>
      </text>
    </comment>
    <comment ref="AHZ19" authorId="0" shapeId="0" xr:uid="{ED9407C8-D8D0-4C59-94AD-64515F3165A4}">
      <text>
        <r>
          <rPr>
            <b/>
            <sz val="9"/>
            <color indexed="81"/>
            <rFont val="Tahoma"/>
            <family val="2"/>
          </rPr>
          <t>Becky Dzingeleski:</t>
        </r>
        <r>
          <rPr>
            <sz val="9"/>
            <color indexed="81"/>
            <rFont val="Tahoma"/>
            <family val="2"/>
          </rPr>
          <t xml:space="preserve">
Per FOD is a new Unit.  Contributions began in 2018</t>
        </r>
      </text>
    </comment>
    <comment ref="AID19" authorId="0" shapeId="0" xr:uid="{C0F95323-77C1-4A8B-BD1D-98EA8E31B981}">
      <text>
        <r>
          <rPr>
            <b/>
            <sz val="9"/>
            <color indexed="81"/>
            <rFont val="Tahoma"/>
            <family val="2"/>
          </rPr>
          <t>Becky Dzingeleski:</t>
        </r>
        <r>
          <rPr>
            <sz val="9"/>
            <color indexed="81"/>
            <rFont val="Tahoma"/>
            <family val="2"/>
          </rPr>
          <t xml:space="preserve">
Per FOD is a new Unit.  Contributions began in 2018</t>
        </r>
      </text>
    </comment>
    <comment ref="AIH19" authorId="0" shapeId="0" xr:uid="{53C7A9A7-6688-496C-83B8-5707A08C9FF1}">
      <text>
        <r>
          <rPr>
            <b/>
            <sz val="9"/>
            <color indexed="81"/>
            <rFont val="Tahoma"/>
            <family val="2"/>
          </rPr>
          <t>Becky Dzingeleski:</t>
        </r>
        <r>
          <rPr>
            <sz val="9"/>
            <color indexed="81"/>
            <rFont val="Tahoma"/>
            <family val="2"/>
          </rPr>
          <t xml:space="preserve">
Per FOD is a new Unit.  Contributions began in 2018</t>
        </r>
      </text>
    </comment>
    <comment ref="AIL19" authorId="0" shapeId="0" xr:uid="{12F3C97C-0DDF-4331-AE04-1D5EAD13DB6C}">
      <text>
        <r>
          <rPr>
            <b/>
            <sz val="9"/>
            <color indexed="81"/>
            <rFont val="Tahoma"/>
            <family val="2"/>
          </rPr>
          <t>Becky Dzingeleski:</t>
        </r>
        <r>
          <rPr>
            <sz val="9"/>
            <color indexed="81"/>
            <rFont val="Tahoma"/>
            <family val="2"/>
          </rPr>
          <t xml:space="preserve">
Per FOD is a new Unit.  Contributions began in 2018</t>
        </r>
      </text>
    </comment>
    <comment ref="AIP19" authorId="0" shapeId="0" xr:uid="{6EAAE991-A5C9-4C57-A059-F6AE7AA7A66F}">
      <text>
        <r>
          <rPr>
            <b/>
            <sz val="9"/>
            <color indexed="81"/>
            <rFont val="Tahoma"/>
            <family val="2"/>
          </rPr>
          <t>Becky Dzingeleski:</t>
        </r>
        <r>
          <rPr>
            <sz val="9"/>
            <color indexed="81"/>
            <rFont val="Tahoma"/>
            <family val="2"/>
          </rPr>
          <t xml:space="preserve">
Per FOD is a new Unit.  Contributions began in 2018</t>
        </r>
      </text>
    </comment>
    <comment ref="AIT19" authorId="0" shapeId="0" xr:uid="{A1BD835B-848D-4EB9-B421-E1EA128328EE}">
      <text>
        <r>
          <rPr>
            <b/>
            <sz val="9"/>
            <color indexed="81"/>
            <rFont val="Tahoma"/>
            <family val="2"/>
          </rPr>
          <t>Becky Dzingeleski:</t>
        </r>
        <r>
          <rPr>
            <sz val="9"/>
            <color indexed="81"/>
            <rFont val="Tahoma"/>
            <family val="2"/>
          </rPr>
          <t xml:space="preserve">
Per FOD is a new Unit.  Contributions began in 2018</t>
        </r>
      </text>
    </comment>
    <comment ref="AIX19" authorId="0" shapeId="0" xr:uid="{3EE3307A-814D-42CD-92F1-963F5EC848A0}">
      <text>
        <r>
          <rPr>
            <b/>
            <sz val="9"/>
            <color indexed="81"/>
            <rFont val="Tahoma"/>
            <family val="2"/>
          </rPr>
          <t>Becky Dzingeleski:</t>
        </r>
        <r>
          <rPr>
            <sz val="9"/>
            <color indexed="81"/>
            <rFont val="Tahoma"/>
            <family val="2"/>
          </rPr>
          <t xml:space="preserve">
Per FOD is a new Unit.  Contributions began in 2018</t>
        </r>
      </text>
    </comment>
    <comment ref="AJB19" authorId="0" shapeId="0" xr:uid="{35CF8353-B00E-434F-A8E5-EBE9711395A7}">
      <text>
        <r>
          <rPr>
            <b/>
            <sz val="9"/>
            <color indexed="81"/>
            <rFont val="Tahoma"/>
            <family val="2"/>
          </rPr>
          <t>Becky Dzingeleski:</t>
        </r>
        <r>
          <rPr>
            <sz val="9"/>
            <color indexed="81"/>
            <rFont val="Tahoma"/>
            <family val="2"/>
          </rPr>
          <t xml:space="preserve">
Per FOD is a new Unit.  Contributions began in 2018</t>
        </r>
      </text>
    </comment>
    <comment ref="AJF19" authorId="0" shapeId="0" xr:uid="{078ADBDA-DDF6-40D8-BBDA-3E12FE18290A}">
      <text>
        <r>
          <rPr>
            <b/>
            <sz val="9"/>
            <color indexed="81"/>
            <rFont val="Tahoma"/>
            <family val="2"/>
          </rPr>
          <t>Becky Dzingeleski:</t>
        </r>
        <r>
          <rPr>
            <sz val="9"/>
            <color indexed="81"/>
            <rFont val="Tahoma"/>
            <family val="2"/>
          </rPr>
          <t xml:space="preserve">
Per FOD is a new Unit.  Contributions began in 2018</t>
        </r>
      </text>
    </comment>
    <comment ref="AJJ19" authorId="0" shapeId="0" xr:uid="{5BBCABC8-D5D1-435E-A090-80FD5BA6F8AD}">
      <text>
        <r>
          <rPr>
            <b/>
            <sz val="9"/>
            <color indexed="81"/>
            <rFont val="Tahoma"/>
            <family val="2"/>
          </rPr>
          <t>Becky Dzingeleski:</t>
        </r>
        <r>
          <rPr>
            <sz val="9"/>
            <color indexed="81"/>
            <rFont val="Tahoma"/>
            <family val="2"/>
          </rPr>
          <t xml:space="preserve">
Per FOD is a new Unit.  Contributions began in 2018</t>
        </r>
      </text>
    </comment>
    <comment ref="AJN19" authorId="0" shapeId="0" xr:uid="{149EEEB6-5E14-4A58-9063-AF75F8541614}">
      <text>
        <r>
          <rPr>
            <b/>
            <sz val="9"/>
            <color indexed="81"/>
            <rFont val="Tahoma"/>
            <family val="2"/>
          </rPr>
          <t>Becky Dzingeleski:</t>
        </r>
        <r>
          <rPr>
            <sz val="9"/>
            <color indexed="81"/>
            <rFont val="Tahoma"/>
            <family val="2"/>
          </rPr>
          <t xml:space="preserve">
Per FOD is a new Unit.  Contributions began in 2018</t>
        </r>
      </text>
    </comment>
    <comment ref="AJR19" authorId="0" shapeId="0" xr:uid="{144D216C-1464-46F3-9B24-67A56242C1AC}">
      <text>
        <r>
          <rPr>
            <b/>
            <sz val="9"/>
            <color indexed="81"/>
            <rFont val="Tahoma"/>
            <family val="2"/>
          </rPr>
          <t>Becky Dzingeleski:</t>
        </r>
        <r>
          <rPr>
            <sz val="9"/>
            <color indexed="81"/>
            <rFont val="Tahoma"/>
            <family val="2"/>
          </rPr>
          <t xml:space="preserve">
Per FOD is a new Unit.  Contributions began in 2018</t>
        </r>
      </text>
    </comment>
    <comment ref="AJV19" authorId="0" shapeId="0" xr:uid="{CCAABEFC-44C8-407E-88F1-163F2CB29ABE}">
      <text>
        <r>
          <rPr>
            <b/>
            <sz val="9"/>
            <color indexed="81"/>
            <rFont val="Tahoma"/>
            <family val="2"/>
          </rPr>
          <t>Becky Dzingeleski:</t>
        </r>
        <r>
          <rPr>
            <sz val="9"/>
            <color indexed="81"/>
            <rFont val="Tahoma"/>
            <family val="2"/>
          </rPr>
          <t xml:space="preserve">
Per FOD is a new Unit.  Contributions began in 2018</t>
        </r>
      </text>
    </comment>
    <comment ref="AJZ19" authorId="0" shapeId="0" xr:uid="{F420239D-D6E0-454F-A691-9F180117A51B}">
      <text>
        <r>
          <rPr>
            <b/>
            <sz val="9"/>
            <color indexed="81"/>
            <rFont val="Tahoma"/>
            <family val="2"/>
          </rPr>
          <t>Becky Dzingeleski:</t>
        </r>
        <r>
          <rPr>
            <sz val="9"/>
            <color indexed="81"/>
            <rFont val="Tahoma"/>
            <family val="2"/>
          </rPr>
          <t xml:space="preserve">
Per FOD is a new Unit.  Contributions began in 2018</t>
        </r>
      </text>
    </comment>
    <comment ref="AKD19" authorId="0" shapeId="0" xr:uid="{38E71D9A-FF7E-4132-97EC-A5649B3F2DDF}">
      <text>
        <r>
          <rPr>
            <b/>
            <sz val="9"/>
            <color indexed="81"/>
            <rFont val="Tahoma"/>
            <family val="2"/>
          </rPr>
          <t>Becky Dzingeleski:</t>
        </r>
        <r>
          <rPr>
            <sz val="9"/>
            <color indexed="81"/>
            <rFont val="Tahoma"/>
            <family val="2"/>
          </rPr>
          <t xml:space="preserve">
Per FOD is a new Unit.  Contributions began in 2018</t>
        </r>
      </text>
    </comment>
    <comment ref="AKH19" authorId="0" shapeId="0" xr:uid="{339B86AD-72F2-47BF-BBB7-F400B8376EAF}">
      <text>
        <r>
          <rPr>
            <b/>
            <sz val="9"/>
            <color indexed="81"/>
            <rFont val="Tahoma"/>
            <family val="2"/>
          </rPr>
          <t>Becky Dzingeleski:</t>
        </r>
        <r>
          <rPr>
            <sz val="9"/>
            <color indexed="81"/>
            <rFont val="Tahoma"/>
            <family val="2"/>
          </rPr>
          <t xml:space="preserve">
Per FOD is a new Unit.  Contributions began in 2018</t>
        </r>
      </text>
    </comment>
    <comment ref="AKL19" authorId="0" shapeId="0" xr:uid="{4327993B-8E60-477F-867D-751E0232111F}">
      <text>
        <r>
          <rPr>
            <b/>
            <sz val="9"/>
            <color indexed="81"/>
            <rFont val="Tahoma"/>
            <family val="2"/>
          </rPr>
          <t>Becky Dzingeleski:</t>
        </r>
        <r>
          <rPr>
            <sz val="9"/>
            <color indexed="81"/>
            <rFont val="Tahoma"/>
            <family val="2"/>
          </rPr>
          <t xml:space="preserve">
Per FOD is a new Unit.  Contributions began in 2018</t>
        </r>
      </text>
    </comment>
    <comment ref="AKP19" authorId="0" shapeId="0" xr:uid="{8AF3CCB4-B9D1-41FE-9283-603AF25D1FD3}">
      <text>
        <r>
          <rPr>
            <b/>
            <sz val="9"/>
            <color indexed="81"/>
            <rFont val="Tahoma"/>
            <family val="2"/>
          </rPr>
          <t>Becky Dzingeleski:</t>
        </r>
        <r>
          <rPr>
            <sz val="9"/>
            <color indexed="81"/>
            <rFont val="Tahoma"/>
            <family val="2"/>
          </rPr>
          <t xml:space="preserve">
Per FOD is a new Unit.  Contributions began in 2018</t>
        </r>
      </text>
    </comment>
    <comment ref="AKT19" authorId="0" shapeId="0" xr:uid="{56C89197-878D-45C2-A2F4-A8B385EEF2E3}">
      <text>
        <r>
          <rPr>
            <b/>
            <sz val="9"/>
            <color indexed="81"/>
            <rFont val="Tahoma"/>
            <family val="2"/>
          </rPr>
          <t>Becky Dzingeleski:</t>
        </r>
        <r>
          <rPr>
            <sz val="9"/>
            <color indexed="81"/>
            <rFont val="Tahoma"/>
            <family val="2"/>
          </rPr>
          <t xml:space="preserve">
Per FOD is a new Unit.  Contributions began in 2018</t>
        </r>
      </text>
    </comment>
    <comment ref="AKX19" authorId="0" shapeId="0" xr:uid="{F90FBC66-FCC8-4A30-9658-3A8C0048F743}">
      <text>
        <r>
          <rPr>
            <b/>
            <sz val="9"/>
            <color indexed="81"/>
            <rFont val="Tahoma"/>
            <family val="2"/>
          </rPr>
          <t>Becky Dzingeleski:</t>
        </r>
        <r>
          <rPr>
            <sz val="9"/>
            <color indexed="81"/>
            <rFont val="Tahoma"/>
            <family val="2"/>
          </rPr>
          <t xml:space="preserve">
Per FOD is a new Unit.  Contributions began in 2018</t>
        </r>
      </text>
    </comment>
    <comment ref="ALB19" authorId="0" shapeId="0" xr:uid="{9DC0FBE2-6758-4786-912A-91A5419C1092}">
      <text>
        <r>
          <rPr>
            <b/>
            <sz val="9"/>
            <color indexed="81"/>
            <rFont val="Tahoma"/>
            <family val="2"/>
          </rPr>
          <t>Becky Dzingeleski:</t>
        </r>
        <r>
          <rPr>
            <sz val="9"/>
            <color indexed="81"/>
            <rFont val="Tahoma"/>
            <family val="2"/>
          </rPr>
          <t xml:space="preserve">
Per FOD is a new Unit.  Contributions began in 2018</t>
        </r>
      </text>
    </comment>
    <comment ref="ALF19" authorId="0" shapeId="0" xr:uid="{CE6C6677-E8BA-4A62-AF81-2F5218C3D31A}">
      <text>
        <r>
          <rPr>
            <b/>
            <sz val="9"/>
            <color indexed="81"/>
            <rFont val="Tahoma"/>
            <family val="2"/>
          </rPr>
          <t>Becky Dzingeleski:</t>
        </r>
        <r>
          <rPr>
            <sz val="9"/>
            <color indexed="81"/>
            <rFont val="Tahoma"/>
            <family val="2"/>
          </rPr>
          <t xml:space="preserve">
Per FOD is a new Unit.  Contributions began in 2018</t>
        </r>
      </text>
    </comment>
    <comment ref="ALJ19" authorId="0" shapeId="0" xr:uid="{8D062418-817E-4FA5-9F54-1C85F9972861}">
      <text>
        <r>
          <rPr>
            <b/>
            <sz val="9"/>
            <color indexed="81"/>
            <rFont val="Tahoma"/>
            <family val="2"/>
          </rPr>
          <t>Becky Dzingeleski:</t>
        </r>
        <r>
          <rPr>
            <sz val="9"/>
            <color indexed="81"/>
            <rFont val="Tahoma"/>
            <family val="2"/>
          </rPr>
          <t xml:space="preserve">
Per FOD is a new Unit.  Contributions began in 2018</t>
        </r>
      </text>
    </comment>
    <comment ref="ALN19" authorId="0" shapeId="0" xr:uid="{E9686787-5553-41D3-8AFA-EBBD40CC4F58}">
      <text>
        <r>
          <rPr>
            <b/>
            <sz val="9"/>
            <color indexed="81"/>
            <rFont val="Tahoma"/>
            <family val="2"/>
          </rPr>
          <t>Becky Dzingeleski:</t>
        </r>
        <r>
          <rPr>
            <sz val="9"/>
            <color indexed="81"/>
            <rFont val="Tahoma"/>
            <family val="2"/>
          </rPr>
          <t xml:space="preserve">
Per FOD is a new Unit.  Contributions began in 2018</t>
        </r>
      </text>
    </comment>
    <comment ref="ALR19" authorId="0" shapeId="0" xr:uid="{3E89F44B-58F2-4D1B-8593-CE69A96A6AE7}">
      <text>
        <r>
          <rPr>
            <b/>
            <sz val="9"/>
            <color indexed="81"/>
            <rFont val="Tahoma"/>
            <family val="2"/>
          </rPr>
          <t>Becky Dzingeleski:</t>
        </r>
        <r>
          <rPr>
            <sz val="9"/>
            <color indexed="81"/>
            <rFont val="Tahoma"/>
            <family val="2"/>
          </rPr>
          <t xml:space="preserve">
Per FOD is a new Unit.  Contributions began in 2018</t>
        </r>
      </text>
    </comment>
    <comment ref="ALV19" authorId="0" shapeId="0" xr:uid="{89C57591-FBEF-4601-92C5-FBE81D3650D8}">
      <text>
        <r>
          <rPr>
            <b/>
            <sz val="9"/>
            <color indexed="81"/>
            <rFont val="Tahoma"/>
            <family val="2"/>
          </rPr>
          <t>Becky Dzingeleski:</t>
        </r>
        <r>
          <rPr>
            <sz val="9"/>
            <color indexed="81"/>
            <rFont val="Tahoma"/>
            <family val="2"/>
          </rPr>
          <t xml:space="preserve">
Per FOD is a new Unit.  Contributions began in 2018</t>
        </r>
      </text>
    </comment>
    <comment ref="ALZ19" authorId="0" shapeId="0" xr:uid="{878D0C94-3C13-4F8D-BE44-24E2582DC1A6}">
      <text>
        <r>
          <rPr>
            <b/>
            <sz val="9"/>
            <color indexed="81"/>
            <rFont val="Tahoma"/>
            <family val="2"/>
          </rPr>
          <t>Becky Dzingeleski:</t>
        </r>
        <r>
          <rPr>
            <sz val="9"/>
            <color indexed="81"/>
            <rFont val="Tahoma"/>
            <family val="2"/>
          </rPr>
          <t xml:space="preserve">
Per FOD is a new Unit.  Contributions began in 2018</t>
        </r>
      </text>
    </comment>
    <comment ref="AMD19" authorId="0" shapeId="0" xr:uid="{CD5D556D-DCCC-40AF-ACCA-DAEA6471BDFA}">
      <text>
        <r>
          <rPr>
            <b/>
            <sz val="9"/>
            <color indexed="81"/>
            <rFont val="Tahoma"/>
            <family val="2"/>
          </rPr>
          <t>Becky Dzingeleski:</t>
        </r>
        <r>
          <rPr>
            <sz val="9"/>
            <color indexed="81"/>
            <rFont val="Tahoma"/>
            <family val="2"/>
          </rPr>
          <t xml:space="preserve">
Per FOD is a new Unit.  Contributions began in 2018</t>
        </r>
      </text>
    </comment>
    <comment ref="AMH19" authorId="0" shapeId="0" xr:uid="{A56E13D7-1481-4261-8234-F76B134272D7}">
      <text>
        <r>
          <rPr>
            <b/>
            <sz val="9"/>
            <color indexed="81"/>
            <rFont val="Tahoma"/>
            <family val="2"/>
          </rPr>
          <t>Becky Dzingeleski:</t>
        </r>
        <r>
          <rPr>
            <sz val="9"/>
            <color indexed="81"/>
            <rFont val="Tahoma"/>
            <family val="2"/>
          </rPr>
          <t xml:space="preserve">
Per FOD is a new Unit.  Contributions began in 2018</t>
        </r>
      </text>
    </comment>
    <comment ref="AML19" authorId="0" shapeId="0" xr:uid="{1450F8CD-BAEE-4C8C-BD06-3BA834CF7012}">
      <text>
        <r>
          <rPr>
            <b/>
            <sz val="9"/>
            <color indexed="81"/>
            <rFont val="Tahoma"/>
            <family val="2"/>
          </rPr>
          <t>Becky Dzingeleski:</t>
        </r>
        <r>
          <rPr>
            <sz val="9"/>
            <color indexed="81"/>
            <rFont val="Tahoma"/>
            <family val="2"/>
          </rPr>
          <t xml:space="preserve">
Per FOD is a new Unit.  Contributions began in 2018</t>
        </r>
      </text>
    </comment>
    <comment ref="AMP19" authorId="0" shapeId="0" xr:uid="{10C33446-A9B7-4274-A3EA-AE27BF5B7D4A}">
      <text>
        <r>
          <rPr>
            <b/>
            <sz val="9"/>
            <color indexed="81"/>
            <rFont val="Tahoma"/>
            <family val="2"/>
          </rPr>
          <t>Becky Dzingeleski:</t>
        </r>
        <r>
          <rPr>
            <sz val="9"/>
            <color indexed="81"/>
            <rFont val="Tahoma"/>
            <family val="2"/>
          </rPr>
          <t xml:space="preserve">
Per FOD is a new Unit.  Contributions began in 2018</t>
        </r>
      </text>
    </comment>
    <comment ref="AMT19" authorId="0" shapeId="0" xr:uid="{171DD46D-9298-4DF9-A74C-610982507EAA}">
      <text>
        <r>
          <rPr>
            <b/>
            <sz val="9"/>
            <color indexed="81"/>
            <rFont val="Tahoma"/>
            <family val="2"/>
          </rPr>
          <t>Becky Dzingeleski:</t>
        </r>
        <r>
          <rPr>
            <sz val="9"/>
            <color indexed="81"/>
            <rFont val="Tahoma"/>
            <family val="2"/>
          </rPr>
          <t xml:space="preserve">
Per FOD is a new Unit.  Contributions began in 2018</t>
        </r>
      </text>
    </comment>
    <comment ref="AMX19" authorId="0" shapeId="0" xr:uid="{112B299A-1CC8-480B-B2DA-40DA16F1D340}">
      <text>
        <r>
          <rPr>
            <b/>
            <sz val="9"/>
            <color indexed="81"/>
            <rFont val="Tahoma"/>
            <family val="2"/>
          </rPr>
          <t>Becky Dzingeleski:</t>
        </r>
        <r>
          <rPr>
            <sz val="9"/>
            <color indexed="81"/>
            <rFont val="Tahoma"/>
            <family val="2"/>
          </rPr>
          <t xml:space="preserve">
Per FOD is a new Unit.  Contributions began in 2018</t>
        </r>
      </text>
    </comment>
    <comment ref="ANB19" authorId="0" shapeId="0" xr:uid="{EA5D72D5-BC1A-4DCB-9246-BD833421EE6A}">
      <text>
        <r>
          <rPr>
            <b/>
            <sz val="9"/>
            <color indexed="81"/>
            <rFont val="Tahoma"/>
            <family val="2"/>
          </rPr>
          <t>Becky Dzingeleski:</t>
        </r>
        <r>
          <rPr>
            <sz val="9"/>
            <color indexed="81"/>
            <rFont val="Tahoma"/>
            <family val="2"/>
          </rPr>
          <t xml:space="preserve">
Per FOD is a new Unit.  Contributions began in 2018</t>
        </r>
      </text>
    </comment>
    <comment ref="ANF19" authorId="0" shapeId="0" xr:uid="{022186B8-FA7C-452D-B33B-E7128FE3CD32}">
      <text>
        <r>
          <rPr>
            <b/>
            <sz val="9"/>
            <color indexed="81"/>
            <rFont val="Tahoma"/>
            <family val="2"/>
          </rPr>
          <t>Becky Dzingeleski:</t>
        </r>
        <r>
          <rPr>
            <sz val="9"/>
            <color indexed="81"/>
            <rFont val="Tahoma"/>
            <family val="2"/>
          </rPr>
          <t xml:space="preserve">
Per FOD is a new Unit.  Contributions began in 2018</t>
        </r>
      </text>
    </comment>
    <comment ref="ANJ19" authorId="0" shapeId="0" xr:uid="{9CB22A16-3040-4290-9297-B776B7916D7E}">
      <text>
        <r>
          <rPr>
            <b/>
            <sz val="9"/>
            <color indexed="81"/>
            <rFont val="Tahoma"/>
            <family val="2"/>
          </rPr>
          <t>Becky Dzingeleski:</t>
        </r>
        <r>
          <rPr>
            <sz val="9"/>
            <color indexed="81"/>
            <rFont val="Tahoma"/>
            <family val="2"/>
          </rPr>
          <t xml:space="preserve">
Per FOD is a new Unit.  Contributions began in 2018</t>
        </r>
      </text>
    </comment>
    <comment ref="ANN19" authorId="0" shapeId="0" xr:uid="{8A59DAE9-D3EA-41DE-9A35-B1D510B49DC2}">
      <text>
        <r>
          <rPr>
            <b/>
            <sz val="9"/>
            <color indexed="81"/>
            <rFont val="Tahoma"/>
            <family val="2"/>
          </rPr>
          <t>Becky Dzingeleski:</t>
        </r>
        <r>
          <rPr>
            <sz val="9"/>
            <color indexed="81"/>
            <rFont val="Tahoma"/>
            <family val="2"/>
          </rPr>
          <t xml:space="preserve">
Per FOD is a new Unit.  Contributions began in 2018</t>
        </r>
      </text>
    </comment>
    <comment ref="ANR19" authorId="0" shapeId="0" xr:uid="{D712C664-7226-41AD-86BE-C2880994E95E}">
      <text>
        <r>
          <rPr>
            <b/>
            <sz val="9"/>
            <color indexed="81"/>
            <rFont val="Tahoma"/>
            <family val="2"/>
          </rPr>
          <t>Becky Dzingeleski:</t>
        </r>
        <r>
          <rPr>
            <sz val="9"/>
            <color indexed="81"/>
            <rFont val="Tahoma"/>
            <family val="2"/>
          </rPr>
          <t xml:space="preserve">
Per FOD is a new Unit.  Contributions began in 2018</t>
        </r>
      </text>
    </comment>
    <comment ref="ANV19" authorId="0" shapeId="0" xr:uid="{C6160ABD-11F4-4A93-89DD-85934766F918}">
      <text>
        <r>
          <rPr>
            <b/>
            <sz val="9"/>
            <color indexed="81"/>
            <rFont val="Tahoma"/>
            <family val="2"/>
          </rPr>
          <t>Becky Dzingeleski:</t>
        </r>
        <r>
          <rPr>
            <sz val="9"/>
            <color indexed="81"/>
            <rFont val="Tahoma"/>
            <family val="2"/>
          </rPr>
          <t xml:space="preserve">
Per FOD is a new Unit.  Contributions began in 2018</t>
        </r>
      </text>
    </comment>
    <comment ref="ANZ19" authorId="0" shapeId="0" xr:uid="{27535368-4DD0-4F6B-85C6-4EEE18531999}">
      <text>
        <r>
          <rPr>
            <b/>
            <sz val="9"/>
            <color indexed="81"/>
            <rFont val="Tahoma"/>
            <family val="2"/>
          </rPr>
          <t>Becky Dzingeleski:</t>
        </r>
        <r>
          <rPr>
            <sz val="9"/>
            <color indexed="81"/>
            <rFont val="Tahoma"/>
            <family val="2"/>
          </rPr>
          <t xml:space="preserve">
Per FOD is a new Unit.  Contributions began in 2018</t>
        </r>
      </text>
    </comment>
    <comment ref="AOD19" authorId="0" shapeId="0" xr:uid="{8F87A170-F830-42A4-90CB-3EEDA053E6A9}">
      <text>
        <r>
          <rPr>
            <b/>
            <sz val="9"/>
            <color indexed="81"/>
            <rFont val="Tahoma"/>
            <family val="2"/>
          </rPr>
          <t>Becky Dzingeleski:</t>
        </r>
        <r>
          <rPr>
            <sz val="9"/>
            <color indexed="81"/>
            <rFont val="Tahoma"/>
            <family val="2"/>
          </rPr>
          <t xml:space="preserve">
Per FOD is a new Unit.  Contributions began in 2018</t>
        </r>
      </text>
    </comment>
    <comment ref="AOH19" authorId="0" shapeId="0" xr:uid="{16667CD1-1AEC-46E3-9E6C-ECA586D8462D}">
      <text>
        <r>
          <rPr>
            <b/>
            <sz val="9"/>
            <color indexed="81"/>
            <rFont val="Tahoma"/>
            <family val="2"/>
          </rPr>
          <t>Becky Dzingeleski:</t>
        </r>
        <r>
          <rPr>
            <sz val="9"/>
            <color indexed="81"/>
            <rFont val="Tahoma"/>
            <family val="2"/>
          </rPr>
          <t xml:space="preserve">
Per FOD is a new Unit.  Contributions began in 2018</t>
        </r>
      </text>
    </comment>
    <comment ref="AOL19" authorId="0" shapeId="0" xr:uid="{14827265-4EE6-463D-B29C-BDB8C394AE01}">
      <text>
        <r>
          <rPr>
            <b/>
            <sz val="9"/>
            <color indexed="81"/>
            <rFont val="Tahoma"/>
            <family val="2"/>
          </rPr>
          <t>Becky Dzingeleski:</t>
        </r>
        <r>
          <rPr>
            <sz val="9"/>
            <color indexed="81"/>
            <rFont val="Tahoma"/>
            <family val="2"/>
          </rPr>
          <t xml:space="preserve">
Per FOD is a new Unit.  Contributions began in 2018</t>
        </r>
      </text>
    </comment>
    <comment ref="AOP19" authorId="0" shapeId="0" xr:uid="{44291366-CD9A-45B1-9C4F-638E0C9CADF6}">
      <text>
        <r>
          <rPr>
            <b/>
            <sz val="9"/>
            <color indexed="81"/>
            <rFont val="Tahoma"/>
            <family val="2"/>
          </rPr>
          <t>Becky Dzingeleski:</t>
        </r>
        <r>
          <rPr>
            <sz val="9"/>
            <color indexed="81"/>
            <rFont val="Tahoma"/>
            <family val="2"/>
          </rPr>
          <t xml:space="preserve">
Per FOD is a new Unit.  Contributions began in 2018</t>
        </r>
      </text>
    </comment>
    <comment ref="AOT19" authorId="0" shapeId="0" xr:uid="{1F0CE7B1-81A4-42C7-913A-A0747D72A4B7}">
      <text>
        <r>
          <rPr>
            <b/>
            <sz val="9"/>
            <color indexed="81"/>
            <rFont val="Tahoma"/>
            <family val="2"/>
          </rPr>
          <t>Becky Dzingeleski:</t>
        </r>
        <r>
          <rPr>
            <sz val="9"/>
            <color indexed="81"/>
            <rFont val="Tahoma"/>
            <family val="2"/>
          </rPr>
          <t xml:space="preserve">
Per FOD is a new Unit.  Contributions began in 2018</t>
        </r>
      </text>
    </comment>
    <comment ref="AOX19" authorId="0" shapeId="0" xr:uid="{BED5EA6C-82DF-4186-9ECA-320F804CF2BD}">
      <text>
        <r>
          <rPr>
            <b/>
            <sz val="9"/>
            <color indexed="81"/>
            <rFont val="Tahoma"/>
            <family val="2"/>
          </rPr>
          <t>Becky Dzingeleski:</t>
        </r>
        <r>
          <rPr>
            <sz val="9"/>
            <color indexed="81"/>
            <rFont val="Tahoma"/>
            <family val="2"/>
          </rPr>
          <t xml:space="preserve">
Per FOD is a new Unit.  Contributions began in 2018</t>
        </r>
      </text>
    </comment>
    <comment ref="APB19" authorId="0" shapeId="0" xr:uid="{C19766C7-263F-4FAF-AEF2-DB6787E178D7}">
      <text>
        <r>
          <rPr>
            <b/>
            <sz val="9"/>
            <color indexed="81"/>
            <rFont val="Tahoma"/>
            <family val="2"/>
          </rPr>
          <t>Becky Dzingeleski:</t>
        </r>
        <r>
          <rPr>
            <sz val="9"/>
            <color indexed="81"/>
            <rFont val="Tahoma"/>
            <family val="2"/>
          </rPr>
          <t xml:space="preserve">
Per FOD is a new Unit.  Contributions began in 2018</t>
        </r>
      </text>
    </comment>
    <comment ref="APF19" authorId="0" shapeId="0" xr:uid="{A209204B-7655-41B0-977B-A945103B21F8}">
      <text>
        <r>
          <rPr>
            <b/>
            <sz val="9"/>
            <color indexed="81"/>
            <rFont val="Tahoma"/>
            <family val="2"/>
          </rPr>
          <t>Becky Dzingeleski:</t>
        </r>
        <r>
          <rPr>
            <sz val="9"/>
            <color indexed="81"/>
            <rFont val="Tahoma"/>
            <family val="2"/>
          </rPr>
          <t xml:space="preserve">
Per FOD is a new Unit.  Contributions began in 2018</t>
        </r>
      </text>
    </comment>
    <comment ref="APJ19" authorId="0" shapeId="0" xr:uid="{90135040-041B-4B94-821E-D3F3292E8B50}">
      <text>
        <r>
          <rPr>
            <b/>
            <sz val="9"/>
            <color indexed="81"/>
            <rFont val="Tahoma"/>
            <family val="2"/>
          </rPr>
          <t>Becky Dzingeleski:</t>
        </r>
        <r>
          <rPr>
            <sz val="9"/>
            <color indexed="81"/>
            <rFont val="Tahoma"/>
            <family val="2"/>
          </rPr>
          <t xml:space="preserve">
Per FOD is a new Unit.  Contributions began in 2018</t>
        </r>
      </text>
    </comment>
    <comment ref="APN19" authorId="0" shapeId="0" xr:uid="{E20FBEDB-B94A-4E8A-9C1D-47BF16BE92E0}">
      <text>
        <r>
          <rPr>
            <b/>
            <sz val="9"/>
            <color indexed="81"/>
            <rFont val="Tahoma"/>
            <family val="2"/>
          </rPr>
          <t>Becky Dzingeleski:</t>
        </r>
        <r>
          <rPr>
            <sz val="9"/>
            <color indexed="81"/>
            <rFont val="Tahoma"/>
            <family val="2"/>
          </rPr>
          <t xml:space="preserve">
Per FOD is a new Unit.  Contributions began in 2018</t>
        </r>
      </text>
    </comment>
    <comment ref="APR19" authorId="0" shapeId="0" xr:uid="{E63DBEED-51FA-4BB3-9FC6-D5C8A84537E4}">
      <text>
        <r>
          <rPr>
            <b/>
            <sz val="9"/>
            <color indexed="81"/>
            <rFont val="Tahoma"/>
            <family val="2"/>
          </rPr>
          <t>Becky Dzingeleski:</t>
        </r>
        <r>
          <rPr>
            <sz val="9"/>
            <color indexed="81"/>
            <rFont val="Tahoma"/>
            <family val="2"/>
          </rPr>
          <t xml:space="preserve">
Per FOD is a new Unit.  Contributions began in 2018</t>
        </r>
      </text>
    </comment>
    <comment ref="APV19" authorId="0" shapeId="0" xr:uid="{D443BFFF-4BBE-4EAA-B459-706BAFEE19DC}">
      <text>
        <r>
          <rPr>
            <b/>
            <sz val="9"/>
            <color indexed="81"/>
            <rFont val="Tahoma"/>
            <family val="2"/>
          </rPr>
          <t>Becky Dzingeleski:</t>
        </r>
        <r>
          <rPr>
            <sz val="9"/>
            <color indexed="81"/>
            <rFont val="Tahoma"/>
            <family val="2"/>
          </rPr>
          <t xml:space="preserve">
Per FOD is a new Unit.  Contributions began in 2018</t>
        </r>
      </text>
    </comment>
    <comment ref="APZ19" authorId="0" shapeId="0" xr:uid="{82C74F72-6F37-419F-A4AC-C70569BCA9B2}">
      <text>
        <r>
          <rPr>
            <b/>
            <sz val="9"/>
            <color indexed="81"/>
            <rFont val="Tahoma"/>
            <family val="2"/>
          </rPr>
          <t>Becky Dzingeleski:</t>
        </r>
        <r>
          <rPr>
            <sz val="9"/>
            <color indexed="81"/>
            <rFont val="Tahoma"/>
            <family val="2"/>
          </rPr>
          <t xml:space="preserve">
Per FOD is a new Unit.  Contributions began in 2018</t>
        </r>
      </text>
    </comment>
    <comment ref="AQD19" authorId="0" shapeId="0" xr:uid="{B0C7E3AD-85EA-466F-B531-25D143181FB9}">
      <text>
        <r>
          <rPr>
            <b/>
            <sz val="9"/>
            <color indexed="81"/>
            <rFont val="Tahoma"/>
            <family val="2"/>
          </rPr>
          <t>Becky Dzingeleski:</t>
        </r>
        <r>
          <rPr>
            <sz val="9"/>
            <color indexed="81"/>
            <rFont val="Tahoma"/>
            <family val="2"/>
          </rPr>
          <t xml:space="preserve">
Per FOD is a new Unit.  Contributions began in 2018</t>
        </r>
      </text>
    </comment>
    <comment ref="AQH19" authorId="0" shapeId="0" xr:uid="{B7D48D8A-C313-4DEB-BD10-C2010D379874}">
      <text>
        <r>
          <rPr>
            <b/>
            <sz val="9"/>
            <color indexed="81"/>
            <rFont val="Tahoma"/>
            <family val="2"/>
          </rPr>
          <t>Becky Dzingeleski:</t>
        </r>
        <r>
          <rPr>
            <sz val="9"/>
            <color indexed="81"/>
            <rFont val="Tahoma"/>
            <family val="2"/>
          </rPr>
          <t xml:space="preserve">
Per FOD is a new Unit.  Contributions began in 2018</t>
        </r>
      </text>
    </comment>
    <comment ref="AQL19" authorId="0" shapeId="0" xr:uid="{E81D2FDF-E37A-48F3-8010-3EACA775471C}">
      <text>
        <r>
          <rPr>
            <b/>
            <sz val="9"/>
            <color indexed="81"/>
            <rFont val="Tahoma"/>
            <family val="2"/>
          </rPr>
          <t>Becky Dzingeleski:</t>
        </r>
        <r>
          <rPr>
            <sz val="9"/>
            <color indexed="81"/>
            <rFont val="Tahoma"/>
            <family val="2"/>
          </rPr>
          <t xml:space="preserve">
Per FOD is a new Unit.  Contributions began in 2018</t>
        </r>
      </text>
    </comment>
    <comment ref="AQP19" authorId="0" shapeId="0" xr:uid="{FC376BBD-0209-4C1A-B664-91C2F600E868}">
      <text>
        <r>
          <rPr>
            <b/>
            <sz val="9"/>
            <color indexed="81"/>
            <rFont val="Tahoma"/>
            <family val="2"/>
          </rPr>
          <t>Becky Dzingeleski:</t>
        </r>
        <r>
          <rPr>
            <sz val="9"/>
            <color indexed="81"/>
            <rFont val="Tahoma"/>
            <family val="2"/>
          </rPr>
          <t xml:space="preserve">
Per FOD is a new Unit.  Contributions began in 2018</t>
        </r>
      </text>
    </comment>
    <comment ref="AQT19" authorId="0" shapeId="0" xr:uid="{BE4F98A8-A05E-4D2B-9E08-FB7B5FB037A1}">
      <text>
        <r>
          <rPr>
            <b/>
            <sz val="9"/>
            <color indexed="81"/>
            <rFont val="Tahoma"/>
            <family val="2"/>
          </rPr>
          <t>Becky Dzingeleski:</t>
        </r>
        <r>
          <rPr>
            <sz val="9"/>
            <color indexed="81"/>
            <rFont val="Tahoma"/>
            <family val="2"/>
          </rPr>
          <t xml:space="preserve">
Per FOD is a new Unit.  Contributions began in 2018</t>
        </r>
      </text>
    </comment>
    <comment ref="AQX19" authorId="0" shapeId="0" xr:uid="{598A6179-05B6-43FD-85DA-646F867643F1}">
      <text>
        <r>
          <rPr>
            <b/>
            <sz val="9"/>
            <color indexed="81"/>
            <rFont val="Tahoma"/>
            <family val="2"/>
          </rPr>
          <t>Becky Dzingeleski:</t>
        </r>
        <r>
          <rPr>
            <sz val="9"/>
            <color indexed="81"/>
            <rFont val="Tahoma"/>
            <family val="2"/>
          </rPr>
          <t xml:space="preserve">
Per FOD is a new Unit.  Contributions began in 2018</t>
        </r>
      </text>
    </comment>
    <comment ref="ARB19" authorId="0" shapeId="0" xr:uid="{4ED5E85B-783C-4D78-BB11-404C19C7E796}">
      <text>
        <r>
          <rPr>
            <b/>
            <sz val="9"/>
            <color indexed="81"/>
            <rFont val="Tahoma"/>
            <family val="2"/>
          </rPr>
          <t>Becky Dzingeleski:</t>
        </r>
        <r>
          <rPr>
            <sz val="9"/>
            <color indexed="81"/>
            <rFont val="Tahoma"/>
            <family val="2"/>
          </rPr>
          <t xml:space="preserve">
Per FOD is a new Unit.  Contributions began in 2018</t>
        </r>
      </text>
    </comment>
    <comment ref="ARF19" authorId="0" shapeId="0" xr:uid="{A561FDA1-6587-4D01-96C2-37BC9AF506DE}">
      <text>
        <r>
          <rPr>
            <b/>
            <sz val="9"/>
            <color indexed="81"/>
            <rFont val="Tahoma"/>
            <family val="2"/>
          </rPr>
          <t>Becky Dzingeleski:</t>
        </r>
        <r>
          <rPr>
            <sz val="9"/>
            <color indexed="81"/>
            <rFont val="Tahoma"/>
            <family val="2"/>
          </rPr>
          <t xml:space="preserve">
Per FOD is a new Unit.  Contributions began in 2018</t>
        </r>
      </text>
    </comment>
    <comment ref="ARJ19" authorId="0" shapeId="0" xr:uid="{EB4EE6BC-7069-441F-8A7A-D1705A82A6B4}">
      <text>
        <r>
          <rPr>
            <b/>
            <sz val="9"/>
            <color indexed="81"/>
            <rFont val="Tahoma"/>
            <family val="2"/>
          </rPr>
          <t>Becky Dzingeleski:</t>
        </r>
        <r>
          <rPr>
            <sz val="9"/>
            <color indexed="81"/>
            <rFont val="Tahoma"/>
            <family val="2"/>
          </rPr>
          <t xml:space="preserve">
Per FOD is a new Unit.  Contributions began in 2018</t>
        </r>
      </text>
    </comment>
    <comment ref="ARN19" authorId="0" shapeId="0" xr:uid="{33A6AE2F-E252-4774-99C6-164415D14CD0}">
      <text>
        <r>
          <rPr>
            <b/>
            <sz val="9"/>
            <color indexed="81"/>
            <rFont val="Tahoma"/>
            <family val="2"/>
          </rPr>
          <t>Becky Dzingeleski:</t>
        </r>
        <r>
          <rPr>
            <sz val="9"/>
            <color indexed="81"/>
            <rFont val="Tahoma"/>
            <family val="2"/>
          </rPr>
          <t xml:space="preserve">
Per FOD is a new Unit.  Contributions began in 2018</t>
        </r>
      </text>
    </comment>
    <comment ref="ARR19" authorId="0" shapeId="0" xr:uid="{A4C65B17-26FA-4C12-8975-F2622900CEBE}">
      <text>
        <r>
          <rPr>
            <b/>
            <sz val="9"/>
            <color indexed="81"/>
            <rFont val="Tahoma"/>
            <family val="2"/>
          </rPr>
          <t>Becky Dzingeleski:</t>
        </r>
        <r>
          <rPr>
            <sz val="9"/>
            <color indexed="81"/>
            <rFont val="Tahoma"/>
            <family val="2"/>
          </rPr>
          <t xml:space="preserve">
Per FOD is a new Unit.  Contributions began in 2018</t>
        </r>
      </text>
    </comment>
    <comment ref="ARV19" authorId="0" shapeId="0" xr:uid="{A6FCA02A-1DFF-45C5-B312-FDBDE2AD1BE1}">
      <text>
        <r>
          <rPr>
            <b/>
            <sz val="9"/>
            <color indexed="81"/>
            <rFont val="Tahoma"/>
            <family val="2"/>
          </rPr>
          <t>Becky Dzingeleski:</t>
        </r>
        <r>
          <rPr>
            <sz val="9"/>
            <color indexed="81"/>
            <rFont val="Tahoma"/>
            <family val="2"/>
          </rPr>
          <t xml:space="preserve">
Per FOD is a new Unit.  Contributions began in 2018</t>
        </r>
      </text>
    </comment>
    <comment ref="ARZ19" authorId="0" shapeId="0" xr:uid="{CA066B40-880E-4EB3-95BC-D64EF8E84A84}">
      <text>
        <r>
          <rPr>
            <b/>
            <sz val="9"/>
            <color indexed="81"/>
            <rFont val="Tahoma"/>
            <family val="2"/>
          </rPr>
          <t>Becky Dzingeleski:</t>
        </r>
        <r>
          <rPr>
            <sz val="9"/>
            <color indexed="81"/>
            <rFont val="Tahoma"/>
            <family val="2"/>
          </rPr>
          <t xml:space="preserve">
Per FOD is a new Unit.  Contributions began in 2018</t>
        </r>
      </text>
    </comment>
    <comment ref="ASD19" authorId="0" shapeId="0" xr:uid="{7A07CBAD-CE21-4A75-8609-AE067274B591}">
      <text>
        <r>
          <rPr>
            <b/>
            <sz val="9"/>
            <color indexed="81"/>
            <rFont val="Tahoma"/>
            <family val="2"/>
          </rPr>
          <t>Becky Dzingeleski:</t>
        </r>
        <r>
          <rPr>
            <sz val="9"/>
            <color indexed="81"/>
            <rFont val="Tahoma"/>
            <family val="2"/>
          </rPr>
          <t xml:space="preserve">
Per FOD is a new Unit.  Contributions began in 2018</t>
        </r>
      </text>
    </comment>
    <comment ref="ASH19" authorId="0" shapeId="0" xr:uid="{37D5A6B3-2C82-434B-8223-E2278191E763}">
      <text>
        <r>
          <rPr>
            <b/>
            <sz val="9"/>
            <color indexed="81"/>
            <rFont val="Tahoma"/>
            <family val="2"/>
          </rPr>
          <t>Becky Dzingeleski:</t>
        </r>
        <r>
          <rPr>
            <sz val="9"/>
            <color indexed="81"/>
            <rFont val="Tahoma"/>
            <family val="2"/>
          </rPr>
          <t xml:space="preserve">
Per FOD is a new Unit.  Contributions began in 2018</t>
        </r>
      </text>
    </comment>
    <comment ref="ASL19" authorId="0" shapeId="0" xr:uid="{42CE7938-3BB6-4265-8FD3-8F8AD510FEB9}">
      <text>
        <r>
          <rPr>
            <b/>
            <sz val="9"/>
            <color indexed="81"/>
            <rFont val="Tahoma"/>
            <family val="2"/>
          </rPr>
          <t>Becky Dzingeleski:</t>
        </r>
        <r>
          <rPr>
            <sz val="9"/>
            <color indexed="81"/>
            <rFont val="Tahoma"/>
            <family val="2"/>
          </rPr>
          <t xml:space="preserve">
Per FOD is a new Unit.  Contributions began in 2018</t>
        </r>
      </text>
    </comment>
    <comment ref="ASP19" authorId="0" shapeId="0" xr:uid="{B48FEBA2-8998-40B0-B8E7-736563FFF977}">
      <text>
        <r>
          <rPr>
            <b/>
            <sz val="9"/>
            <color indexed="81"/>
            <rFont val="Tahoma"/>
            <family val="2"/>
          </rPr>
          <t>Becky Dzingeleski:</t>
        </r>
        <r>
          <rPr>
            <sz val="9"/>
            <color indexed="81"/>
            <rFont val="Tahoma"/>
            <family val="2"/>
          </rPr>
          <t xml:space="preserve">
Per FOD is a new Unit.  Contributions began in 2018</t>
        </r>
      </text>
    </comment>
    <comment ref="AST19" authorId="0" shapeId="0" xr:uid="{355D1B72-DAF8-47E8-8157-8140BB0BBBA3}">
      <text>
        <r>
          <rPr>
            <b/>
            <sz val="9"/>
            <color indexed="81"/>
            <rFont val="Tahoma"/>
            <family val="2"/>
          </rPr>
          <t>Becky Dzingeleski:</t>
        </r>
        <r>
          <rPr>
            <sz val="9"/>
            <color indexed="81"/>
            <rFont val="Tahoma"/>
            <family val="2"/>
          </rPr>
          <t xml:space="preserve">
Per FOD is a new Unit.  Contributions began in 2018</t>
        </r>
      </text>
    </comment>
    <comment ref="ASX19" authorId="0" shapeId="0" xr:uid="{EBC8C66D-7C4B-4EAF-9A50-81EE485E3226}">
      <text>
        <r>
          <rPr>
            <b/>
            <sz val="9"/>
            <color indexed="81"/>
            <rFont val="Tahoma"/>
            <family val="2"/>
          </rPr>
          <t>Becky Dzingeleski:</t>
        </r>
        <r>
          <rPr>
            <sz val="9"/>
            <color indexed="81"/>
            <rFont val="Tahoma"/>
            <family val="2"/>
          </rPr>
          <t xml:space="preserve">
Per FOD is a new Unit.  Contributions began in 2018</t>
        </r>
      </text>
    </comment>
    <comment ref="ATB19" authorId="0" shapeId="0" xr:uid="{DD760DF7-B5F5-481F-896C-E664915714A8}">
      <text>
        <r>
          <rPr>
            <b/>
            <sz val="9"/>
            <color indexed="81"/>
            <rFont val="Tahoma"/>
            <family val="2"/>
          </rPr>
          <t>Becky Dzingeleski:</t>
        </r>
        <r>
          <rPr>
            <sz val="9"/>
            <color indexed="81"/>
            <rFont val="Tahoma"/>
            <family val="2"/>
          </rPr>
          <t xml:space="preserve">
Per FOD is a new Unit.  Contributions began in 2018</t>
        </r>
      </text>
    </comment>
    <comment ref="ATF19" authorId="0" shapeId="0" xr:uid="{6DC46932-E057-475C-8DC4-F24AC8230F4F}">
      <text>
        <r>
          <rPr>
            <b/>
            <sz val="9"/>
            <color indexed="81"/>
            <rFont val="Tahoma"/>
            <family val="2"/>
          </rPr>
          <t>Becky Dzingeleski:</t>
        </r>
        <r>
          <rPr>
            <sz val="9"/>
            <color indexed="81"/>
            <rFont val="Tahoma"/>
            <family val="2"/>
          </rPr>
          <t xml:space="preserve">
Per FOD is a new Unit.  Contributions began in 2018</t>
        </r>
      </text>
    </comment>
    <comment ref="ATJ19" authorId="0" shapeId="0" xr:uid="{664391C6-86E8-4581-A5F2-0949237816D0}">
      <text>
        <r>
          <rPr>
            <b/>
            <sz val="9"/>
            <color indexed="81"/>
            <rFont val="Tahoma"/>
            <family val="2"/>
          </rPr>
          <t>Becky Dzingeleski:</t>
        </r>
        <r>
          <rPr>
            <sz val="9"/>
            <color indexed="81"/>
            <rFont val="Tahoma"/>
            <family val="2"/>
          </rPr>
          <t xml:space="preserve">
Per FOD is a new Unit.  Contributions began in 2018</t>
        </r>
      </text>
    </comment>
    <comment ref="ATN19" authorId="0" shapeId="0" xr:uid="{995E58DB-827C-4A24-962B-5608E5A597D4}">
      <text>
        <r>
          <rPr>
            <b/>
            <sz val="9"/>
            <color indexed="81"/>
            <rFont val="Tahoma"/>
            <family val="2"/>
          </rPr>
          <t>Becky Dzingeleski:</t>
        </r>
        <r>
          <rPr>
            <sz val="9"/>
            <color indexed="81"/>
            <rFont val="Tahoma"/>
            <family val="2"/>
          </rPr>
          <t xml:space="preserve">
Per FOD is a new Unit.  Contributions began in 2018</t>
        </r>
      </text>
    </comment>
    <comment ref="ATR19" authorId="0" shapeId="0" xr:uid="{4CF114D9-4EBB-4FD2-8001-18ED556DF4DB}">
      <text>
        <r>
          <rPr>
            <b/>
            <sz val="9"/>
            <color indexed="81"/>
            <rFont val="Tahoma"/>
            <family val="2"/>
          </rPr>
          <t>Becky Dzingeleski:</t>
        </r>
        <r>
          <rPr>
            <sz val="9"/>
            <color indexed="81"/>
            <rFont val="Tahoma"/>
            <family val="2"/>
          </rPr>
          <t xml:space="preserve">
Per FOD is a new Unit.  Contributions began in 2018</t>
        </r>
      </text>
    </comment>
    <comment ref="ATV19" authorId="0" shapeId="0" xr:uid="{2A7332B9-8AA8-458F-A0B0-FBF70276B5BF}">
      <text>
        <r>
          <rPr>
            <b/>
            <sz val="9"/>
            <color indexed="81"/>
            <rFont val="Tahoma"/>
            <family val="2"/>
          </rPr>
          <t>Becky Dzingeleski:</t>
        </r>
        <r>
          <rPr>
            <sz val="9"/>
            <color indexed="81"/>
            <rFont val="Tahoma"/>
            <family val="2"/>
          </rPr>
          <t xml:space="preserve">
Per FOD is a new Unit.  Contributions began in 2018</t>
        </r>
      </text>
    </comment>
    <comment ref="ATZ19" authorId="0" shapeId="0" xr:uid="{242A916C-9486-485A-9338-287094FF2829}">
      <text>
        <r>
          <rPr>
            <b/>
            <sz val="9"/>
            <color indexed="81"/>
            <rFont val="Tahoma"/>
            <family val="2"/>
          </rPr>
          <t>Becky Dzingeleski:</t>
        </r>
        <r>
          <rPr>
            <sz val="9"/>
            <color indexed="81"/>
            <rFont val="Tahoma"/>
            <family val="2"/>
          </rPr>
          <t xml:space="preserve">
Per FOD is a new Unit.  Contributions began in 2018</t>
        </r>
      </text>
    </comment>
    <comment ref="AUD19" authorId="0" shapeId="0" xr:uid="{98C95CD5-A200-4A99-8652-A64C7BB535BD}">
      <text>
        <r>
          <rPr>
            <b/>
            <sz val="9"/>
            <color indexed="81"/>
            <rFont val="Tahoma"/>
            <family val="2"/>
          </rPr>
          <t>Becky Dzingeleski:</t>
        </r>
        <r>
          <rPr>
            <sz val="9"/>
            <color indexed="81"/>
            <rFont val="Tahoma"/>
            <family val="2"/>
          </rPr>
          <t xml:space="preserve">
Per FOD is a new Unit.  Contributions began in 2018</t>
        </r>
      </text>
    </comment>
    <comment ref="AUH19" authorId="0" shapeId="0" xr:uid="{99F7319D-F149-428B-9FCD-8D551E3A1671}">
      <text>
        <r>
          <rPr>
            <b/>
            <sz val="9"/>
            <color indexed="81"/>
            <rFont val="Tahoma"/>
            <family val="2"/>
          </rPr>
          <t>Becky Dzingeleski:</t>
        </r>
        <r>
          <rPr>
            <sz val="9"/>
            <color indexed="81"/>
            <rFont val="Tahoma"/>
            <family val="2"/>
          </rPr>
          <t xml:space="preserve">
Per FOD is a new Unit.  Contributions began in 2018</t>
        </r>
      </text>
    </comment>
    <comment ref="AUL19" authorId="0" shapeId="0" xr:uid="{7750103D-DB90-46EC-B259-F226A892CB97}">
      <text>
        <r>
          <rPr>
            <b/>
            <sz val="9"/>
            <color indexed="81"/>
            <rFont val="Tahoma"/>
            <family val="2"/>
          </rPr>
          <t>Becky Dzingeleski:</t>
        </r>
        <r>
          <rPr>
            <sz val="9"/>
            <color indexed="81"/>
            <rFont val="Tahoma"/>
            <family val="2"/>
          </rPr>
          <t xml:space="preserve">
Per FOD is a new Unit.  Contributions began in 2018</t>
        </r>
      </text>
    </comment>
    <comment ref="AUP19" authorId="0" shapeId="0" xr:uid="{47DBD547-02CF-4F59-860C-4D3F4D8F9D07}">
      <text>
        <r>
          <rPr>
            <b/>
            <sz val="9"/>
            <color indexed="81"/>
            <rFont val="Tahoma"/>
            <family val="2"/>
          </rPr>
          <t>Becky Dzingeleski:</t>
        </r>
        <r>
          <rPr>
            <sz val="9"/>
            <color indexed="81"/>
            <rFont val="Tahoma"/>
            <family val="2"/>
          </rPr>
          <t xml:space="preserve">
Per FOD is a new Unit.  Contributions began in 2018</t>
        </r>
      </text>
    </comment>
    <comment ref="AUT19" authorId="0" shapeId="0" xr:uid="{8718A939-6275-4C67-97B1-874AD4CE3FC0}">
      <text>
        <r>
          <rPr>
            <b/>
            <sz val="9"/>
            <color indexed="81"/>
            <rFont val="Tahoma"/>
            <family val="2"/>
          </rPr>
          <t>Becky Dzingeleski:</t>
        </r>
        <r>
          <rPr>
            <sz val="9"/>
            <color indexed="81"/>
            <rFont val="Tahoma"/>
            <family val="2"/>
          </rPr>
          <t xml:space="preserve">
Per FOD is a new Unit.  Contributions began in 2018</t>
        </r>
      </text>
    </comment>
    <comment ref="AUX19" authorId="0" shapeId="0" xr:uid="{90DDFCDE-6E3D-4E12-A43A-61CFBB516114}">
      <text>
        <r>
          <rPr>
            <b/>
            <sz val="9"/>
            <color indexed="81"/>
            <rFont val="Tahoma"/>
            <family val="2"/>
          </rPr>
          <t>Becky Dzingeleski:</t>
        </r>
        <r>
          <rPr>
            <sz val="9"/>
            <color indexed="81"/>
            <rFont val="Tahoma"/>
            <family val="2"/>
          </rPr>
          <t xml:space="preserve">
Per FOD is a new Unit.  Contributions began in 2018</t>
        </r>
      </text>
    </comment>
    <comment ref="AVB19" authorId="0" shapeId="0" xr:uid="{1B747890-368C-4316-9655-3B8E14D8839C}">
      <text>
        <r>
          <rPr>
            <b/>
            <sz val="9"/>
            <color indexed="81"/>
            <rFont val="Tahoma"/>
            <family val="2"/>
          </rPr>
          <t>Becky Dzingeleski:</t>
        </r>
        <r>
          <rPr>
            <sz val="9"/>
            <color indexed="81"/>
            <rFont val="Tahoma"/>
            <family val="2"/>
          </rPr>
          <t xml:space="preserve">
Per FOD is a new Unit.  Contributions began in 2018</t>
        </r>
      </text>
    </comment>
    <comment ref="AVF19" authorId="0" shapeId="0" xr:uid="{7A3F8EEA-5AFD-45B6-86C5-AE60DA8D6A40}">
      <text>
        <r>
          <rPr>
            <b/>
            <sz val="9"/>
            <color indexed="81"/>
            <rFont val="Tahoma"/>
            <family val="2"/>
          </rPr>
          <t>Becky Dzingeleski:</t>
        </r>
        <r>
          <rPr>
            <sz val="9"/>
            <color indexed="81"/>
            <rFont val="Tahoma"/>
            <family val="2"/>
          </rPr>
          <t xml:space="preserve">
Per FOD is a new Unit.  Contributions began in 2018</t>
        </r>
      </text>
    </comment>
    <comment ref="AVJ19" authorId="0" shapeId="0" xr:uid="{406749EC-973A-4BC6-9202-3ACA972D89DC}">
      <text>
        <r>
          <rPr>
            <b/>
            <sz val="9"/>
            <color indexed="81"/>
            <rFont val="Tahoma"/>
            <family val="2"/>
          </rPr>
          <t>Becky Dzingeleski:</t>
        </r>
        <r>
          <rPr>
            <sz val="9"/>
            <color indexed="81"/>
            <rFont val="Tahoma"/>
            <family val="2"/>
          </rPr>
          <t xml:space="preserve">
Per FOD is a new Unit.  Contributions began in 2018</t>
        </r>
      </text>
    </comment>
    <comment ref="AVN19" authorId="0" shapeId="0" xr:uid="{6CA1FCAB-270F-4DB3-8554-F8370DD54B89}">
      <text>
        <r>
          <rPr>
            <b/>
            <sz val="9"/>
            <color indexed="81"/>
            <rFont val="Tahoma"/>
            <family val="2"/>
          </rPr>
          <t>Becky Dzingeleski:</t>
        </r>
        <r>
          <rPr>
            <sz val="9"/>
            <color indexed="81"/>
            <rFont val="Tahoma"/>
            <family val="2"/>
          </rPr>
          <t xml:space="preserve">
Per FOD is a new Unit.  Contributions began in 2018</t>
        </r>
      </text>
    </comment>
    <comment ref="AVR19" authorId="0" shapeId="0" xr:uid="{6F29AAE6-463B-46C4-8D30-A07171470141}">
      <text>
        <r>
          <rPr>
            <b/>
            <sz val="9"/>
            <color indexed="81"/>
            <rFont val="Tahoma"/>
            <family val="2"/>
          </rPr>
          <t>Becky Dzingeleski:</t>
        </r>
        <r>
          <rPr>
            <sz val="9"/>
            <color indexed="81"/>
            <rFont val="Tahoma"/>
            <family val="2"/>
          </rPr>
          <t xml:space="preserve">
Per FOD is a new Unit.  Contributions began in 2018</t>
        </r>
      </text>
    </comment>
    <comment ref="AVV19" authorId="0" shapeId="0" xr:uid="{7AFF3824-1B8C-467B-A6A1-BD58CBF0B097}">
      <text>
        <r>
          <rPr>
            <b/>
            <sz val="9"/>
            <color indexed="81"/>
            <rFont val="Tahoma"/>
            <family val="2"/>
          </rPr>
          <t>Becky Dzingeleski:</t>
        </r>
        <r>
          <rPr>
            <sz val="9"/>
            <color indexed="81"/>
            <rFont val="Tahoma"/>
            <family val="2"/>
          </rPr>
          <t xml:space="preserve">
Per FOD is a new Unit.  Contributions began in 2018</t>
        </r>
      </text>
    </comment>
    <comment ref="AVZ19" authorId="0" shapeId="0" xr:uid="{6DCCE9A9-E0FE-49F3-8943-D63276BF8776}">
      <text>
        <r>
          <rPr>
            <b/>
            <sz val="9"/>
            <color indexed="81"/>
            <rFont val="Tahoma"/>
            <family val="2"/>
          </rPr>
          <t>Becky Dzingeleski:</t>
        </r>
        <r>
          <rPr>
            <sz val="9"/>
            <color indexed="81"/>
            <rFont val="Tahoma"/>
            <family val="2"/>
          </rPr>
          <t xml:space="preserve">
Per FOD is a new Unit.  Contributions began in 2018</t>
        </r>
      </text>
    </comment>
    <comment ref="AWD19" authorId="0" shapeId="0" xr:uid="{94A69847-51CC-4CC2-AB70-AAD3D44B20C8}">
      <text>
        <r>
          <rPr>
            <b/>
            <sz val="9"/>
            <color indexed="81"/>
            <rFont val="Tahoma"/>
            <family val="2"/>
          </rPr>
          <t>Becky Dzingeleski:</t>
        </r>
        <r>
          <rPr>
            <sz val="9"/>
            <color indexed="81"/>
            <rFont val="Tahoma"/>
            <family val="2"/>
          </rPr>
          <t xml:space="preserve">
Per FOD is a new Unit.  Contributions began in 2018</t>
        </r>
      </text>
    </comment>
    <comment ref="AWH19" authorId="0" shapeId="0" xr:uid="{D4FE5C8B-EE18-4E7F-B471-F07A9B9C616D}">
      <text>
        <r>
          <rPr>
            <b/>
            <sz val="9"/>
            <color indexed="81"/>
            <rFont val="Tahoma"/>
            <family val="2"/>
          </rPr>
          <t>Becky Dzingeleski:</t>
        </r>
        <r>
          <rPr>
            <sz val="9"/>
            <color indexed="81"/>
            <rFont val="Tahoma"/>
            <family val="2"/>
          </rPr>
          <t xml:space="preserve">
Per FOD is a new Unit.  Contributions began in 2018</t>
        </r>
      </text>
    </comment>
    <comment ref="AWL19" authorId="0" shapeId="0" xr:uid="{BED75FE9-FE3F-461A-A20C-F2136D5F5709}">
      <text>
        <r>
          <rPr>
            <b/>
            <sz val="9"/>
            <color indexed="81"/>
            <rFont val="Tahoma"/>
            <family val="2"/>
          </rPr>
          <t>Becky Dzingeleski:</t>
        </r>
        <r>
          <rPr>
            <sz val="9"/>
            <color indexed="81"/>
            <rFont val="Tahoma"/>
            <family val="2"/>
          </rPr>
          <t xml:space="preserve">
Per FOD is a new Unit.  Contributions began in 2018</t>
        </r>
      </text>
    </comment>
    <comment ref="AWP19" authorId="0" shapeId="0" xr:uid="{B2B09920-E20A-428B-BD22-63B446EBDFAC}">
      <text>
        <r>
          <rPr>
            <b/>
            <sz val="9"/>
            <color indexed="81"/>
            <rFont val="Tahoma"/>
            <family val="2"/>
          </rPr>
          <t>Becky Dzingeleski:</t>
        </r>
        <r>
          <rPr>
            <sz val="9"/>
            <color indexed="81"/>
            <rFont val="Tahoma"/>
            <family val="2"/>
          </rPr>
          <t xml:space="preserve">
Per FOD is a new Unit.  Contributions began in 2018</t>
        </r>
      </text>
    </comment>
    <comment ref="AWT19" authorId="0" shapeId="0" xr:uid="{956244B8-6CC7-4C47-B606-B9DD29B049C0}">
      <text>
        <r>
          <rPr>
            <b/>
            <sz val="9"/>
            <color indexed="81"/>
            <rFont val="Tahoma"/>
            <family val="2"/>
          </rPr>
          <t>Becky Dzingeleski:</t>
        </r>
        <r>
          <rPr>
            <sz val="9"/>
            <color indexed="81"/>
            <rFont val="Tahoma"/>
            <family val="2"/>
          </rPr>
          <t xml:space="preserve">
Per FOD is a new Unit.  Contributions began in 2018</t>
        </r>
      </text>
    </comment>
    <comment ref="AWX19" authorId="0" shapeId="0" xr:uid="{E31A32AF-56AF-4BC2-AB2D-8E316CC75CA1}">
      <text>
        <r>
          <rPr>
            <b/>
            <sz val="9"/>
            <color indexed="81"/>
            <rFont val="Tahoma"/>
            <family val="2"/>
          </rPr>
          <t>Becky Dzingeleski:</t>
        </r>
        <r>
          <rPr>
            <sz val="9"/>
            <color indexed="81"/>
            <rFont val="Tahoma"/>
            <family val="2"/>
          </rPr>
          <t xml:space="preserve">
Per FOD is a new Unit.  Contributions began in 2018</t>
        </r>
      </text>
    </comment>
    <comment ref="AXB19" authorId="0" shapeId="0" xr:uid="{5E4C8EC5-5371-44AC-B017-900736F78FCF}">
      <text>
        <r>
          <rPr>
            <b/>
            <sz val="9"/>
            <color indexed="81"/>
            <rFont val="Tahoma"/>
            <family val="2"/>
          </rPr>
          <t>Becky Dzingeleski:</t>
        </r>
        <r>
          <rPr>
            <sz val="9"/>
            <color indexed="81"/>
            <rFont val="Tahoma"/>
            <family val="2"/>
          </rPr>
          <t xml:space="preserve">
Per FOD is a new Unit.  Contributions began in 2018</t>
        </r>
      </text>
    </comment>
    <comment ref="AXF19" authorId="0" shapeId="0" xr:uid="{A040B64F-2117-4E57-966F-FFC30E5D6080}">
      <text>
        <r>
          <rPr>
            <b/>
            <sz val="9"/>
            <color indexed="81"/>
            <rFont val="Tahoma"/>
            <family val="2"/>
          </rPr>
          <t>Becky Dzingeleski:</t>
        </r>
        <r>
          <rPr>
            <sz val="9"/>
            <color indexed="81"/>
            <rFont val="Tahoma"/>
            <family val="2"/>
          </rPr>
          <t xml:space="preserve">
Per FOD is a new Unit.  Contributions began in 2018</t>
        </r>
      </text>
    </comment>
    <comment ref="AXJ19" authorId="0" shapeId="0" xr:uid="{D6F4EBFC-F1FD-4914-B6EC-5921B802F071}">
      <text>
        <r>
          <rPr>
            <b/>
            <sz val="9"/>
            <color indexed="81"/>
            <rFont val="Tahoma"/>
            <family val="2"/>
          </rPr>
          <t>Becky Dzingeleski:</t>
        </r>
        <r>
          <rPr>
            <sz val="9"/>
            <color indexed="81"/>
            <rFont val="Tahoma"/>
            <family val="2"/>
          </rPr>
          <t xml:space="preserve">
Per FOD is a new Unit.  Contributions began in 2018</t>
        </r>
      </text>
    </comment>
    <comment ref="AXN19" authorId="0" shapeId="0" xr:uid="{5F23E955-40B5-4E20-BB1C-4B5D6661E585}">
      <text>
        <r>
          <rPr>
            <b/>
            <sz val="9"/>
            <color indexed="81"/>
            <rFont val="Tahoma"/>
            <family val="2"/>
          </rPr>
          <t>Becky Dzingeleski:</t>
        </r>
        <r>
          <rPr>
            <sz val="9"/>
            <color indexed="81"/>
            <rFont val="Tahoma"/>
            <family val="2"/>
          </rPr>
          <t xml:space="preserve">
Per FOD is a new Unit.  Contributions began in 2018</t>
        </r>
      </text>
    </comment>
    <comment ref="AXR19" authorId="0" shapeId="0" xr:uid="{039D5A66-8BDB-410B-BC9B-A2CA71C1CD9C}">
      <text>
        <r>
          <rPr>
            <b/>
            <sz val="9"/>
            <color indexed="81"/>
            <rFont val="Tahoma"/>
            <family val="2"/>
          </rPr>
          <t>Becky Dzingeleski:</t>
        </r>
        <r>
          <rPr>
            <sz val="9"/>
            <color indexed="81"/>
            <rFont val="Tahoma"/>
            <family val="2"/>
          </rPr>
          <t xml:space="preserve">
Per FOD is a new Unit.  Contributions began in 2018</t>
        </r>
      </text>
    </comment>
    <comment ref="AXV19" authorId="0" shapeId="0" xr:uid="{0A51043C-D86A-4621-8A8E-8E4550D56947}">
      <text>
        <r>
          <rPr>
            <b/>
            <sz val="9"/>
            <color indexed="81"/>
            <rFont val="Tahoma"/>
            <family val="2"/>
          </rPr>
          <t>Becky Dzingeleski:</t>
        </r>
        <r>
          <rPr>
            <sz val="9"/>
            <color indexed="81"/>
            <rFont val="Tahoma"/>
            <family val="2"/>
          </rPr>
          <t xml:space="preserve">
Per FOD is a new Unit.  Contributions began in 2018</t>
        </r>
      </text>
    </comment>
    <comment ref="AXZ19" authorId="0" shapeId="0" xr:uid="{ACF96ACB-67B2-4A04-809A-4BFEDAD2431B}">
      <text>
        <r>
          <rPr>
            <b/>
            <sz val="9"/>
            <color indexed="81"/>
            <rFont val="Tahoma"/>
            <family val="2"/>
          </rPr>
          <t>Becky Dzingeleski:</t>
        </r>
        <r>
          <rPr>
            <sz val="9"/>
            <color indexed="81"/>
            <rFont val="Tahoma"/>
            <family val="2"/>
          </rPr>
          <t xml:space="preserve">
Per FOD is a new Unit.  Contributions began in 2018</t>
        </r>
      </text>
    </comment>
    <comment ref="AYD19" authorId="0" shapeId="0" xr:uid="{7B2153E5-C8E0-48D8-B10B-BAE083FCA22C}">
      <text>
        <r>
          <rPr>
            <b/>
            <sz val="9"/>
            <color indexed="81"/>
            <rFont val="Tahoma"/>
            <family val="2"/>
          </rPr>
          <t>Becky Dzingeleski:</t>
        </r>
        <r>
          <rPr>
            <sz val="9"/>
            <color indexed="81"/>
            <rFont val="Tahoma"/>
            <family val="2"/>
          </rPr>
          <t xml:space="preserve">
Per FOD is a new Unit.  Contributions began in 2018</t>
        </r>
      </text>
    </comment>
    <comment ref="AYH19" authorId="0" shapeId="0" xr:uid="{A8698003-0818-4A1A-B416-5DEED4BCB170}">
      <text>
        <r>
          <rPr>
            <b/>
            <sz val="9"/>
            <color indexed="81"/>
            <rFont val="Tahoma"/>
            <family val="2"/>
          </rPr>
          <t>Becky Dzingeleski:</t>
        </r>
        <r>
          <rPr>
            <sz val="9"/>
            <color indexed="81"/>
            <rFont val="Tahoma"/>
            <family val="2"/>
          </rPr>
          <t xml:space="preserve">
Per FOD is a new Unit.  Contributions began in 2018</t>
        </r>
      </text>
    </comment>
    <comment ref="AYL19" authorId="0" shapeId="0" xr:uid="{E28BDC6F-B50E-403C-A9CC-F38DF7BA93B6}">
      <text>
        <r>
          <rPr>
            <b/>
            <sz val="9"/>
            <color indexed="81"/>
            <rFont val="Tahoma"/>
            <family val="2"/>
          </rPr>
          <t>Becky Dzingeleski:</t>
        </r>
        <r>
          <rPr>
            <sz val="9"/>
            <color indexed="81"/>
            <rFont val="Tahoma"/>
            <family val="2"/>
          </rPr>
          <t xml:space="preserve">
Per FOD is a new Unit.  Contributions began in 2018</t>
        </r>
      </text>
    </comment>
    <comment ref="AYP19" authorId="0" shapeId="0" xr:uid="{43EACE3B-4F3D-4278-9485-67EA5C0D18C5}">
      <text>
        <r>
          <rPr>
            <b/>
            <sz val="9"/>
            <color indexed="81"/>
            <rFont val="Tahoma"/>
            <family val="2"/>
          </rPr>
          <t>Becky Dzingeleski:</t>
        </r>
        <r>
          <rPr>
            <sz val="9"/>
            <color indexed="81"/>
            <rFont val="Tahoma"/>
            <family val="2"/>
          </rPr>
          <t xml:space="preserve">
Per FOD is a new Unit.  Contributions began in 2018</t>
        </r>
      </text>
    </comment>
    <comment ref="AYT19" authorId="0" shapeId="0" xr:uid="{A21C44AF-280C-41DB-87B8-A93782F6CDD5}">
      <text>
        <r>
          <rPr>
            <b/>
            <sz val="9"/>
            <color indexed="81"/>
            <rFont val="Tahoma"/>
            <family val="2"/>
          </rPr>
          <t>Becky Dzingeleski:</t>
        </r>
        <r>
          <rPr>
            <sz val="9"/>
            <color indexed="81"/>
            <rFont val="Tahoma"/>
            <family val="2"/>
          </rPr>
          <t xml:space="preserve">
Per FOD is a new Unit.  Contributions began in 2018</t>
        </r>
      </text>
    </comment>
    <comment ref="AYX19" authorId="0" shapeId="0" xr:uid="{A1815BAE-D673-48E6-8707-A1D38B6C9F3B}">
      <text>
        <r>
          <rPr>
            <b/>
            <sz val="9"/>
            <color indexed="81"/>
            <rFont val="Tahoma"/>
            <family val="2"/>
          </rPr>
          <t>Becky Dzingeleski:</t>
        </r>
        <r>
          <rPr>
            <sz val="9"/>
            <color indexed="81"/>
            <rFont val="Tahoma"/>
            <family val="2"/>
          </rPr>
          <t xml:space="preserve">
Per FOD is a new Unit.  Contributions began in 2018</t>
        </r>
      </text>
    </comment>
    <comment ref="AZB19" authorId="0" shapeId="0" xr:uid="{10B976E0-78E0-435F-B13A-B9438A9F69EB}">
      <text>
        <r>
          <rPr>
            <b/>
            <sz val="9"/>
            <color indexed="81"/>
            <rFont val="Tahoma"/>
            <family val="2"/>
          </rPr>
          <t>Becky Dzingeleski:</t>
        </r>
        <r>
          <rPr>
            <sz val="9"/>
            <color indexed="81"/>
            <rFont val="Tahoma"/>
            <family val="2"/>
          </rPr>
          <t xml:space="preserve">
Per FOD is a new Unit.  Contributions began in 2018</t>
        </r>
      </text>
    </comment>
    <comment ref="AZF19" authorId="0" shapeId="0" xr:uid="{7CCC9AFC-5891-4E46-A895-6AF48D22AAEF}">
      <text>
        <r>
          <rPr>
            <b/>
            <sz val="9"/>
            <color indexed="81"/>
            <rFont val="Tahoma"/>
            <family val="2"/>
          </rPr>
          <t>Becky Dzingeleski:</t>
        </r>
        <r>
          <rPr>
            <sz val="9"/>
            <color indexed="81"/>
            <rFont val="Tahoma"/>
            <family val="2"/>
          </rPr>
          <t xml:space="preserve">
Per FOD is a new Unit.  Contributions began in 2018</t>
        </r>
      </text>
    </comment>
    <comment ref="AZJ19" authorId="0" shapeId="0" xr:uid="{B4C9237A-D59D-4367-A85B-B5AC812340BF}">
      <text>
        <r>
          <rPr>
            <b/>
            <sz val="9"/>
            <color indexed="81"/>
            <rFont val="Tahoma"/>
            <family val="2"/>
          </rPr>
          <t>Becky Dzingeleski:</t>
        </r>
        <r>
          <rPr>
            <sz val="9"/>
            <color indexed="81"/>
            <rFont val="Tahoma"/>
            <family val="2"/>
          </rPr>
          <t xml:space="preserve">
Per FOD is a new Unit.  Contributions began in 2018</t>
        </r>
      </text>
    </comment>
    <comment ref="AZN19" authorId="0" shapeId="0" xr:uid="{3E2E0D8C-5DCA-4541-8D21-39D4BFE9B594}">
      <text>
        <r>
          <rPr>
            <b/>
            <sz val="9"/>
            <color indexed="81"/>
            <rFont val="Tahoma"/>
            <family val="2"/>
          </rPr>
          <t>Becky Dzingeleski:</t>
        </r>
        <r>
          <rPr>
            <sz val="9"/>
            <color indexed="81"/>
            <rFont val="Tahoma"/>
            <family val="2"/>
          </rPr>
          <t xml:space="preserve">
Per FOD is a new Unit.  Contributions began in 2018</t>
        </r>
      </text>
    </comment>
    <comment ref="AZR19" authorId="0" shapeId="0" xr:uid="{376DA97E-1F99-437B-BA11-CBB7CFE7F36E}">
      <text>
        <r>
          <rPr>
            <b/>
            <sz val="9"/>
            <color indexed="81"/>
            <rFont val="Tahoma"/>
            <family val="2"/>
          </rPr>
          <t>Becky Dzingeleski:</t>
        </r>
        <r>
          <rPr>
            <sz val="9"/>
            <color indexed="81"/>
            <rFont val="Tahoma"/>
            <family val="2"/>
          </rPr>
          <t xml:space="preserve">
Per FOD is a new Unit.  Contributions began in 2018</t>
        </r>
      </text>
    </comment>
    <comment ref="AZV19" authorId="0" shapeId="0" xr:uid="{27C1DE06-B9F1-4399-98CD-EEF3EF1ACF6C}">
      <text>
        <r>
          <rPr>
            <b/>
            <sz val="9"/>
            <color indexed="81"/>
            <rFont val="Tahoma"/>
            <family val="2"/>
          </rPr>
          <t>Becky Dzingeleski:</t>
        </r>
        <r>
          <rPr>
            <sz val="9"/>
            <color indexed="81"/>
            <rFont val="Tahoma"/>
            <family val="2"/>
          </rPr>
          <t xml:space="preserve">
Per FOD is a new Unit.  Contributions began in 2018</t>
        </r>
      </text>
    </comment>
    <comment ref="AZZ19" authorId="0" shapeId="0" xr:uid="{06772D76-8C57-49DF-93DE-35BE1DF125FE}">
      <text>
        <r>
          <rPr>
            <b/>
            <sz val="9"/>
            <color indexed="81"/>
            <rFont val="Tahoma"/>
            <family val="2"/>
          </rPr>
          <t>Becky Dzingeleski:</t>
        </r>
        <r>
          <rPr>
            <sz val="9"/>
            <color indexed="81"/>
            <rFont val="Tahoma"/>
            <family val="2"/>
          </rPr>
          <t xml:space="preserve">
Per FOD is a new Unit.  Contributions began in 2018</t>
        </r>
      </text>
    </comment>
    <comment ref="BAD19" authorId="0" shapeId="0" xr:uid="{B11E287C-37A3-44F4-BDF2-D6074DA43887}">
      <text>
        <r>
          <rPr>
            <b/>
            <sz val="9"/>
            <color indexed="81"/>
            <rFont val="Tahoma"/>
            <family val="2"/>
          </rPr>
          <t>Becky Dzingeleski:</t>
        </r>
        <r>
          <rPr>
            <sz val="9"/>
            <color indexed="81"/>
            <rFont val="Tahoma"/>
            <family val="2"/>
          </rPr>
          <t xml:space="preserve">
Per FOD is a new Unit.  Contributions began in 2018</t>
        </r>
      </text>
    </comment>
    <comment ref="BAH19" authorId="0" shapeId="0" xr:uid="{E1BB5BE2-841B-47E3-BFA9-E1D4AEC458DC}">
      <text>
        <r>
          <rPr>
            <b/>
            <sz val="9"/>
            <color indexed="81"/>
            <rFont val="Tahoma"/>
            <family val="2"/>
          </rPr>
          <t>Becky Dzingeleski:</t>
        </r>
        <r>
          <rPr>
            <sz val="9"/>
            <color indexed="81"/>
            <rFont val="Tahoma"/>
            <family val="2"/>
          </rPr>
          <t xml:space="preserve">
Per FOD is a new Unit.  Contributions began in 2018</t>
        </r>
      </text>
    </comment>
    <comment ref="BAL19" authorId="0" shapeId="0" xr:uid="{AAD426DA-5149-49E6-9C48-C42DA4AD2469}">
      <text>
        <r>
          <rPr>
            <b/>
            <sz val="9"/>
            <color indexed="81"/>
            <rFont val="Tahoma"/>
            <family val="2"/>
          </rPr>
          <t>Becky Dzingeleski:</t>
        </r>
        <r>
          <rPr>
            <sz val="9"/>
            <color indexed="81"/>
            <rFont val="Tahoma"/>
            <family val="2"/>
          </rPr>
          <t xml:space="preserve">
Per FOD is a new Unit.  Contributions began in 2018</t>
        </r>
      </text>
    </comment>
    <comment ref="BAP19" authorId="0" shapeId="0" xr:uid="{95E9D238-085C-4F7C-BA4B-D97AF1DAE55E}">
      <text>
        <r>
          <rPr>
            <b/>
            <sz val="9"/>
            <color indexed="81"/>
            <rFont val="Tahoma"/>
            <family val="2"/>
          </rPr>
          <t>Becky Dzingeleski:</t>
        </r>
        <r>
          <rPr>
            <sz val="9"/>
            <color indexed="81"/>
            <rFont val="Tahoma"/>
            <family val="2"/>
          </rPr>
          <t xml:space="preserve">
Per FOD is a new Unit.  Contributions began in 2018</t>
        </r>
      </text>
    </comment>
    <comment ref="BAT19" authorId="0" shapeId="0" xr:uid="{A79DAAD5-582B-4342-AFAA-B28F1C5DEA96}">
      <text>
        <r>
          <rPr>
            <b/>
            <sz val="9"/>
            <color indexed="81"/>
            <rFont val="Tahoma"/>
            <family val="2"/>
          </rPr>
          <t>Becky Dzingeleski:</t>
        </r>
        <r>
          <rPr>
            <sz val="9"/>
            <color indexed="81"/>
            <rFont val="Tahoma"/>
            <family val="2"/>
          </rPr>
          <t xml:space="preserve">
Per FOD is a new Unit.  Contributions began in 2018</t>
        </r>
      </text>
    </comment>
    <comment ref="BAX19" authorId="0" shapeId="0" xr:uid="{1DF532F7-E028-474F-8494-55018D1950EB}">
      <text>
        <r>
          <rPr>
            <b/>
            <sz val="9"/>
            <color indexed="81"/>
            <rFont val="Tahoma"/>
            <family val="2"/>
          </rPr>
          <t>Becky Dzingeleski:</t>
        </r>
        <r>
          <rPr>
            <sz val="9"/>
            <color indexed="81"/>
            <rFont val="Tahoma"/>
            <family val="2"/>
          </rPr>
          <t xml:space="preserve">
Per FOD is a new Unit.  Contributions began in 2018</t>
        </r>
      </text>
    </comment>
    <comment ref="BBB19" authorId="0" shapeId="0" xr:uid="{0E6B722D-D26B-4243-AE3E-F0439ADB4C3A}">
      <text>
        <r>
          <rPr>
            <b/>
            <sz val="9"/>
            <color indexed="81"/>
            <rFont val="Tahoma"/>
            <family val="2"/>
          </rPr>
          <t>Becky Dzingeleski:</t>
        </r>
        <r>
          <rPr>
            <sz val="9"/>
            <color indexed="81"/>
            <rFont val="Tahoma"/>
            <family val="2"/>
          </rPr>
          <t xml:space="preserve">
Per FOD is a new Unit.  Contributions began in 2018</t>
        </r>
      </text>
    </comment>
    <comment ref="BBF19" authorId="0" shapeId="0" xr:uid="{95A498B4-EFEA-485F-A31D-7AA5B89F64D1}">
      <text>
        <r>
          <rPr>
            <b/>
            <sz val="9"/>
            <color indexed="81"/>
            <rFont val="Tahoma"/>
            <family val="2"/>
          </rPr>
          <t>Becky Dzingeleski:</t>
        </r>
        <r>
          <rPr>
            <sz val="9"/>
            <color indexed="81"/>
            <rFont val="Tahoma"/>
            <family val="2"/>
          </rPr>
          <t xml:space="preserve">
Per FOD is a new Unit.  Contributions began in 2018</t>
        </r>
      </text>
    </comment>
    <comment ref="BBJ19" authorId="0" shapeId="0" xr:uid="{C3373CB3-EAA3-4DBD-8BD2-0E2A2502BA04}">
      <text>
        <r>
          <rPr>
            <b/>
            <sz val="9"/>
            <color indexed="81"/>
            <rFont val="Tahoma"/>
            <family val="2"/>
          </rPr>
          <t>Becky Dzingeleski:</t>
        </r>
        <r>
          <rPr>
            <sz val="9"/>
            <color indexed="81"/>
            <rFont val="Tahoma"/>
            <family val="2"/>
          </rPr>
          <t xml:space="preserve">
Per FOD is a new Unit.  Contributions began in 2018</t>
        </r>
      </text>
    </comment>
    <comment ref="BBN19" authorId="0" shapeId="0" xr:uid="{4C7996F3-4F88-43EF-BF87-9EACB3AAB305}">
      <text>
        <r>
          <rPr>
            <b/>
            <sz val="9"/>
            <color indexed="81"/>
            <rFont val="Tahoma"/>
            <family val="2"/>
          </rPr>
          <t>Becky Dzingeleski:</t>
        </r>
        <r>
          <rPr>
            <sz val="9"/>
            <color indexed="81"/>
            <rFont val="Tahoma"/>
            <family val="2"/>
          </rPr>
          <t xml:space="preserve">
Per FOD is a new Unit.  Contributions began in 2018</t>
        </r>
      </text>
    </comment>
    <comment ref="BBR19" authorId="0" shapeId="0" xr:uid="{2FD9F07E-1FEF-4B23-8561-0BF5B071FEA4}">
      <text>
        <r>
          <rPr>
            <b/>
            <sz val="9"/>
            <color indexed="81"/>
            <rFont val="Tahoma"/>
            <family val="2"/>
          </rPr>
          <t>Becky Dzingeleski:</t>
        </r>
        <r>
          <rPr>
            <sz val="9"/>
            <color indexed="81"/>
            <rFont val="Tahoma"/>
            <family val="2"/>
          </rPr>
          <t xml:space="preserve">
Per FOD is a new Unit.  Contributions began in 2018</t>
        </r>
      </text>
    </comment>
    <comment ref="BBV19" authorId="0" shapeId="0" xr:uid="{80C1292F-D375-4BAA-8CB6-761C24078E7D}">
      <text>
        <r>
          <rPr>
            <b/>
            <sz val="9"/>
            <color indexed="81"/>
            <rFont val="Tahoma"/>
            <family val="2"/>
          </rPr>
          <t>Becky Dzingeleski:</t>
        </r>
        <r>
          <rPr>
            <sz val="9"/>
            <color indexed="81"/>
            <rFont val="Tahoma"/>
            <family val="2"/>
          </rPr>
          <t xml:space="preserve">
Per FOD is a new Unit.  Contributions began in 2018</t>
        </r>
      </text>
    </comment>
    <comment ref="BBZ19" authorId="0" shapeId="0" xr:uid="{5B0E59CE-DBAC-4C4A-BF1D-43FEA3689344}">
      <text>
        <r>
          <rPr>
            <b/>
            <sz val="9"/>
            <color indexed="81"/>
            <rFont val="Tahoma"/>
            <family val="2"/>
          </rPr>
          <t>Becky Dzingeleski:</t>
        </r>
        <r>
          <rPr>
            <sz val="9"/>
            <color indexed="81"/>
            <rFont val="Tahoma"/>
            <family val="2"/>
          </rPr>
          <t xml:space="preserve">
Per FOD is a new Unit.  Contributions began in 2018</t>
        </r>
      </text>
    </comment>
    <comment ref="BCD19" authorId="0" shapeId="0" xr:uid="{E23E5172-669D-4C7D-B3DC-8E9F78EF1201}">
      <text>
        <r>
          <rPr>
            <b/>
            <sz val="9"/>
            <color indexed="81"/>
            <rFont val="Tahoma"/>
            <family val="2"/>
          </rPr>
          <t>Becky Dzingeleski:</t>
        </r>
        <r>
          <rPr>
            <sz val="9"/>
            <color indexed="81"/>
            <rFont val="Tahoma"/>
            <family val="2"/>
          </rPr>
          <t xml:space="preserve">
Per FOD is a new Unit.  Contributions began in 2018</t>
        </r>
      </text>
    </comment>
    <comment ref="BCH19" authorId="0" shapeId="0" xr:uid="{07BBDB97-352C-4434-94D9-2CA37479E5C7}">
      <text>
        <r>
          <rPr>
            <b/>
            <sz val="9"/>
            <color indexed="81"/>
            <rFont val="Tahoma"/>
            <family val="2"/>
          </rPr>
          <t>Becky Dzingeleski:</t>
        </r>
        <r>
          <rPr>
            <sz val="9"/>
            <color indexed="81"/>
            <rFont val="Tahoma"/>
            <family val="2"/>
          </rPr>
          <t xml:space="preserve">
Per FOD is a new Unit.  Contributions began in 2018</t>
        </r>
      </text>
    </comment>
    <comment ref="BCL19" authorId="0" shapeId="0" xr:uid="{019157E1-414D-482F-9FB6-178A59CB6185}">
      <text>
        <r>
          <rPr>
            <b/>
            <sz val="9"/>
            <color indexed="81"/>
            <rFont val="Tahoma"/>
            <family val="2"/>
          </rPr>
          <t>Becky Dzingeleski:</t>
        </r>
        <r>
          <rPr>
            <sz val="9"/>
            <color indexed="81"/>
            <rFont val="Tahoma"/>
            <family val="2"/>
          </rPr>
          <t xml:space="preserve">
Per FOD is a new Unit.  Contributions began in 2018</t>
        </r>
      </text>
    </comment>
    <comment ref="BCP19" authorId="0" shapeId="0" xr:uid="{1FABA067-E856-467A-AD26-3104E696A64C}">
      <text>
        <r>
          <rPr>
            <b/>
            <sz val="9"/>
            <color indexed="81"/>
            <rFont val="Tahoma"/>
            <family val="2"/>
          </rPr>
          <t>Becky Dzingeleski:</t>
        </r>
        <r>
          <rPr>
            <sz val="9"/>
            <color indexed="81"/>
            <rFont val="Tahoma"/>
            <family val="2"/>
          </rPr>
          <t xml:space="preserve">
Per FOD is a new Unit.  Contributions began in 2018</t>
        </r>
      </text>
    </comment>
    <comment ref="BCT19" authorId="0" shapeId="0" xr:uid="{34727252-7299-4A6F-93B0-063E1F694764}">
      <text>
        <r>
          <rPr>
            <b/>
            <sz val="9"/>
            <color indexed="81"/>
            <rFont val="Tahoma"/>
            <family val="2"/>
          </rPr>
          <t>Becky Dzingeleski:</t>
        </r>
        <r>
          <rPr>
            <sz val="9"/>
            <color indexed="81"/>
            <rFont val="Tahoma"/>
            <family val="2"/>
          </rPr>
          <t xml:space="preserve">
Per FOD is a new Unit.  Contributions began in 2018</t>
        </r>
      </text>
    </comment>
    <comment ref="BCX19" authorId="0" shapeId="0" xr:uid="{2ACCF09E-30EC-4BA7-A17F-6E062214FF60}">
      <text>
        <r>
          <rPr>
            <b/>
            <sz val="9"/>
            <color indexed="81"/>
            <rFont val="Tahoma"/>
            <family val="2"/>
          </rPr>
          <t>Becky Dzingeleski:</t>
        </r>
        <r>
          <rPr>
            <sz val="9"/>
            <color indexed="81"/>
            <rFont val="Tahoma"/>
            <family val="2"/>
          </rPr>
          <t xml:space="preserve">
Per FOD is a new Unit.  Contributions began in 2018</t>
        </r>
      </text>
    </comment>
    <comment ref="BDB19" authorId="0" shapeId="0" xr:uid="{3DA44937-1B8E-4FC9-861C-A01AE88911D6}">
      <text>
        <r>
          <rPr>
            <b/>
            <sz val="9"/>
            <color indexed="81"/>
            <rFont val="Tahoma"/>
            <family val="2"/>
          </rPr>
          <t>Becky Dzingeleski:</t>
        </r>
        <r>
          <rPr>
            <sz val="9"/>
            <color indexed="81"/>
            <rFont val="Tahoma"/>
            <family val="2"/>
          </rPr>
          <t xml:space="preserve">
Per FOD is a new Unit.  Contributions began in 2018</t>
        </r>
      </text>
    </comment>
    <comment ref="BDF19" authorId="0" shapeId="0" xr:uid="{1985A67A-1596-4071-9D08-4783EBE0F280}">
      <text>
        <r>
          <rPr>
            <b/>
            <sz val="9"/>
            <color indexed="81"/>
            <rFont val="Tahoma"/>
            <family val="2"/>
          </rPr>
          <t>Becky Dzingeleski:</t>
        </r>
        <r>
          <rPr>
            <sz val="9"/>
            <color indexed="81"/>
            <rFont val="Tahoma"/>
            <family val="2"/>
          </rPr>
          <t xml:space="preserve">
Per FOD is a new Unit.  Contributions began in 2018</t>
        </r>
      </text>
    </comment>
    <comment ref="BDJ19" authorId="0" shapeId="0" xr:uid="{212FA068-A3BE-4BAD-8AE6-C521C5D51950}">
      <text>
        <r>
          <rPr>
            <b/>
            <sz val="9"/>
            <color indexed="81"/>
            <rFont val="Tahoma"/>
            <family val="2"/>
          </rPr>
          <t>Becky Dzingeleski:</t>
        </r>
        <r>
          <rPr>
            <sz val="9"/>
            <color indexed="81"/>
            <rFont val="Tahoma"/>
            <family val="2"/>
          </rPr>
          <t xml:space="preserve">
Per FOD is a new Unit.  Contributions began in 2018</t>
        </r>
      </text>
    </comment>
    <comment ref="BDN19" authorId="0" shapeId="0" xr:uid="{114015CA-BA43-441B-B84E-743F737E2A44}">
      <text>
        <r>
          <rPr>
            <b/>
            <sz val="9"/>
            <color indexed="81"/>
            <rFont val="Tahoma"/>
            <family val="2"/>
          </rPr>
          <t>Becky Dzingeleski:</t>
        </r>
        <r>
          <rPr>
            <sz val="9"/>
            <color indexed="81"/>
            <rFont val="Tahoma"/>
            <family val="2"/>
          </rPr>
          <t xml:space="preserve">
Per FOD is a new Unit.  Contributions began in 2018</t>
        </r>
      </text>
    </comment>
    <comment ref="BDR19" authorId="0" shapeId="0" xr:uid="{40AC0DC5-EC9A-4A1E-813A-03FB9D1F0552}">
      <text>
        <r>
          <rPr>
            <b/>
            <sz val="9"/>
            <color indexed="81"/>
            <rFont val="Tahoma"/>
            <family val="2"/>
          </rPr>
          <t>Becky Dzingeleski:</t>
        </r>
        <r>
          <rPr>
            <sz val="9"/>
            <color indexed="81"/>
            <rFont val="Tahoma"/>
            <family val="2"/>
          </rPr>
          <t xml:space="preserve">
Per FOD is a new Unit.  Contributions began in 2018</t>
        </r>
      </text>
    </comment>
    <comment ref="BDV19" authorId="0" shapeId="0" xr:uid="{25BBAD5F-E416-4088-AD30-D39F390C1B6F}">
      <text>
        <r>
          <rPr>
            <b/>
            <sz val="9"/>
            <color indexed="81"/>
            <rFont val="Tahoma"/>
            <family val="2"/>
          </rPr>
          <t>Becky Dzingeleski:</t>
        </r>
        <r>
          <rPr>
            <sz val="9"/>
            <color indexed="81"/>
            <rFont val="Tahoma"/>
            <family val="2"/>
          </rPr>
          <t xml:space="preserve">
Per FOD is a new Unit.  Contributions began in 2018</t>
        </r>
      </text>
    </comment>
    <comment ref="BDZ19" authorId="0" shapeId="0" xr:uid="{8BD12121-4FE8-4B7E-8BBF-74644C14B9BD}">
      <text>
        <r>
          <rPr>
            <b/>
            <sz val="9"/>
            <color indexed="81"/>
            <rFont val="Tahoma"/>
            <family val="2"/>
          </rPr>
          <t>Becky Dzingeleski:</t>
        </r>
        <r>
          <rPr>
            <sz val="9"/>
            <color indexed="81"/>
            <rFont val="Tahoma"/>
            <family val="2"/>
          </rPr>
          <t xml:space="preserve">
Per FOD is a new Unit.  Contributions began in 2018</t>
        </r>
      </text>
    </comment>
    <comment ref="BED19" authorId="0" shapeId="0" xr:uid="{52BED88A-F52A-4A84-9163-58653FBA9417}">
      <text>
        <r>
          <rPr>
            <b/>
            <sz val="9"/>
            <color indexed="81"/>
            <rFont val="Tahoma"/>
            <family val="2"/>
          </rPr>
          <t>Becky Dzingeleski:</t>
        </r>
        <r>
          <rPr>
            <sz val="9"/>
            <color indexed="81"/>
            <rFont val="Tahoma"/>
            <family val="2"/>
          </rPr>
          <t xml:space="preserve">
Per FOD is a new Unit.  Contributions began in 2018</t>
        </r>
      </text>
    </comment>
    <comment ref="BEH19" authorId="0" shapeId="0" xr:uid="{90BCCA36-AEA9-4BDD-BA46-6BB39F6425A7}">
      <text>
        <r>
          <rPr>
            <b/>
            <sz val="9"/>
            <color indexed="81"/>
            <rFont val="Tahoma"/>
            <family val="2"/>
          </rPr>
          <t>Becky Dzingeleski:</t>
        </r>
        <r>
          <rPr>
            <sz val="9"/>
            <color indexed="81"/>
            <rFont val="Tahoma"/>
            <family val="2"/>
          </rPr>
          <t xml:space="preserve">
Per FOD is a new Unit.  Contributions began in 2018</t>
        </r>
      </text>
    </comment>
    <comment ref="BEL19" authorId="0" shapeId="0" xr:uid="{69B259FA-BE3A-4FA0-84BD-6E701B9CB4C3}">
      <text>
        <r>
          <rPr>
            <b/>
            <sz val="9"/>
            <color indexed="81"/>
            <rFont val="Tahoma"/>
            <family val="2"/>
          </rPr>
          <t>Becky Dzingeleski:</t>
        </r>
        <r>
          <rPr>
            <sz val="9"/>
            <color indexed="81"/>
            <rFont val="Tahoma"/>
            <family val="2"/>
          </rPr>
          <t xml:space="preserve">
Per FOD is a new Unit.  Contributions began in 2018</t>
        </r>
      </text>
    </comment>
    <comment ref="BEP19" authorId="0" shapeId="0" xr:uid="{30D9B4CA-A576-4606-8F02-88B831E50AD7}">
      <text>
        <r>
          <rPr>
            <b/>
            <sz val="9"/>
            <color indexed="81"/>
            <rFont val="Tahoma"/>
            <family val="2"/>
          </rPr>
          <t>Becky Dzingeleski:</t>
        </r>
        <r>
          <rPr>
            <sz val="9"/>
            <color indexed="81"/>
            <rFont val="Tahoma"/>
            <family val="2"/>
          </rPr>
          <t xml:space="preserve">
Per FOD is a new Unit.  Contributions began in 2018</t>
        </r>
      </text>
    </comment>
    <comment ref="BET19" authorId="0" shapeId="0" xr:uid="{75D9C1A8-2514-4BDE-B2A2-46AA34FB657E}">
      <text>
        <r>
          <rPr>
            <b/>
            <sz val="9"/>
            <color indexed="81"/>
            <rFont val="Tahoma"/>
            <family val="2"/>
          </rPr>
          <t>Becky Dzingeleski:</t>
        </r>
        <r>
          <rPr>
            <sz val="9"/>
            <color indexed="81"/>
            <rFont val="Tahoma"/>
            <family val="2"/>
          </rPr>
          <t xml:space="preserve">
Per FOD is a new Unit.  Contributions began in 2018</t>
        </r>
      </text>
    </comment>
    <comment ref="BEX19" authorId="0" shapeId="0" xr:uid="{61BEEBD3-C180-44A7-8A58-C874B23018B3}">
      <text>
        <r>
          <rPr>
            <b/>
            <sz val="9"/>
            <color indexed="81"/>
            <rFont val="Tahoma"/>
            <family val="2"/>
          </rPr>
          <t>Becky Dzingeleski:</t>
        </r>
        <r>
          <rPr>
            <sz val="9"/>
            <color indexed="81"/>
            <rFont val="Tahoma"/>
            <family val="2"/>
          </rPr>
          <t xml:space="preserve">
Per FOD is a new Unit.  Contributions began in 2018</t>
        </r>
      </text>
    </comment>
    <comment ref="BFB19" authorId="0" shapeId="0" xr:uid="{63F5C7BA-C068-433D-9593-14C373DEACFF}">
      <text>
        <r>
          <rPr>
            <b/>
            <sz val="9"/>
            <color indexed="81"/>
            <rFont val="Tahoma"/>
            <family val="2"/>
          </rPr>
          <t>Becky Dzingeleski:</t>
        </r>
        <r>
          <rPr>
            <sz val="9"/>
            <color indexed="81"/>
            <rFont val="Tahoma"/>
            <family val="2"/>
          </rPr>
          <t xml:space="preserve">
Per FOD is a new Unit.  Contributions began in 2018</t>
        </r>
      </text>
    </comment>
    <comment ref="BFF19" authorId="0" shapeId="0" xr:uid="{D093C21D-9163-43BA-A951-CD46233F4BAC}">
      <text>
        <r>
          <rPr>
            <b/>
            <sz val="9"/>
            <color indexed="81"/>
            <rFont val="Tahoma"/>
            <family val="2"/>
          </rPr>
          <t>Becky Dzingeleski:</t>
        </r>
        <r>
          <rPr>
            <sz val="9"/>
            <color indexed="81"/>
            <rFont val="Tahoma"/>
            <family val="2"/>
          </rPr>
          <t xml:space="preserve">
Per FOD is a new Unit.  Contributions began in 2018</t>
        </r>
      </text>
    </comment>
    <comment ref="BFJ19" authorId="0" shapeId="0" xr:uid="{AFB198D3-7697-4F6D-87F0-0AAC0B68B2E2}">
      <text>
        <r>
          <rPr>
            <b/>
            <sz val="9"/>
            <color indexed="81"/>
            <rFont val="Tahoma"/>
            <family val="2"/>
          </rPr>
          <t>Becky Dzingeleski:</t>
        </r>
        <r>
          <rPr>
            <sz val="9"/>
            <color indexed="81"/>
            <rFont val="Tahoma"/>
            <family val="2"/>
          </rPr>
          <t xml:space="preserve">
Per FOD is a new Unit.  Contributions began in 2018</t>
        </r>
      </text>
    </comment>
    <comment ref="BFN19" authorId="0" shapeId="0" xr:uid="{1310AD18-50FC-41A8-9EE9-3BBC26AF16F7}">
      <text>
        <r>
          <rPr>
            <b/>
            <sz val="9"/>
            <color indexed="81"/>
            <rFont val="Tahoma"/>
            <family val="2"/>
          </rPr>
          <t>Becky Dzingeleski:</t>
        </r>
        <r>
          <rPr>
            <sz val="9"/>
            <color indexed="81"/>
            <rFont val="Tahoma"/>
            <family val="2"/>
          </rPr>
          <t xml:space="preserve">
Per FOD is a new Unit.  Contributions began in 2018</t>
        </r>
      </text>
    </comment>
    <comment ref="BFR19" authorId="0" shapeId="0" xr:uid="{8A3359C8-D374-4149-8415-283A465303A5}">
      <text>
        <r>
          <rPr>
            <b/>
            <sz val="9"/>
            <color indexed="81"/>
            <rFont val="Tahoma"/>
            <family val="2"/>
          </rPr>
          <t>Becky Dzingeleski:</t>
        </r>
        <r>
          <rPr>
            <sz val="9"/>
            <color indexed="81"/>
            <rFont val="Tahoma"/>
            <family val="2"/>
          </rPr>
          <t xml:space="preserve">
Per FOD is a new Unit.  Contributions began in 2018</t>
        </r>
      </text>
    </comment>
    <comment ref="BFV19" authorId="0" shapeId="0" xr:uid="{CB426383-382A-4B2F-965A-C4CD5FAE3142}">
      <text>
        <r>
          <rPr>
            <b/>
            <sz val="9"/>
            <color indexed="81"/>
            <rFont val="Tahoma"/>
            <family val="2"/>
          </rPr>
          <t>Becky Dzingeleski:</t>
        </r>
        <r>
          <rPr>
            <sz val="9"/>
            <color indexed="81"/>
            <rFont val="Tahoma"/>
            <family val="2"/>
          </rPr>
          <t xml:space="preserve">
Per FOD is a new Unit.  Contributions began in 2018</t>
        </r>
      </text>
    </comment>
    <comment ref="BFZ19" authorId="0" shapeId="0" xr:uid="{65A7E5C7-2C55-4F51-A08C-6879E08820C6}">
      <text>
        <r>
          <rPr>
            <b/>
            <sz val="9"/>
            <color indexed="81"/>
            <rFont val="Tahoma"/>
            <family val="2"/>
          </rPr>
          <t>Becky Dzingeleski:</t>
        </r>
        <r>
          <rPr>
            <sz val="9"/>
            <color indexed="81"/>
            <rFont val="Tahoma"/>
            <family val="2"/>
          </rPr>
          <t xml:space="preserve">
Per FOD is a new Unit.  Contributions began in 2018</t>
        </r>
      </text>
    </comment>
    <comment ref="BGD19" authorId="0" shapeId="0" xr:uid="{DAC2EBB0-F261-456D-AA72-FAA5516F27FB}">
      <text>
        <r>
          <rPr>
            <b/>
            <sz val="9"/>
            <color indexed="81"/>
            <rFont val="Tahoma"/>
            <family val="2"/>
          </rPr>
          <t>Becky Dzingeleski:</t>
        </r>
        <r>
          <rPr>
            <sz val="9"/>
            <color indexed="81"/>
            <rFont val="Tahoma"/>
            <family val="2"/>
          </rPr>
          <t xml:space="preserve">
Per FOD is a new Unit.  Contributions began in 2018</t>
        </r>
      </text>
    </comment>
    <comment ref="BGH19" authorId="0" shapeId="0" xr:uid="{35BD1241-ECC5-4CA4-B194-45E393003D1A}">
      <text>
        <r>
          <rPr>
            <b/>
            <sz val="9"/>
            <color indexed="81"/>
            <rFont val="Tahoma"/>
            <family val="2"/>
          </rPr>
          <t>Becky Dzingeleski:</t>
        </r>
        <r>
          <rPr>
            <sz val="9"/>
            <color indexed="81"/>
            <rFont val="Tahoma"/>
            <family val="2"/>
          </rPr>
          <t xml:space="preserve">
Per FOD is a new Unit.  Contributions began in 2018</t>
        </r>
      </text>
    </comment>
    <comment ref="BGL19" authorId="0" shapeId="0" xr:uid="{BA8E151C-1995-4331-95D6-0AE43BDECED6}">
      <text>
        <r>
          <rPr>
            <b/>
            <sz val="9"/>
            <color indexed="81"/>
            <rFont val="Tahoma"/>
            <family val="2"/>
          </rPr>
          <t>Becky Dzingeleski:</t>
        </r>
        <r>
          <rPr>
            <sz val="9"/>
            <color indexed="81"/>
            <rFont val="Tahoma"/>
            <family val="2"/>
          </rPr>
          <t xml:space="preserve">
Per FOD is a new Unit.  Contributions began in 2018</t>
        </r>
      </text>
    </comment>
    <comment ref="BGP19" authorId="0" shapeId="0" xr:uid="{6EAB7A08-384A-45EA-BBEB-CA1CE235238C}">
      <text>
        <r>
          <rPr>
            <b/>
            <sz val="9"/>
            <color indexed="81"/>
            <rFont val="Tahoma"/>
            <family val="2"/>
          </rPr>
          <t>Becky Dzingeleski:</t>
        </r>
        <r>
          <rPr>
            <sz val="9"/>
            <color indexed="81"/>
            <rFont val="Tahoma"/>
            <family val="2"/>
          </rPr>
          <t xml:space="preserve">
Per FOD is a new Unit.  Contributions began in 2018</t>
        </r>
      </text>
    </comment>
    <comment ref="BGT19" authorId="0" shapeId="0" xr:uid="{DE90BEA3-0298-4A51-8DF7-B6508A52F495}">
      <text>
        <r>
          <rPr>
            <b/>
            <sz val="9"/>
            <color indexed="81"/>
            <rFont val="Tahoma"/>
            <family val="2"/>
          </rPr>
          <t>Becky Dzingeleski:</t>
        </r>
        <r>
          <rPr>
            <sz val="9"/>
            <color indexed="81"/>
            <rFont val="Tahoma"/>
            <family val="2"/>
          </rPr>
          <t xml:space="preserve">
Per FOD is a new Unit.  Contributions began in 2018</t>
        </r>
      </text>
    </comment>
    <comment ref="BGX19" authorId="0" shapeId="0" xr:uid="{3FABDF5E-D257-4853-A275-83A2B46460EE}">
      <text>
        <r>
          <rPr>
            <b/>
            <sz val="9"/>
            <color indexed="81"/>
            <rFont val="Tahoma"/>
            <family val="2"/>
          </rPr>
          <t>Becky Dzingeleski:</t>
        </r>
        <r>
          <rPr>
            <sz val="9"/>
            <color indexed="81"/>
            <rFont val="Tahoma"/>
            <family val="2"/>
          </rPr>
          <t xml:space="preserve">
Per FOD is a new Unit.  Contributions began in 2018</t>
        </r>
      </text>
    </comment>
    <comment ref="BHB19" authorId="0" shapeId="0" xr:uid="{12B96BCF-2579-4FE1-B397-F098C2719527}">
      <text>
        <r>
          <rPr>
            <b/>
            <sz val="9"/>
            <color indexed="81"/>
            <rFont val="Tahoma"/>
            <family val="2"/>
          </rPr>
          <t>Becky Dzingeleski:</t>
        </r>
        <r>
          <rPr>
            <sz val="9"/>
            <color indexed="81"/>
            <rFont val="Tahoma"/>
            <family val="2"/>
          </rPr>
          <t xml:space="preserve">
Per FOD is a new Unit.  Contributions began in 2018</t>
        </r>
      </text>
    </comment>
    <comment ref="BHF19" authorId="0" shapeId="0" xr:uid="{CB76C8A7-EFA0-4971-868C-3B53B166381B}">
      <text>
        <r>
          <rPr>
            <b/>
            <sz val="9"/>
            <color indexed="81"/>
            <rFont val="Tahoma"/>
            <family val="2"/>
          </rPr>
          <t>Becky Dzingeleski:</t>
        </r>
        <r>
          <rPr>
            <sz val="9"/>
            <color indexed="81"/>
            <rFont val="Tahoma"/>
            <family val="2"/>
          </rPr>
          <t xml:space="preserve">
Per FOD is a new Unit.  Contributions began in 2018</t>
        </r>
      </text>
    </comment>
    <comment ref="BHJ19" authorId="0" shapeId="0" xr:uid="{15F38293-6F68-486C-B026-7002C878A0F5}">
      <text>
        <r>
          <rPr>
            <b/>
            <sz val="9"/>
            <color indexed="81"/>
            <rFont val="Tahoma"/>
            <family val="2"/>
          </rPr>
          <t>Becky Dzingeleski:</t>
        </r>
        <r>
          <rPr>
            <sz val="9"/>
            <color indexed="81"/>
            <rFont val="Tahoma"/>
            <family val="2"/>
          </rPr>
          <t xml:space="preserve">
Per FOD is a new Unit.  Contributions began in 2018</t>
        </r>
      </text>
    </comment>
    <comment ref="BHN19" authorId="0" shapeId="0" xr:uid="{F6395FBA-382D-47A6-BBE7-930C58726257}">
      <text>
        <r>
          <rPr>
            <b/>
            <sz val="9"/>
            <color indexed="81"/>
            <rFont val="Tahoma"/>
            <family val="2"/>
          </rPr>
          <t>Becky Dzingeleski:</t>
        </r>
        <r>
          <rPr>
            <sz val="9"/>
            <color indexed="81"/>
            <rFont val="Tahoma"/>
            <family val="2"/>
          </rPr>
          <t xml:space="preserve">
Per FOD is a new Unit.  Contributions began in 2018</t>
        </r>
      </text>
    </comment>
    <comment ref="BHR19" authorId="0" shapeId="0" xr:uid="{32C29D7E-8707-4A22-8EB2-82EF7C904199}">
      <text>
        <r>
          <rPr>
            <b/>
            <sz val="9"/>
            <color indexed="81"/>
            <rFont val="Tahoma"/>
            <family val="2"/>
          </rPr>
          <t>Becky Dzingeleski:</t>
        </r>
        <r>
          <rPr>
            <sz val="9"/>
            <color indexed="81"/>
            <rFont val="Tahoma"/>
            <family val="2"/>
          </rPr>
          <t xml:space="preserve">
Per FOD is a new Unit.  Contributions began in 2018</t>
        </r>
      </text>
    </comment>
    <comment ref="BHV19" authorId="0" shapeId="0" xr:uid="{7E9CB0B0-EF21-43F4-B020-1251D6B13469}">
      <text>
        <r>
          <rPr>
            <b/>
            <sz val="9"/>
            <color indexed="81"/>
            <rFont val="Tahoma"/>
            <family val="2"/>
          </rPr>
          <t>Becky Dzingeleski:</t>
        </r>
        <r>
          <rPr>
            <sz val="9"/>
            <color indexed="81"/>
            <rFont val="Tahoma"/>
            <family val="2"/>
          </rPr>
          <t xml:space="preserve">
Per FOD is a new Unit.  Contributions began in 2018</t>
        </r>
      </text>
    </comment>
    <comment ref="BHZ19" authorId="0" shapeId="0" xr:uid="{14F8A548-D50A-4793-8F2A-BE5D040E0FF8}">
      <text>
        <r>
          <rPr>
            <b/>
            <sz val="9"/>
            <color indexed="81"/>
            <rFont val="Tahoma"/>
            <family val="2"/>
          </rPr>
          <t>Becky Dzingeleski:</t>
        </r>
        <r>
          <rPr>
            <sz val="9"/>
            <color indexed="81"/>
            <rFont val="Tahoma"/>
            <family val="2"/>
          </rPr>
          <t xml:space="preserve">
Per FOD is a new Unit.  Contributions began in 2018</t>
        </r>
      </text>
    </comment>
    <comment ref="BID19" authorId="0" shapeId="0" xr:uid="{61D54CC3-52EA-4C58-A75E-2FA0FA3C7061}">
      <text>
        <r>
          <rPr>
            <b/>
            <sz val="9"/>
            <color indexed="81"/>
            <rFont val="Tahoma"/>
            <family val="2"/>
          </rPr>
          <t>Becky Dzingeleski:</t>
        </r>
        <r>
          <rPr>
            <sz val="9"/>
            <color indexed="81"/>
            <rFont val="Tahoma"/>
            <family val="2"/>
          </rPr>
          <t xml:space="preserve">
Per FOD is a new Unit.  Contributions began in 2018</t>
        </r>
      </text>
    </comment>
    <comment ref="BIH19" authorId="0" shapeId="0" xr:uid="{D7599E98-8F6A-4D3A-8F27-01EB60FD4646}">
      <text>
        <r>
          <rPr>
            <b/>
            <sz val="9"/>
            <color indexed="81"/>
            <rFont val="Tahoma"/>
            <family val="2"/>
          </rPr>
          <t>Becky Dzingeleski:</t>
        </r>
        <r>
          <rPr>
            <sz val="9"/>
            <color indexed="81"/>
            <rFont val="Tahoma"/>
            <family val="2"/>
          </rPr>
          <t xml:space="preserve">
Per FOD is a new Unit.  Contributions began in 2018</t>
        </r>
      </text>
    </comment>
    <comment ref="BIL19" authorId="0" shapeId="0" xr:uid="{05A8A89B-E915-4680-B4A6-2766578AA32C}">
      <text>
        <r>
          <rPr>
            <b/>
            <sz val="9"/>
            <color indexed="81"/>
            <rFont val="Tahoma"/>
            <family val="2"/>
          </rPr>
          <t>Becky Dzingeleski:</t>
        </r>
        <r>
          <rPr>
            <sz val="9"/>
            <color indexed="81"/>
            <rFont val="Tahoma"/>
            <family val="2"/>
          </rPr>
          <t xml:space="preserve">
Per FOD is a new Unit.  Contributions began in 2018</t>
        </r>
      </text>
    </comment>
    <comment ref="BIP19" authorId="0" shapeId="0" xr:uid="{E78507BD-B680-4F56-9BBF-A0AFDD6C0238}">
      <text>
        <r>
          <rPr>
            <b/>
            <sz val="9"/>
            <color indexed="81"/>
            <rFont val="Tahoma"/>
            <family val="2"/>
          </rPr>
          <t>Becky Dzingeleski:</t>
        </r>
        <r>
          <rPr>
            <sz val="9"/>
            <color indexed="81"/>
            <rFont val="Tahoma"/>
            <family val="2"/>
          </rPr>
          <t xml:space="preserve">
Per FOD is a new Unit.  Contributions began in 2018</t>
        </r>
      </text>
    </comment>
    <comment ref="BIT19" authorId="0" shapeId="0" xr:uid="{06F69596-2C50-49C3-983C-77B4FD3F8C54}">
      <text>
        <r>
          <rPr>
            <b/>
            <sz val="9"/>
            <color indexed="81"/>
            <rFont val="Tahoma"/>
            <family val="2"/>
          </rPr>
          <t>Becky Dzingeleski:</t>
        </r>
        <r>
          <rPr>
            <sz val="9"/>
            <color indexed="81"/>
            <rFont val="Tahoma"/>
            <family val="2"/>
          </rPr>
          <t xml:space="preserve">
Per FOD is a new Unit.  Contributions began in 2018</t>
        </r>
      </text>
    </comment>
    <comment ref="BIX19" authorId="0" shapeId="0" xr:uid="{0C5C3E73-D1CE-47E4-95C3-D4355AC0FFC6}">
      <text>
        <r>
          <rPr>
            <b/>
            <sz val="9"/>
            <color indexed="81"/>
            <rFont val="Tahoma"/>
            <family val="2"/>
          </rPr>
          <t>Becky Dzingeleski:</t>
        </r>
        <r>
          <rPr>
            <sz val="9"/>
            <color indexed="81"/>
            <rFont val="Tahoma"/>
            <family val="2"/>
          </rPr>
          <t xml:space="preserve">
Per FOD is a new Unit.  Contributions began in 2018</t>
        </r>
      </text>
    </comment>
    <comment ref="BJB19" authorId="0" shapeId="0" xr:uid="{B230799D-89D0-493B-AEE8-78DAC33E28B4}">
      <text>
        <r>
          <rPr>
            <b/>
            <sz val="9"/>
            <color indexed="81"/>
            <rFont val="Tahoma"/>
            <family val="2"/>
          </rPr>
          <t>Becky Dzingeleski:</t>
        </r>
        <r>
          <rPr>
            <sz val="9"/>
            <color indexed="81"/>
            <rFont val="Tahoma"/>
            <family val="2"/>
          </rPr>
          <t xml:space="preserve">
Per FOD is a new Unit.  Contributions began in 2018</t>
        </r>
      </text>
    </comment>
    <comment ref="BJF19" authorId="0" shapeId="0" xr:uid="{50246848-1DE0-4BCF-83BD-73B6C2B94A43}">
      <text>
        <r>
          <rPr>
            <b/>
            <sz val="9"/>
            <color indexed="81"/>
            <rFont val="Tahoma"/>
            <family val="2"/>
          </rPr>
          <t>Becky Dzingeleski:</t>
        </r>
        <r>
          <rPr>
            <sz val="9"/>
            <color indexed="81"/>
            <rFont val="Tahoma"/>
            <family val="2"/>
          </rPr>
          <t xml:space="preserve">
Per FOD is a new Unit.  Contributions began in 2018</t>
        </r>
      </text>
    </comment>
    <comment ref="BJJ19" authorId="0" shapeId="0" xr:uid="{CD515EFB-2CF5-4173-8704-233C643D2ED9}">
      <text>
        <r>
          <rPr>
            <b/>
            <sz val="9"/>
            <color indexed="81"/>
            <rFont val="Tahoma"/>
            <family val="2"/>
          </rPr>
          <t>Becky Dzingeleski:</t>
        </r>
        <r>
          <rPr>
            <sz val="9"/>
            <color indexed="81"/>
            <rFont val="Tahoma"/>
            <family val="2"/>
          </rPr>
          <t xml:space="preserve">
Per FOD is a new Unit.  Contributions began in 2018</t>
        </r>
      </text>
    </comment>
    <comment ref="BJN19" authorId="0" shapeId="0" xr:uid="{7E5CBEC7-A7AF-40DE-ABBC-B9D2E44012FC}">
      <text>
        <r>
          <rPr>
            <b/>
            <sz val="9"/>
            <color indexed="81"/>
            <rFont val="Tahoma"/>
            <family val="2"/>
          </rPr>
          <t>Becky Dzingeleski:</t>
        </r>
        <r>
          <rPr>
            <sz val="9"/>
            <color indexed="81"/>
            <rFont val="Tahoma"/>
            <family val="2"/>
          </rPr>
          <t xml:space="preserve">
Per FOD is a new Unit.  Contributions began in 2018</t>
        </r>
      </text>
    </comment>
    <comment ref="BJR19" authorId="0" shapeId="0" xr:uid="{10032546-5B88-4CA3-8431-BD0DAAC37B2F}">
      <text>
        <r>
          <rPr>
            <b/>
            <sz val="9"/>
            <color indexed="81"/>
            <rFont val="Tahoma"/>
            <family val="2"/>
          </rPr>
          <t>Becky Dzingeleski:</t>
        </r>
        <r>
          <rPr>
            <sz val="9"/>
            <color indexed="81"/>
            <rFont val="Tahoma"/>
            <family val="2"/>
          </rPr>
          <t xml:space="preserve">
Per FOD is a new Unit.  Contributions began in 2018</t>
        </r>
      </text>
    </comment>
    <comment ref="BJV19" authorId="0" shapeId="0" xr:uid="{E0D27481-D0E2-4AC8-AA8F-13B2DF9EDE3B}">
      <text>
        <r>
          <rPr>
            <b/>
            <sz val="9"/>
            <color indexed="81"/>
            <rFont val="Tahoma"/>
            <family val="2"/>
          </rPr>
          <t>Becky Dzingeleski:</t>
        </r>
        <r>
          <rPr>
            <sz val="9"/>
            <color indexed="81"/>
            <rFont val="Tahoma"/>
            <family val="2"/>
          </rPr>
          <t xml:space="preserve">
Per FOD is a new Unit.  Contributions began in 2018</t>
        </r>
      </text>
    </comment>
    <comment ref="BJZ19" authorId="0" shapeId="0" xr:uid="{8CA891D3-D84D-4B1E-AB2D-30787404E531}">
      <text>
        <r>
          <rPr>
            <b/>
            <sz val="9"/>
            <color indexed="81"/>
            <rFont val="Tahoma"/>
            <family val="2"/>
          </rPr>
          <t>Becky Dzingeleski:</t>
        </r>
        <r>
          <rPr>
            <sz val="9"/>
            <color indexed="81"/>
            <rFont val="Tahoma"/>
            <family val="2"/>
          </rPr>
          <t xml:space="preserve">
Per FOD is a new Unit.  Contributions began in 2018</t>
        </r>
      </text>
    </comment>
    <comment ref="BKD19" authorId="0" shapeId="0" xr:uid="{7E5AF95C-352D-4908-883F-362AB2028A10}">
      <text>
        <r>
          <rPr>
            <b/>
            <sz val="9"/>
            <color indexed="81"/>
            <rFont val="Tahoma"/>
            <family val="2"/>
          </rPr>
          <t>Becky Dzingeleski:</t>
        </r>
        <r>
          <rPr>
            <sz val="9"/>
            <color indexed="81"/>
            <rFont val="Tahoma"/>
            <family val="2"/>
          </rPr>
          <t xml:space="preserve">
Per FOD is a new Unit.  Contributions began in 2018</t>
        </r>
      </text>
    </comment>
    <comment ref="BKH19" authorId="0" shapeId="0" xr:uid="{069E0332-7AB2-4582-9AC3-BE3E1A35DED6}">
      <text>
        <r>
          <rPr>
            <b/>
            <sz val="9"/>
            <color indexed="81"/>
            <rFont val="Tahoma"/>
            <family val="2"/>
          </rPr>
          <t>Becky Dzingeleski:</t>
        </r>
        <r>
          <rPr>
            <sz val="9"/>
            <color indexed="81"/>
            <rFont val="Tahoma"/>
            <family val="2"/>
          </rPr>
          <t xml:space="preserve">
Per FOD is a new Unit.  Contributions began in 2018</t>
        </r>
      </text>
    </comment>
    <comment ref="BKL19" authorId="0" shapeId="0" xr:uid="{6E53C947-2993-4EA6-8767-FE126C5AA316}">
      <text>
        <r>
          <rPr>
            <b/>
            <sz val="9"/>
            <color indexed="81"/>
            <rFont val="Tahoma"/>
            <family val="2"/>
          </rPr>
          <t>Becky Dzingeleski:</t>
        </r>
        <r>
          <rPr>
            <sz val="9"/>
            <color indexed="81"/>
            <rFont val="Tahoma"/>
            <family val="2"/>
          </rPr>
          <t xml:space="preserve">
Per FOD is a new Unit.  Contributions began in 2018</t>
        </r>
      </text>
    </comment>
    <comment ref="BKP19" authorId="0" shapeId="0" xr:uid="{CBF23BFA-7C9E-42D4-8364-857491FE4AEC}">
      <text>
        <r>
          <rPr>
            <b/>
            <sz val="9"/>
            <color indexed="81"/>
            <rFont val="Tahoma"/>
            <family val="2"/>
          </rPr>
          <t>Becky Dzingeleski:</t>
        </r>
        <r>
          <rPr>
            <sz val="9"/>
            <color indexed="81"/>
            <rFont val="Tahoma"/>
            <family val="2"/>
          </rPr>
          <t xml:space="preserve">
Per FOD is a new Unit.  Contributions began in 2018</t>
        </r>
      </text>
    </comment>
    <comment ref="BKT19" authorId="0" shapeId="0" xr:uid="{12865312-A8B5-4FF6-91D0-04AC81F823F7}">
      <text>
        <r>
          <rPr>
            <b/>
            <sz val="9"/>
            <color indexed="81"/>
            <rFont val="Tahoma"/>
            <family val="2"/>
          </rPr>
          <t>Becky Dzingeleski:</t>
        </r>
        <r>
          <rPr>
            <sz val="9"/>
            <color indexed="81"/>
            <rFont val="Tahoma"/>
            <family val="2"/>
          </rPr>
          <t xml:space="preserve">
Per FOD is a new Unit.  Contributions began in 2018</t>
        </r>
      </text>
    </comment>
    <comment ref="BKX19" authorId="0" shapeId="0" xr:uid="{F0CC6892-1E36-44A3-AE6B-16573414FA42}">
      <text>
        <r>
          <rPr>
            <b/>
            <sz val="9"/>
            <color indexed="81"/>
            <rFont val="Tahoma"/>
            <family val="2"/>
          </rPr>
          <t>Becky Dzingeleski:</t>
        </r>
        <r>
          <rPr>
            <sz val="9"/>
            <color indexed="81"/>
            <rFont val="Tahoma"/>
            <family val="2"/>
          </rPr>
          <t xml:space="preserve">
Per FOD is a new Unit.  Contributions began in 2018</t>
        </r>
      </text>
    </comment>
    <comment ref="BLB19" authorId="0" shapeId="0" xr:uid="{557BD6A6-2D18-4074-B7B0-6D7B0B7DA376}">
      <text>
        <r>
          <rPr>
            <b/>
            <sz val="9"/>
            <color indexed="81"/>
            <rFont val="Tahoma"/>
            <family val="2"/>
          </rPr>
          <t>Becky Dzingeleski:</t>
        </r>
        <r>
          <rPr>
            <sz val="9"/>
            <color indexed="81"/>
            <rFont val="Tahoma"/>
            <family val="2"/>
          </rPr>
          <t xml:space="preserve">
Per FOD is a new Unit.  Contributions began in 2018</t>
        </r>
      </text>
    </comment>
    <comment ref="BLF19" authorId="0" shapeId="0" xr:uid="{C25BEE73-58D3-41BD-A2B2-17D8418BFFA8}">
      <text>
        <r>
          <rPr>
            <b/>
            <sz val="9"/>
            <color indexed="81"/>
            <rFont val="Tahoma"/>
            <family val="2"/>
          </rPr>
          <t>Becky Dzingeleski:</t>
        </r>
        <r>
          <rPr>
            <sz val="9"/>
            <color indexed="81"/>
            <rFont val="Tahoma"/>
            <family val="2"/>
          </rPr>
          <t xml:space="preserve">
Per FOD is a new Unit.  Contributions began in 2018</t>
        </r>
      </text>
    </comment>
    <comment ref="BLJ19" authorId="0" shapeId="0" xr:uid="{6F8DC117-C31D-4B2E-8896-CD6A718BEA8D}">
      <text>
        <r>
          <rPr>
            <b/>
            <sz val="9"/>
            <color indexed="81"/>
            <rFont val="Tahoma"/>
            <family val="2"/>
          </rPr>
          <t>Becky Dzingeleski:</t>
        </r>
        <r>
          <rPr>
            <sz val="9"/>
            <color indexed="81"/>
            <rFont val="Tahoma"/>
            <family val="2"/>
          </rPr>
          <t xml:space="preserve">
Per FOD is a new Unit.  Contributions began in 2018</t>
        </r>
      </text>
    </comment>
    <comment ref="BLN19" authorId="0" shapeId="0" xr:uid="{BB56C863-3D47-4289-9088-2F376A88B750}">
      <text>
        <r>
          <rPr>
            <b/>
            <sz val="9"/>
            <color indexed="81"/>
            <rFont val="Tahoma"/>
            <family val="2"/>
          </rPr>
          <t>Becky Dzingeleski:</t>
        </r>
        <r>
          <rPr>
            <sz val="9"/>
            <color indexed="81"/>
            <rFont val="Tahoma"/>
            <family val="2"/>
          </rPr>
          <t xml:space="preserve">
Per FOD is a new Unit.  Contributions began in 2018</t>
        </r>
      </text>
    </comment>
    <comment ref="BLR19" authorId="0" shapeId="0" xr:uid="{86129002-3E9A-412E-A16A-DB3C7754535F}">
      <text>
        <r>
          <rPr>
            <b/>
            <sz val="9"/>
            <color indexed="81"/>
            <rFont val="Tahoma"/>
            <family val="2"/>
          </rPr>
          <t>Becky Dzingeleski:</t>
        </r>
        <r>
          <rPr>
            <sz val="9"/>
            <color indexed="81"/>
            <rFont val="Tahoma"/>
            <family val="2"/>
          </rPr>
          <t xml:space="preserve">
Per FOD is a new Unit.  Contributions began in 2018</t>
        </r>
      </text>
    </comment>
    <comment ref="BLV19" authorId="0" shapeId="0" xr:uid="{F5AE2D6F-6C8F-4021-A818-A3E18CFBE806}">
      <text>
        <r>
          <rPr>
            <b/>
            <sz val="9"/>
            <color indexed="81"/>
            <rFont val="Tahoma"/>
            <family val="2"/>
          </rPr>
          <t>Becky Dzingeleski:</t>
        </r>
        <r>
          <rPr>
            <sz val="9"/>
            <color indexed="81"/>
            <rFont val="Tahoma"/>
            <family val="2"/>
          </rPr>
          <t xml:space="preserve">
Per FOD is a new Unit.  Contributions began in 2018</t>
        </r>
      </text>
    </comment>
    <comment ref="BLZ19" authorId="0" shapeId="0" xr:uid="{6386AFE8-0539-4144-B497-E46041E580ED}">
      <text>
        <r>
          <rPr>
            <b/>
            <sz val="9"/>
            <color indexed="81"/>
            <rFont val="Tahoma"/>
            <family val="2"/>
          </rPr>
          <t>Becky Dzingeleski:</t>
        </r>
        <r>
          <rPr>
            <sz val="9"/>
            <color indexed="81"/>
            <rFont val="Tahoma"/>
            <family val="2"/>
          </rPr>
          <t xml:space="preserve">
Per FOD is a new Unit.  Contributions began in 2018</t>
        </r>
      </text>
    </comment>
    <comment ref="BMD19" authorId="0" shapeId="0" xr:uid="{38FC12BF-D52B-4A2F-A759-DA7665C091C0}">
      <text>
        <r>
          <rPr>
            <b/>
            <sz val="9"/>
            <color indexed="81"/>
            <rFont val="Tahoma"/>
            <family val="2"/>
          </rPr>
          <t>Becky Dzingeleski:</t>
        </r>
        <r>
          <rPr>
            <sz val="9"/>
            <color indexed="81"/>
            <rFont val="Tahoma"/>
            <family val="2"/>
          </rPr>
          <t xml:space="preserve">
Per FOD is a new Unit.  Contributions began in 2018</t>
        </r>
      </text>
    </comment>
    <comment ref="BMH19" authorId="0" shapeId="0" xr:uid="{04CED189-FCF4-4651-96E9-9216057C5822}">
      <text>
        <r>
          <rPr>
            <b/>
            <sz val="9"/>
            <color indexed="81"/>
            <rFont val="Tahoma"/>
            <family val="2"/>
          </rPr>
          <t>Becky Dzingeleski:</t>
        </r>
        <r>
          <rPr>
            <sz val="9"/>
            <color indexed="81"/>
            <rFont val="Tahoma"/>
            <family val="2"/>
          </rPr>
          <t xml:space="preserve">
Per FOD is a new Unit.  Contributions began in 2018</t>
        </r>
      </text>
    </comment>
    <comment ref="BML19" authorId="0" shapeId="0" xr:uid="{D14DFC7E-A3A8-4759-B763-CFD952408F8C}">
      <text>
        <r>
          <rPr>
            <b/>
            <sz val="9"/>
            <color indexed="81"/>
            <rFont val="Tahoma"/>
            <family val="2"/>
          </rPr>
          <t>Becky Dzingeleski:</t>
        </r>
        <r>
          <rPr>
            <sz val="9"/>
            <color indexed="81"/>
            <rFont val="Tahoma"/>
            <family val="2"/>
          </rPr>
          <t xml:space="preserve">
Per FOD is a new Unit.  Contributions began in 2018</t>
        </r>
      </text>
    </comment>
    <comment ref="BMP19" authorId="0" shapeId="0" xr:uid="{9F26E048-77F6-466D-A75B-766CEF0D2571}">
      <text>
        <r>
          <rPr>
            <b/>
            <sz val="9"/>
            <color indexed="81"/>
            <rFont val="Tahoma"/>
            <family val="2"/>
          </rPr>
          <t>Becky Dzingeleski:</t>
        </r>
        <r>
          <rPr>
            <sz val="9"/>
            <color indexed="81"/>
            <rFont val="Tahoma"/>
            <family val="2"/>
          </rPr>
          <t xml:space="preserve">
Per FOD is a new Unit.  Contributions began in 2018</t>
        </r>
      </text>
    </comment>
    <comment ref="BMT19" authorId="0" shapeId="0" xr:uid="{CC1965E5-6A52-41D1-8362-6E6702DD0F86}">
      <text>
        <r>
          <rPr>
            <b/>
            <sz val="9"/>
            <color indexed="81"/>
            <rFont val="Tahoma"/>
            <family val="2"/>
          </rPr>
          <t>Becky Dzingeleski:</t>
        </r>
        <r>
          <rPr>
            <sz val="9"/>
            <color indexed="81"/>
            <rFont val="Tahoma"/>
            <family val="2"/>
          </rPr>
          <t xml:space="preserve">
Per FOD is a new Unit.  Contributions began in 2018</t>
        </r>
      </text>
    </comment>
    <comment ref="BMX19" authorId="0" shapeId="0" xr:uid="{A92EAEA3-7357-4AEE-9A88-1F4294DD39BC}">
      <text>
        <r>
          <rPr>
            <b/>
            <sz val="9"/>
            <color indexed="81"/>
            <rFont val="Tahoma"/>
            <family val="2"/>
          </rPr>
          <t>Becky Dzingeleski:</t>
        </r>
        <r>
          <rPr>
            <sz val="9"/>
            <color indexed="81"/>
            <rFont val="Tahoma"/>
            <family val="2"/>
          </rPr>
          <t xml:space="preserve">
Per FOD is a new Unit.  Contributions began in 2018</t>
        </r>
      </text>
    </comment>
    <comment ref="BNB19" authorId="0" shapeId="0" xr:uid="{10AE1077-9888-4F10-B93E-9832D4FDF476}">
      <text>
        <r>
          <rPr>
            <b/>
            <sz val="9"/>
            <color indexed="81"/>
            <rFont val="Tahoma"/>
            <family val="2"/>
          </rPr>
          <t>Becky Dzingeleski:</t>
        </r>
        <r>
          <rPr>
            <sz val="9"/>
            <color indexed="81"/>
            <rFont val="Tahoma"/>
            <family val="2"/>
          </rPr>
          <t xml:space="preserve">
Per FOD is a new Unit.  Contributions began in 2018</t>
        </r>
      </text>
    </comment>
    <comment ref="BNF19" authorId="0" shapeId="0" xr:uid="{91BEB570-BF11-4DC0-836B-4F55EDE97202}">
      <text>
        <r>
          <rPr>
            <b/>
            <sz val="9"/>
            <color indexed="81"/>
            <rFont val="Tahoma"/>
            <family val="2"/>
          </rPr>
          <t>Becky Dzingeleski:</t>
        </r>
        <r>
          <rPr>
            <sz val="9"/>
            <color indexed="81"/>
            <rFont val="Tahoma"/>
            <family val="2"/>
          </rPr>
          <t xml:space="preserve">
Per FOD is a new Unit.  Contributions began in 2018</t>
        </r>
      </text>
    </comment>
    <comment ref="BNJ19" authorId="0" shapeId="0" xr:uid="{6785BCC5-097E-45CD-82F9-FD6B6BBADFB6}">
      <text>
        <r>
          <rPr>
            <b/>
            <sz val="9"/>
            <color indexed="81"/>
            <rFont val="Tahoma"/>
            <family val="2"/>
          </rPr>
          <t>Becky Dzingeleski:</t>
        </r>
        <r>
          <rPr>
            <sz val="9"/>
            <color indexed="81"/>
            <rFont val="Tahoma"/>
            <family val="2"/>
          </rPr>
          <t xml:space="preserve">
Per FOD is a new Unit.  Contributions began in 2018</t>
        </r>
      </text>
    </comment>
    <comment ref="BNN19" authorId="0" shapeId="0" xr:uid="{AAEE266F-0B35-484F-AD96-1E738181055B}">
      <text>
        <r>
          <rPr>
            <b/>
            <sz val="9"/>
            <color indexed="81"/>
            <rFont val="Tahoma"/>
            <family val="2"/>
          </rPr>
          <t>Becky Dzingeleski:</t>
        </r>
        <r>
          <rPr>
            <sz val="9"/>
            <color indexed="81"/>
            <rFont val="Tahoma"/>
            <family val="2"/>
          </rPr>
          <t xml:space="preserve">
Per FOD is a new Unit.  Contributions began in 2018</t>
        </r>
      </text>
    </comment>
    <comment ref="BNR19" authorId="0" shapeId="0" xr:uid="{FBAB8484-A879-4514-BE27-FBDDA4CE06C5}">
      <text>
        <r>
          <rPr>
            <b/>
            <sz val="9"/>
            <color indexed="81"/>
            <rFont val="Tahoma"/>
            <family val="2"/>
          </rPr>
          <t>Becky Dzingeleski:</t>
        </r>
        <r>
          <rPr>
            <sz val="9"/>
            <color indexed="81"/>
            <rFont val="Tahoma"/>
            <family val="2"/>
          </rPr>
          <t xml:space="preserve">
Per FOD is a new Unit.  Contributions began in 2018</t>
        </r>
      </text>
    </comment>
    <comment ref="BNV19" authorId="0" shapeId="0" xr:uid="{CD276D85-09E2-4170-B926-8E196CF614EC}">
      <text>
        <r>
          <rPr>
            <b/>
            <sz val="9"/>
            <color indexed="81"/>
            <rFont val="Tahoma"/>
            <family val="2"/>
          </rPr>
          <t>Becky Dzingeleski:</t>
        </r>
        <r>
          <rPr>
            <sz val="9"/>
            <color indexed="81"/>
            <rFont val="Tahoma"/>
            <family val="2"/>
          </rPr>
          <t xml:space="preserve">
Per FOD is a new Unit.  Contributions began in 2018</t>
        </r>
      </text>
    </comment>
    <comment ref="BNZ19" authorId="0" shapeId="0" xr:uid="{189EE20B-1C75-4872-BC77-B5309EE4D999}">
      <text>
        <r>
          <rPr>
            <b/>
            <sz val="9"/>
            <color indexed="81"/>
            <rFont val="Tahoma"/>
            <family val="2"/>
          </rPr>
          <t>Becky Dzingeleski:</t>
        </r>
        <r>
          <rPr>
            <sz val="9"/>
            <color indexed="81"/>
            <rFont val="Tahoma"/>
            <family val="2"/>
          </rPr>
          <t xml:space="preserve">
Per FOD is a new Unit.  Contributions began in 2018</t>
        </r>
      </text>
    </comment>
    <comment ref="BOD19" authorId="0" shapeId="0" xr:uid="{68628C6F-9106-4909-857B-4662EBABAECF}">
      <text>
        <r>
          <rPr>
            <b/>
            <sz val="9"/>
            <color indexed="81"/>
            <rFont val="Tahoma"/>
            <family val="2"/>
          </rPr>
          <t>Becky Dzingeleski:</t>
        </r>
        <r>
          <rPr>
            <sz val="9"/>
            <color indexed="81"/>
            <rFont val="Tahoma"/>
            <family val="2"/>
          </rPr>
          <t xml:space="preserve">
Per FOD is a new Unit.  Contributions began in 2018</t>
        </r>
      </text>
    </comment>
    <comment ref="BOH19" authorId="0" shapeId="0" xr:uid="{9FA5057B-5B33-432A-BCA8-E52F4A310D03}">
      <text>
        <r>
          <rPr>
            <b/>
            <sz val="9"/>
            <color indexed="81"/>
            <rFont val="Tahoma"/>
            <family val="2"/>
          </rPr>
          <t>Becky Dzingeleski:</t>
        </r>
        <r>
          <rPr>
            <sz val="9"/>
            <color indexed="81"/>
            <rFont val="Tahoma"/>
            <family val="2"/>
          </rPr>
          <t xml:space="preserve">
Per FOD is a new Unit.  Contributions began in 2018</t>
        </r>
      </text>
    </comment>
    <comment ref="BOL19" authorId="0" shapeId="0" xr:uid="{64AA2713-D561-40AC-B7F8-1550BC461CB3}">
      <text>
        <r>
          <rPr>
            <b/>
            <sz val="9"/>
            <color indexed="81"/>
            <rFont val="Tahoma"/>
            <family val="2"/>
          </rPr>
          <t>Becky Dzingeleski:</t>
        </r>
        <r>
          <rPr>
            <sz val="9"/>
            <color indexed="81"/>
            <rFont val="Tahoma"/>
            <family val="2"/>
          </rPr>
          <t xml:space="preserve">
Per FOD is a new Unit.  Contributions began in 2018</t>
        </r>
      </text>
    </comment>
    <comment ref="BOP19" authorId="0" shapeId="0" xr:uid="{9F08BB2F-DE30-4ECD-BF58-C3190115E1C7}">
      <text>
        <r>
          <rPr>
            <b/>
            <sz val="9"/>
            <color indexed="81"/>
            <rFont val="Tahoma"/>
            <family val="2"/>
          </rPr>
          <t>Becky Dzingeleski:</t>
        </r>
        <r>
          <rPr>
            <sz val="9"/>
            <color indexed="81"/>
            <rFont val="Tahoma"/>
            <family val="2"/>
          </rPr>
          <t xml:space="preserve">
Per FOD is a new Unit.  Contributions began in 2018</t>
        </r>
      </text>
    </comment>
    <comment ref="BOT19" authorId="0" shapeId="0" xr:uid="{206A0E0E-BBF3-4BBE-8ADE-904457BD4674}">
      <text>
        <r>
          <rPr>
            <b/>
            <sz val="9"/>
            <color indexed="81"/>
            <rFont val="Tahoma"/>
            <family val="2"/>
          </rPr>
          <t>Becky Dzingeleski:</t>
        </r>
        <r>
          <rPr>
            <sz val="9"/>
            <color indexed="81"/>
            <rFont val="Tahoma"/>
            <family val="2"/>
          </rPr>
          <t xml:space="preserve">
Per FOD is a new Unit.  Contributions began in 2018</t>
        </r>
      </text>
    </comment>
    <comment ref="BOX19" authorId="0" shapeId="0" xr:uid="{2DA5BEEE-130C-41A4-8A25-9D5532BF6CC7}">
      <text>
        <r>
          <rPr>
            <b/>
            <sz val="9"/>
            <color indexed="81"/>
            <rFont val="Tahoma"/>
            <family val="2"/>
          </rPr>
          <t>Becky Dzingeleski:</t>
        </r>
        <r>
          <rPr>
            <sz val="9"/>
            <color indexed="81"/>
            <rFont val="Tahoma"/>
            <family val="2"/>
          </rPr>
          <t xml:space="preserve">
Per FOD is a new Unit.  Contributions began in 2018</t>
        </r>
      </text>
    </comment>
    <comment ref="BPB19" authorId="0" shapeId="0" xr:uid="{EF774340-0A11-440C-9F59-46B30A4A1649}">
      <text>
        <r>
          <rPr>
            <b/>
            <sz val="9"/>
            <color indexed="81"/>
            <rFont val="Tahoma"/>
            <family val="2"/>
          </rPr>
          <t>Becky Dzingeleski:</t>
        </r>
        <r>
          <rPr>
            <sz val="9"/>
            <color indexed="81"/>
            <rFont val="Tahoma"/>
            <family val="2"/>
          </rPr>
          <t xml:space="preserve">
Per FOD is a new Unit.  Contributions began in 2018</t>
        </r>
      </text>
    </comment>
    <comment ref="BPF19" authorId="0" shapeId="0" xr:uid="{3EA07C45-B1AD-4C42-8001-859D417A46C7}">
      <text>
        <r>
          <rPr>
            <b/>
            <sz val="9"/>
            <color indexed="81"/>
            <rFont val="Tahoma"/>
            <family val="2"/>
          </rPr>
          <t>Becky Dzingeleski:</t>
        </r>
        <r>
          <rPr>
            <sz val="9"/>
            <color indexed="81"/>
            <rFont val="Tahoma"/>
            <family val="2"/>
          </rPr>
          <t xml:space="preserve">
Per FOD is a new Unit.  Contributions began in 2018</t>
        </r>
      </text>
    </comment>
    <comment ref="BPJ19" authorId="0" shapeId="0" xr:uid="{4C371E00-C9EB-4A0A-844B-16D661AE4977}">
      <text>
        <r>
          <rPr>
            <b/>
            <sz val="9"/>
            <color indexed="81"/>
            <rFont val="Tahoma"/>
            <family val="2"/>
          </rPr>
          <t>Becky Dzingeleski:</t>
        </r>
        <r>
          <rPr>
            <sz val="9"/>
            <color indexed="81"/>
            <rFont val="Tahoma"/>
            <family val="2"/>
          </rPr>
          <t xml:space="preserve">
Per FOD is a new Unit.  Contributions began in 2018</t>
        </r>
      </text>
    </comment>
    <comment ref="BPN19" authorId="0" shapeId="0" xr:uid="{D5C8FA5E-7814-49CE-82CC-C0194BCFAA29}">
      <text>
        <r>
          <rPr>
            <b/>
            <sz val="9"/>
            <color indexed="81"/>
            <rFont val="Tahoma"/>
            <family val="2"/>
          </rPr>
          <t>Becky Dzingeleski:</t>
        </r>
        <r>
          <rPr>
            <sz val="9"/>
            <color indexed="81"/>
            <rFont val="Tahoma"/>
            <family val="2"/>
          </rPr>
          <t xml:space="preserve">
Per FOD is a new Unit.  Contributions began in 2018</t>
        </r>
      </text>
    </comment>
    <comment ref="BPR19" authorId="0" shapeId="0" xr:uid="{5323A471-9EEA-4B88-A688-23FA0DE45470}">
      <text>
        <r>
          <rPr>
            <b/>
            <sz val="9"/>
            <color indexed="81"/>
            <rFont val="Tahoma"/>
            <family val="2"/>
          </rPr>
          <t>Becky Dzingeleski:</t>
        </r>
        <r>
          <rPr>
            <sz val="9"/>
            <color indexed="81"/>
            <rFont val="Tahoma"/>
            <family val="2"/>
          </rPr>
          <t xml:space="preserve">
Per FOD is a new Unit.  Contributions began in 2018</t>
        </r>
      </text>
    </comment>
    <comment ref="BPV19" authorId="0" shapeId="0" xr:uid="{46FADDC5-594A-4FE2-8BE1-EDCF167AB637}">
      <text>
        <r>
          <rPr>
            <b/>
            <sz val="9"/>
            <color indexed="81"/>
            <rFont val="Tahoma"/>
            <family val="2"/>
          </rPr>
          <t>Becky Dzingeleski:</t>
        </r>
        <r>
          <rPr>
            <sz val="9"/>
            <color indexed="81"/>
            <rFont val="Tahoma"/>
            <family val="2"/>
          </rPr>
          <t xml:space="preserve">
Per FOD is a new Unit.  Contributions began in 2018</t>
        </r>
      </text>
    </comment>
    <comment ref="BPZ19" authorId="0" shapeId="0" xr:uid="{D6270C2C-B60E-43E5-AD09-73594310E3C5}">
      <text>
        <r>
          <rPr>
            <b/>
            <sz val="9"/>
            <color indexed="81"/>
            <rFont val="Tahoma"/>
            <family val="2"/>
          </rPr>
          <t>Becky Dzingeleski:</t>
        </r>
        <r>
          <rPr>
            <sz val="9"/>
            <color indexed="81"/>
            <rFont val="Tahoma"/>
            <family val="2"/>
          </rPr>
          <t xml:space="preserve">
Per FOD is a new Unit.  Contributions began in 2018</t>
        </r>
      </text>
    </comment>
    <comment ref="BQD19" authorId="0" shapeId="0" xr:uid="{2592A12F-D4BB-40B9-9BC7-6E54B5761972}">
      <text>
        <r>
          <rPr>
            <b/>
            <sz val="9"/>
            <color indexed="81"/>
            <rFont val="Tahoma"/>
            <family val="2"/>
          </rPr>
          <t>Becky Dzingeleski:</t>
        </r>
        <r>
          <rPr>
            <sz val="9"/>
            <color indexed="81"/>
            <rFont val="Tahoma"/>
            <family val="2"/>
          </rPr>
          <t xml:space="preserve">
Per FOD is a new Unit.  Contributions began in 2018</t>
        </r>
      </text>
    </comment>
    <comment ref="BQH19" authorId="0" shapeId="0" xr:uid="{87BBA21D-9F4E-4C87-B8FC-4C136E6D95E9}">
      <text>
        <r>
          <rPr>
            <b/>
            <sz val="9"/>
            <color indexed="81"/>
            <rFont val="Tahoma"/>
            <family val="2"/>
          </rPr>
          <t>Becky Dzingeleski:</t>
        </r>
        <r>
          <rPr>
            <sz val="9"/>
            <color indexed="81"/>
            <rFont val="Tahoma"/>
            <family val="2"/>
          </rPr>
          <t xml:space="preserve">
Per FOD is a new Unit.  Contributions began in 2018</t>
        </r>
      </text>
    </comment>
    <comment ref="BQL19" authorId="0" shapeId="0" xr:uid="{39F692CF-5EBF-4C97-8E13-EAC39BF6A800}">
      <text>
        <r>
          <rPr>
            <b/>
            <sz val="9"/>
            <color indexed="81"/>
            <rFont val="Tahoma"/>
            <family val="2"/>
          </rPr>
          <t>Becky Dzingeleski:</t>
        </r>
        <r>
          <rPr>
            <sz val="9"/>
            <color indexed="81"/>
            <rFont val="Tahoma"/>
            <family val="2"/>
          </rPr>
          <t xml:space="preserve">
Per FOD is a new Unit.  Contributions began in 2018</t>
        </r>
      </text>
    </comment>
    <comment ref="BQP19" authorId="0" shapeId="0" xr:uid="{B00BC0F5-B74D-4B0F-B1B0-D3AEA481AF0C}">
      <text>
        <r>
          <rPr>
            <b/>
            <sz val="9"/>
            <color indexed="81"/>
            <rFont val="Tahoma"/>
            <family val="2"/>
          </rPr>
          <t>Becky Dzingeleski:</t>
        </r>
        <r>
          <rPr>
            <sz val="9"/>
            <color indexed="81"/>
            <rFont val="Tahoma"/>
            <family val="2"/>
          </rPr>
          <t xml:space="preserve">
Per FOD is a new Unit.  Contributions began in 2018</t>
        </r>
      </text>
    </comment>
    <comment ref="BQT19" authorId="0" shapeId="0" xr:uid="{405C5A7D-8A0D-4B8F-980D-4D13D0C84B31}">
      <text>
        <r>
          <rPr>
            <b/>
            <sz val="9"/>
            <color indexed="81"/>
            <rFont val="Tahoma"/>
            <family val="2"/>
          </rPr>
          <t>Becky Dzingeleski:</t>
        </r>
        <r>
          <rPr>
            <sz val="9"/>
            <color indexed="81"/>
            <rFont val="Tahoma"/>
            <family val="2"/>
          </rPr>
          <t xml:space="preserve">
Per FOD is a new Unit.  Contributions began in 2018</t>
        </r>
      </text>
    </comment>
    <comment ref="BQX19" authorId="0" shapeId="0" xr:uid="{2293A509-A48F-4572-9652-E89488180D20}">
      <text>
        <r>
          <rPr>
            <b/>
            <sz val="9"/>
            <color indexed="81"/>
            <rFont val="Tahoma"/>
            <family val="2"/>
          </rPr>
          <t>Becky Dzingeleski:</t>
        </r>
        <r>
          <rPr>
            <sz val="9"/>
            <color indexed="81"/>
            <rFont val="Tahoma"/>
            <family val="2"/>
          </rPr>
          <t xml:space="preserve">
Per FOD is a new Unit.  Contributions began in 2018</t>
        </r>
      </text>
    </comment>
    <comment ref="BRB19" authorId="0" shapeId="0" xr:uid="{09341CE9-DF3D-4FBE-8327-4B6D101643B9}">
      <text>
        <r>
          <rPr>
            <b/>
            <sz val="9"/>
            <color indexed="81"/>
            <rFont val="Tahoma"/>
            <family val="2"/>
          </rPr>
          <t>Becky Dzingeleski:</t>
        </r>
        <r>
          <rPr>
            <sz val="9"/>
            <color indexed="81"/>
            <rFont val="Tahoma"/>
            <family val="2"/>
          </rPr>
          <t xml:space="preserve">
Per FOD is a new Unit.  Contributions began in 2018</t>
        </r>
      </text>
    </comment>
    <comment ref="BRF19" authorId="0" shapeId="0" xr:uid="{9A5E0A9B-2E8A-4612-A38F-684F0B52AD00}">
      <text>
        <r>
          <rPr>
            <b/>
            <sz val="9"/>
            <color indexed="81"/>
            <rFont val="Tahoma"/>
            <family val="2"/>
          </rPr>
          <t>Becky Dzingeleski:</t>
        </r>
        <r>
          <rPr>
            <sz val="9"/>
            <color indexed="81"/>
            <rFont val="Tahoma"/>
            <family val="2"/>
          </rPr>
          <t xml:space="preserve">
Per FOD is a new Unit.  Contributions began in 2018</t>
        </r>
      </text>
    </comment>
    <comment ref="BRJ19" authorId="0" shapeId="0" xr:uid="{0BADA242-3620-4206-9268-B965CA9BAA55}">
      <text>
        <r>
          <rPr>
            <b/>
            <sz val="9"/>
            <color indexed="81"/>
            <rFont val="Tahoma"/>
            <family val="2"/>
          </rPr>
          <t>Becky Dzingeleski:</t>
        </r>
        <r>
          <rPr>
            <sz val="9"/>
            <color indexed="81"/>
            <rFont val="Tahoma"/>
            <family val="2"/>
          </rPr>
          <t xml:space="preserve">
Per FOD is a new Unit.  Contributions began in 2018</t>
        </r>
      </text>
    </comment>
    <comment ref="BRN19" authorId="0" shapeId="0" xr:uid="{B1E67A9E-38CD-48E1-809A-523EAADCFC95}">
      <text>
        <r>
          <rPr>
            <b/>
            <sz val="9"/>
            <color indexed="81"/>
            <rFont val="Tahoma"/>
            <family val="2"/>
          </rPr>
          <t>Becky Dzingeleski:</t>
        </r>
        <r>
          <rPr>
            <sz val="9"/>
            <color indexed="81"/>
            <rFont val="Tahoma"/>
            <family val="2"/>
          </rPr>
          <t xml:space="preserve">
Per FOD is a new Unit.  Contributions began in 2018</t>
        </r>
      </text>
    </comment>
    <comment ref="BRR19" authorId="0" shapeId="0" xr:uid="{B0C0F1F8-8F8D-4035-B3F3-871952F41AA7}">
      <text>
        <r>
          <rPr>
            <b/>
            <sz val="9"/>
            <color indexed="81"/>
            <rFont val="Tahoma"/>
            <family val="2"/>
          </rPr>
          <t>Becky Dzingeleski:</t>
        </r>
        <r>
          <rPr>
            <sz val="9"/>
            <color indexed="81"/>
            <rFont val="Tahoma"/>
            <family val="2"/>
          </rPr>
          <t xml:space="preserve">
Per FOD is a new Unit.  Contributions began in 2018</t>
        </r>
      </text>
    </comment>
    <comment ref="BRV19" authorId="0" shapeId="0" xr:uid="{4AFA33FE-4BEE-4231-8266-1815660B0752}">
      <text>
        <r>
          <rPr>
            <b/>
            <sz val="9"/>
            <color indexed="81"/>
            <rFont val="Tahoma"/>
            <family val="2"/>
          </rPr>
          <t>Becky Dzingeleski:</t>
        </r>
        <r>
          <rPr>
            <sz val="9"/>
            <color indexed="81"/>
            <rFont val="Tahoma"/>
            <family val="2"/>
          </rPr>
          <t xml:space="preserve">
Per FOD is a new Unit.  Contributions began in 2018</t>
        </r>
      </text>
    </comment>
    <comment ref="BRZ19" authorId="0" shapeId="0" xr:uid="{05EB1DE6-943B-4A06-B39D-3DA51D84D948}">
      <text>
        <r>
          <rPr>
            <b/>
            <sz val="9"/>
            <color indexed="81"/>
            <rFont val="Tahoma"/>
            <family val="2"/>
          </rPr>
          <t>Becky Dzingeleski:</t>
        </r>
        <r>
          <rPr>
            <sz val="9"/>
            <color indexed="81"/>
            <rFont val="Tahoma"/>
            <family val="2"/>
          </rPr>
          <t xml:space="preserve">
Per FOD is a new Unit.  Contributions began in 2018</t>
        </r>
      </text>
    </comment>
    <comment ref="BSD19" authorId="0" shapeId="0" xr:uid="{5B342D4D-3730-4832-9E88-CAEA9A162014}">
      <text>
        <r>
          <rPr>
            <b/>
            <sz val="9"/>
            <color indexed="81"/>
            <rFont val="Tahoma"/>
            <family val="2"/>
          </rPr>
          <t>Becky Dzingeleski:</t>
        </r>
        <r>
          <rPr>
            <sz val="9"/>
            <color indexed="81"/>
            <rFont val="Tahoma"/>
            <family val="2"/>
          </rPr>
          <t xml:space="preserve">
Per FOD is a new Unit.  Contributions began in 2018</t>
        </r>
      </text>
    </comment>
    <comment ref="BSH19" authorId="0" shapeId="0" xr:uid="{730F31EC-5004-4F22-BC73-EE7D04886223}">
      <text>
        <r>
          <rPr>
            <b/>
            <sz val="9"/>
            <color indexed="81"/>
            <rFont val="Tahoma"/>
            <family val="2"/>
          </rPr>
          <t>Becky Dzingeleski:</t>
        </r>
        <r>
          <rPr>
            <sz val="9"/>
            <color indexed="81"/>
            <rFont val="Tahoma"/>
            <family val="2"/>
          </rPr>
          <t xml:space="preserve">
Per FOD is a new Unit.  Contributions began in 2018</t>
        </r>
      </text>
    </comment>
    <comment ref="BSL19" authorId="0" shapeId="0" xr:uid="{E0603D99-AA04-4629-A6EE-07F6BD506AAF}">
      <text>
        <r>
          <rPr>
            <b/>
            <sz val="9"/>
            <color indexed="81"/>
            <rFont val="Tahoma"/>
            <family val="2"/>
          </rPr>
          <t>Becky Dzingeleski:</t>
        </r>
        <r>
          <rPr>
            <sz val="9"/>
            <color indexed="81"/>
            <rFont val="Tahoma"/>
            <family val="2"/>
          </rPr>
          <t xml:space="preserve">
Per FOD is a new Unit.  Contributions began in 2018</t>
        </r>
      </text>
    </comment>
    <comment ref="BSP19" authorId="0" shapeId="0" xr:uid="{8F344B7A-9DA0-4067-BA81-5A05010346FB}">
      <text>
        <r>
          <rPr>
            <b/>
            <sz val="9"/>
            <color indexed="81"/>
            <rFont val="Tahoma"/>
            <family val="2"/>
          </rPr>
          <t>Becky Dzingeleski:</t>
        </r>
        <r>
          <rPr>
            <sz val="9"/>
            <color indexed="81"/>
            <rFont val="Tahoma"/>
            <family val="2"/>
          </rPr>
          <t xml:space="preserve">
Per FOD is a new Unit.  Contributions began in 2018</t>
        </r>
      </text>
    </comment>
    <comment ref="BST19" authorId="0" shapeId="0" xr:uid="{72928C1D-F9D4-4DBC-9AF7-C9C8FAF3CA6B}">
      <text>
        <r>
          <rPr>
            <b/>
            <sz val="9"/>
            <color indexed="81"/>
            <rFont val="Tahoma"/>
            <family val="2"/>
          </rPr>
          <t>Becky Dzingeleski:</t>
        </r>
        <r>
          <rPr>
            <sz val="9"/>
            <color indexed="81"/>
            <rFont val="Tahoma"/>
            <family val="2"/>
          </rPr>
          <t xml:space="preserve">
Per FOD is a new Unit.  Contributions began in 2018</t>
        </r>
      </text>
    </comment>
    <comment ref="BSX19" authorId="0" shapeId="0" xr:uid="{6050FC64-E7EB-4387-9A13-42A0EEE09148}">
      <text>
        <r>
          <rPr>
            <b/>
            <sz val="9"/>
            <color indexed="81"/>
            <rFont val="Tahoma"/>
            <family val="2"/>
          </rPr>
          <t>Becky Dzingeleski:</t>
        </r>
        <r>
          <rPr>
            <sz val="9"/>
            <color indexed="81"/>
            <rFont val="Tahoma"/>
            <family val="2"/>
          </rPr>
          <t xml:space="preserve">
Per FOD is a new Unit.  Contributions began in 2018</t>
        </r>
      </text>
    </comment>
    <comment ref="BTB19" authorId="0" shapeId="0" xr:uid="{595895E9-8E28-403C-A79E-3EAD814FDF4A}">
      <text>
        <r>
          <rPr>
            <b/>
            <sz val="9"/>
            <color indexed="81"/>
            <rFont val="Tahoma"/>
            <family val="2"/>
          </rPr>
          <t>Becky Dzingeleski:</t>
        </r>
        <r>
          <rPr>
            <sz val="9"/>
            <color indexed="81"/>
            <rFont val="Tahoma"/>
            <family val="2"/>
          </rPr>
          <t xml:space="preserve">
Per FOD is a new Unit.  Contributions began in 2018</t>
        </r>
      </text>
    </comment>
    <comment ref="BTF19" authorId="0" shapeId="0" xr:uid="{8CE09C98-2C9F-44FE-8FB9-ED7FD75E8DFA}">
      <text>
        <r>
          <rPr>
            <b/>
            <sz val="9"/>
            <color indexed="81"/>
            <rFont val="Tahoma"/>
            <family val="2"/>
          </rPr>
          <t>Becky Dzingeleski:</t>
        </r>
        <r>
          <rPr>
            <sz val="9"/>
            <color indexed="81"/>
            <rFont val="Tahoma"/>
            <family val="2"/>
          </rPr>
          <t xml:space="preserve">
Per FOD is a new Unit.  Contributions began in 2018</t>
        </r>
      </text>
    </comment>
    <comment ref="BTJ19" authorId="0" shapeId="0" xr:uid="{93004E76-7884-4D2E-8B83-CB0DB3D88F92}">
      <text>
        <r>
          <rPr>
            <b/>
            <sz val="9"/>
            <color indexed="81"/>
            <rFont val="Tahoma"/>
            <family val="2"/>
          </rPr>
          <t>Becky Dzingeleski:</t>
        </r>
        <r>
          <rPr>
            <sz val="9"/>
            <color indexed="81"/>
            <rFont val="Tahoma"/>
            <family val="2"/>
          </rPr>
          <t xml:space="preserve">
Per FOD is a new Unit.  Contributions began in 2018</t>
        </r>
      </text>
    </comment>
    <comment ref="BTN19" authorId="0" shapeId="0" xr:uid="{892773AC-A07D-4A60-B270-B2D380B9EEC8}">
      <text>
        <r>
          <rPr>
            <b/>
            <sz val="9"/>
            <color indexed="81"/>
            <rFont val="Tahoma"/>
            <family val="2"/>
          </rPr>
          <t>Becky Dzingeleski:</t>
        </r>
        <r>
          <rPr>
            <sz val="9"/>
            <color indexed="81"/>
            <rFont val="Tahoma"/>
            <family val="2"/>
          </rPr>
          <t xml:space="preserve">
Per FOD is a new Unit.  Contributions began in 2018</t>
        </r>
      </text>
    </comment>
    <comment ref="BTR19" authorId="0" shapeId="0" xr:uid="{39A935CB-3687-4795-AE18-37047FBEF934}">
      <text>
        <r>
          <rPr>
            <b/>
            <sz val="9"/>
            <color indexed="81"/>
            <rFont val="Tahoma"/>
            <family val="2"/>
          </rPr>
          <t>Becky Dzingeleski:</t>
        </r>
        <r>
          <rPr>
            <sz val="9"/>
            <color indexed="81"/>
            <rFont val="Tahoma"/>
            <family val="2"/>
          </rPr>
          <t xml:space="preserve">
Per FOD is a new Unit.  Contributions began in 2018</t>
        </r>
      </text>
    </comment>
    <comment ref="BTV19" authorId="0" shapeId="0" xr:uid="{FDD03F5A-D58D-4EED-B488-77F6A01CC3C4}">
      <text>
        <r>
          <rPr>
            <b/>
            <sz val="9"/>
            <color indexed="81"/>
            <rFont val="Tahoma"/>
            <family val="2"/>
          </rPr>
          <t>Becky Dzingeleski:</t>
        </r>
        <r>
          <rPr>
            <sz val="9"/>
            <color indexed="81"/>
            <rFont val="Tahoma"/>
            <family val="2"/>
          </rPr>
          <t xml:space="preserve">
Per FOD is a new Unit.  Contributions began in 2018</t>
        </r>
      </text>
    </comment>
    <comment ref="BTZ19" authorId="0" shapeId="0" xr:uid="{E785C8FE-E922-4B7D-A169-6C1D9802B1F5}">
      <text>
        <r>
          <rPr>
            <b/>
            <sz val="9"/>
            <color indexed="81"/>
            <rFont val="Tahoma"/>
            <family val="2"/>
          </rPr>
          <t>Becky Dzingeleski:</t>
        </r>
        <r>
          <rPr>
            <sz val="9"/>
            <color indexed="81"/>
            <rFont val="Tahoma"/>
            <family val="2"/>
          </rPr>
          <t xml:space="preserve">
Per FOD is a new Unit.  Contributions began in 2018</t>
        </r>
      </text>
    </comment>
    <comment ref="BUD19" authorId="0" shapeId="0" xr:uid="{8968AA1A-A3B7-42BE-8515-D0CAE948FC83}">
      <text>
        <r>
          <rPr>
            <b/>
            <sz val="9"/>
            <color indexed="81"/>
            <rFont val="Tahoma"/>
            <family val="2"/>
          </rPr>
          <t>Becky Dzingeleski:</t>
        </r>
        <r>
          <rPr>
            <sz val="9"/>
            <color indexed="81"/>
            <rFont val="Tahoma"/>
            <family val="2"/>
          </rPr>
          <t xml:space="preserve">
Per FOD is a new Unit.  Contributions began in 2018</t>
        </r>
      </text>
    </comment>
    <comment ref="BUH19" authorId="0" shapeId="0" xr:uid="{CEF62025-0F8C-4E1F-AAC9-8E929A6FD63F}">
      <text>
        <r>
          <rPr>
            <b/>
            <sz val="9"/>
            <color indexed="81"/>
            <rFont val="Tahoma"/>
            <family val="2"/>
          </rPr>
          <t>Becky Dzingeleski:</t>
        </r>
        <r>
          <rPr>
            <sz val="9"/>
            <color indexed="81"/>
            <rFont val="Tahoma"/>
            <family val="2"/>
          </rPr>
          <t xml:space="preserve">
Per FOD is a new Unit.  Contributions began in 2018</t>
        </r>
      </text>
    </comment>
    <comment ref="BUL19" authorId="0" shapeId="0" xr:uid="{DDE476E9-F646-43B6-A32A-F80FF053B13B}">
      <text>
        <r>
          <rPr>
            <b/>
            <sz val="9"/>
            <color indexed="81"/>
            <rFont val="Tahoma"/>
            <family val="2"/>
          </rPr>
          <t>Becky Dzingeleski:</t>
        </r>
        <r>
          <rPr>
            <sz val="9"/>
            <color indexed="81"/>
            <rFont val="Tahoma"/>
            <family val="2"/>
          </rPr>
          <t xml:space="preserve">
Per FOD is a new Unit.  Contributions began in 2018</t>
        </r>
      </text>
    </comment>
    <comment ref="BUP19" authorId="0" shapeId="0" xr:uid="{F7661FAA-C72C-47B1-9895-C31D64893DD0}">
      <text>
        <r>
          <rPr>
            <b/>
            <sz val="9"/>
            <color indexed="81"/>
            <rFont val="Tahoma"/>
            <family val="2"/>
          </rPr>
          <t>Becky Dzingeleski:</t>
        </r>
        <r>
          <rPr>
            <sz val="9"/>
            <color indexed="81"/>
            <rFont val="Tahoma"/>
            <family val="2"/>
          </rPr>
          <t xml:space="preserve">
Per FOD is a new Unit.  Contributions began in 2018</t>
        </r>
      </text>
    </comment>
    <comment ref="BUT19" authorId="0" shapeId="0" xr:uid="{CD5A0321-324B-444A-BE8F-4140B5B654BF}">
      <text>
        <r>
          <rPr>
            <b/>
            <sz val="9"/>
            <color indexed="81"/>
            <rFont val="Tahoma"/>
            <family val="2"/>
          </rPr>
          <t>Becky Dzingeleski:</t>
        </r>
        <r>
          <rPr>
            <sz val="9"/>
            <color indexed="81"/>
            <rFont val="Tahoma"/>
            <family val="2"/>
          </rPr>
          <t xml:space="preserve">
Per FOD is a new Unit.  Contributions began in 2018</t>
        </r>
      </text>
    </comment>
    <comment ref="BUX19" authorId="0" shapeId="0" xr:uid="{D0524076-64DC-4583-929C-ABEA7490D89A}">
      <text>
        <r>
          <rPr>
            <b/>
            <sz val="9"/>
            <color indexed="81"/>
            <rFont val="Tahoma"/>
            <family val="2"/>
          </rPr>
          <t>Becky Dzingeleski:</t>
        </r>
        <r>
          <rPr>
            <sz val="9"/>
            <color indexed="81"/>
            <rFont val="Tahoma"/>
            <family val="2"/>
          </rPr>
          <t xml:space="preserve">
Per FOD is a new Unit.  Contributions began in 2018</t>
        </r>
      </text>
    </comment>
    <comment ref="BVB19" authorId="0" shapeId="0" xr:uid="{5F39888B-349C-4BBC-9059-DAE71571E69B}">
      <text>
        <r>
          <rPr>
            <b/>
            <sz val="9"/>
            <color indexed="81"/>
            <rFont val="Tahoma"/>
            <family val="2"/>
          </rPr>
          <t>Becky Dzingeleski:</t>
        </r>
        <r>
          <rPr>
            <sz val="9"/>
            <color indexed="81"/>
            <rFont val="Tahoma"/>
            <family val="2"/>
          </rPr>
          <t xml:space="preserve">
Per FOD is a new Unit.  Contributions began in 2018</t>
        </r>
      </text>
    </comment>
    <comment ref="BVF19" authorId="0" shapeId="0" xr:uid="{260AFEBF-5A06-4CFF-9DD3-E29C5D708400}">
      <text>
        <r>
          <rPr>
            <b/>
            <sz val="9"/>
            <color indexed="81"/>
            <rFont val="Tahoma"/>
            <family val="2"/>
          </rPr>
          <t>Becky Dzingeleski:</t>
        </r>
        <r>
          <rPr>
            <sz val="9"/>
            <color indexed="81"/>
            <rFont val="Tahoma"/>
            <family val="2"/>
          </rPr>
          <t xml:space="preserve">
Per FOD is a new Unit.  Contributions began in 2018</t>
        </r>
      </text>
    </comment>
    <comment ref="BVJ19" authorId="0" shapeId="0" xr:uid="{7CE78680-464A-4376-AAE0-AAC6124DBBD6}">
      <text>
        <r>
          <rPr>
            <b/>
            <sz val="9"/>
            <color indexed="81"/>
            <rFont val="Tahoma"/>
            <family val="2"/>
          </rPr>
          <t>Becky Dzingeleski:</t>
        </r>
        <r>
          <rPr>
            <sz val="9"/>
            <color indexed="81"/>
            <rFont val="Tahoma"/>
            <family val="2"/>
          </rPr>
          <t xml:space="preserve">
Per FOD is a new Unit.  Contributions began in 2018</t>
        </r>
      </text>
    </comment>
    <comment ref="BVN19" authorId="0" shapeId="0" xr:uid="{A4C3A5A5-F7E7-4554-8EEA-09DAF5EDD492}">
      <text>
        <r>
          <rPr>
            <b/>
            <sz val="9"/>
            <color indexed="81"/>
            <rFont val="Tahoma"/>
            <family val="2"/>
          </rPr>
          <t>Becky Dzingeleski:</t>
        </r>
        <r>
          <rPr>
            <sz val="9"/>
            <color indexed="81"/>
            <rFont val="Tahoma"/>
            <family val="2"/>
          </rPr>
          <t xml:space="preserve">
Per FOD is a new Unit.  Contributions began in 2018</t>
        </r>
      </text>
    </comment>
    <comment ref="BVR19" authorId="0" shapeId="0" xr:uid="{0D7ABE03-7B25-4245-BE7C-575CA96E59C4}">
      <text>
        <r>
          <rPr>
            <b/>
            <sz val="9"/>
            <color indexed="81"/>
            <rFont val="Tahoma"/>
            <family val="2"/>
          </rPr>
          <t>Becky Dzingeleski:</t>
        </r>
        <r>
          <rPr>
            <sz val="9"/>
            <color indexed="81"/>
            <rFont val="Tahoma"/>
            <family val="2"/>
          </rPr>
          <t xml:space="preserve">
Per FOD is a new Unit.  Contributions began in 2018</t>
        </r>
      </text>
    </comment>
    <comment ref="BVV19" authorId="0" shapeId="0" xr:uid="{E422210E-B4F5-490D-AF56-8BC275FFF0F8}">
      <text>
        <r>
          <rPr>
            <b/>
            <sz val="9"/>
            <color indexed="81"/>
            <rFont val="Tahoma"/>
            <family val="2"/>
          </rPr>
          <t>Becky Dzingeleski:</t>
        </r>
        <r>
          <rPr>
            <sz val="9"/>
            <color indexed="81"/>
            <rFont val="Tahoma"/>
            <family val="2"/>
          </rPr>
          <t xml:space="preserve">
Per FOD is a new Unit.  Contributions began in 2018</t>
        </r>
      </text>
    </comment>
    <comment ref="BVZ19" authorId="0" shapeId="0" xr:uid="{D70FB839-E927-467D-BA67-217A95BDEB8E}">
      <text>
        <r>
          <rPr>
            <b/>
            <sz val="9"/>
            <color indexed="81"/>
            <rFont val="Tahoma"/>
            <family val="2"/>
          </rPr>
          <t>Becky Dzingeleski:</t>
        </r>
        <r>
          <rPr>
            <sz val="9"/>
            <color indexed="81"/>
            <rFont val="Tahoma"/>
            <family val="2"/>
          </rPr>
          <t xml:space="preserve">
Per FOD is a new Unit.  Contributions began in 2018</t>
        </r>
      </text>
    </comment>
    <comment ref="BWD19" authorId="0" shapeId="0" xr:uid="{A6CE5C90-881E-4EED-BB8C-F6D94BF4B4D6}">
      <text>
        <r>
          <rPr>
            <b/>
            <sz val="9"/>
            <color indexed="81"/>
            <rFont val="Tahoma"/>
            <family val="2"/>
          </rPr>
          <t>Becky Dzingeleski:</t>
        </r>
        <r>
          <rPr>
            <sz val="9"/>
            <color indexed="81"/>
            <rFont val="Tahoma"/>
            <family val="2"/>
          </rPr>
          <t xml:space="preserve">
Per FOD is a new Unit.  Contributions began in 2018</t>
        </r>
      </text>
    </comment>
    <comment ref="BWH19" authorId="0" shapeId="0" xr:uid="{9CE0FAB0-25DF-4B44-B1B5-A2F0EA9A0C3C}">
      <text>
        <r>
          <rPr>
            <b/>
            <sz val="9"/>
            <color indexed="81"/>
            <rFont val="Tahoma"/>
            <family val="2"/>
          </rPr>
          <t>Becky Dzingeleski:</t>
        </r>
        <r>
          <rPr>
            <sz val="9"/>
            <color indexed="81"/>
            <rFont val="Tahoma"/>
            <family val="2"/>
          </rPr>
          <t xml:space="preserve">
Per FOD is a new Unit.  Contributions began in 2018</t>
        </r>
      </text>
    </comment>
    <comment ref="BWL19" authorId="0" shapeId="0" xr:uid="{56DA7F3A-F45F-454F-8747-127C9364F257}">
      <text>
        <r>
          <rPr>
            <b/>
            <sz val="9"/>
            <color indexed="81"/>
            <rFont val="Tahoma"/>
            <family val="2"/>
          </rPr>
          <t>Becky Dzingeleski:</t>
        </r>
        <r>
          <rPr>
            <sz val="9"/>
            <color indexed="81"/>
            <rFont val="Tahoma"/>
            <family val="2"/>
          </rPr>
          <t xml:space="preserve">
Per FOD is a new Unit.  Contributions began in 2018</t>
        </r>
      </text>
    </comment>
    <comment ref="BWP19" authorId="0" shapeId="0" xr:uid="{3879AFF2-D688-460A-8EB9-AB8BC0A3C0AE}">
      <text>
        <r>
          <rPr>
            <b/>
            <sz val="9"/>
            <color indexed="81"/>
            <rFont val="Tahoma"/>
            <family val="2"/>
          </rPr>
          <t>Becky Dzingeleski:</t>
        </r>
        <r>
          <rPr>
            <sz val="9"/>
            <color indexed="81"/>
            <rFont val="Tahoma"/>
            <family val="2"/>
          </rPr>
          <t xml:space="preserve">
Per FOD is a new Unit.  Contributions began in 2018</t>
        </r>
      </text>
    </comment>
    <comment ref="BWT19" authorId="0" shapeId="0" xr:uid="{D8A5E581-CE10-47FF-97A1-A7E3A4BC4C4B}">
      <text>
        <r>
          <rPr>
            <b/>
            <sz val="9"/>
            <color indexed="81"/>
            <rFont val="Tahoma"/>
            <family val="2"/>
          </rPr>
          <t>Becky Dzingeleski:</t>
        </r>
        <r>
          <rPr>
            <sz val="9"/>
            <color indexed="81"/>
            <rFont val="Tahoma"/>
            <family val="2"/>
          </rPr>
          <t xml:space="preserve">
Per FOD is a new Unit.  Contributions began in 2018</t>
        </r>
      </text>
    </comment>
    <comment ref="BWX19" authorId="0" shapeId="0" xr:uid="{FB4F05DD-AEDE-441B-980C-259E70FC1F8A}">
      <text>
        <r>
          <rPr>
            <b/>
            <sz val="9"/>
            <color indexed="81"/>
            <rFont val="Tahoma"/>
            <family val="2"/>
          </rPr>
          <t>Becky Dzingeleski:</t>
        </r>
        <r>
          <rPr>
            <sz val="9"/>
            <color indexed="81"/>
            <rFont val="Tahoma"/>
            <family val="2"/>
          </rPr>
          <t xml:space="preserve">
Per FOD is a new Unit.  Contributions began in 2018</t>
        </r>
      </text>
    </comment>
    <comment ref="BXB19" authorId="0" shapeId="0" xr:uid="{CA89A269-A796-4830-B079-388AE3A04F0F}">
      <text>
        <r>
          <rPr>
            <b/>
            <sz val="9"/>
            <color indexed="81"/>
            <rFont val="Tahoma"/>
            <family val="2"/>
          </rPr>
          <t>Becky Dzingeleski:</t>
        </r>
        <r>
          <rPr>
            <sz val="9"/>
            <color indexed="81"/>
            <rFont val="Tahoma"/>
            <family val="2"/>
          </rPr>
          <t xml:space="preserve">
Per FOD is a new Unit.  Contributions began in 2018</t>
        </r>
      </text>
    </comment>
    <comment ref="BXF19" authorId="0" shapeId="0" xr:uid="{6ACB01E0-0E6C-4784-BAEE-CFB79388A682}">
      <text>
        <r>
          <rPr>
            <b/>
            <sz val="9"/>
            <color indexed="81"/>
            <rFont val="Tahoma"/>
            <family val="2"/>
          </rPr>
          <t>Becky Dzingeleski:</t>
        </r>
        <r>
          <rPr>
            <sz val="9"/>
            <color indexed="81"/>
            <rFont val="Tahoma"/>
            <family val="2"/>
          </rPr>
          <t xml:space="preserve">
Per FOD is a new Unit.  Contributions began in 2018</t>
        </r>
      </text>
    </comment>
    <comment ref="BXJ19" authorId="0" shapeId="0" xr:uid="{B3006A9B-06E1-4060-996F-B437673646D5}">
      <text>
        <r>
          <rPr>
            <b/>
            <sz val="9"/>
            <color indexed="81"/>
            <rFont val="Tahoma"/>
            <family val="2"/>
          </rPr>
          <t>Becky Dzingeleski:</t>
        </r>
        <r>
          <rPr>
            <sz val="9"/>
            <color indexed="81"/>
            <rFont val="Tahoma"/>
            <family val="2"/>
          </rPr>
          <t xml:space="preserve">
Per FOD is a new Unit.  Contributions began in 2018</t>
        </r>
      </text>
    </comment>
    <comment ref="BXN19" authorId="0" shapeId="0" xr:uid="{B82FB335-2DCA-4783-B656-EA8E145DC358}">
      <text>
        <r>
          <rPr>
            <b/>
            <sz val="9"/>
            <color indexed="81"/>
            <rFont val="Tahoma"/>
            <family val="2"/>
          </rPr>
          <t>Becky Dzingeleski:</t>
        </r>
        <r>
          <rPr>
            <sz val="9"/>
            <color indexed="81"/>
            <rFont val="Tahoma"/>
            <family val="2"/>
          </rPr>
          <t xml:space="preserve">
Per FOD is a new Unit.  Contributions began in 2018</t>
        </r>
      </text>
    </comment>
    <comment ref="BXR19" authorId="0" shapeId="0" xr:uid="{15EBF054-99B5-44A2-B7D7-F7B83801F942}">
      <text>
        <r>
          <rPr>
            <b/>
            <sz val="9"/>
            <color indexed="81"/>
            <rFont val="Tahoma"/>
            <family val="2"/>
          </rPr>
          <t>Becky Dzingeleski:</t>
        </r>
        <r>
          <rPr>
            <sz val="9"/>
            <color indexed="81"/>
            <rFont val="Tahoma"/>
            <family val="2"/>
          </rPr>
          <t xml:space="preserve">
Per FOD is a new Unit.  Contributions began in 2018</t>
        </r>
      </text>
    </comment>
    <comment ref="BXV19" authorId="0" shapeId="0" xr:uid="{9293B082-C25F-4BD0-9691-7D7527E147F7}">
      <text>
        <r>
          <rPr>
            <b/>
            <sz val="9"/>
            <color indexed="81"/>
            <rFont val="Tahoma"/>
            <family val="2"/>
          </rPr>
          <t>Becky Dzingeleski:</t>
        </r>
        <r>
          <rPr>
            <sz val="9"/>
            <color indexed="81"/>
            <rFont val="Tahoma"/>
            <family val="2"/>
          </rPr>
          <t xml:space="preserve">
Per FOD is a new Unit.  Contributions began in 2018</t>
        </r>
      </text>
    </comment>
    <comment ref="BXZ19" authorId="0" shapeId="0" xr:uid="{960E805C-ECE7-40E7-94CD-1D3C27FB6D90}">
      <text>
        <r>
          <rPr>
            <b/>
            <sz val="9"/>
            <color indexed="81"/>
            <rFont val="Tahoma"/>
            <family val="2"/>
          </rPr>
          <t>Becky Dzingeleski:</t>
        </r>
        <r>
          <rPr>
            <sz val="9"/>
            <color indexed="81"/>
            <rFont val="Tahoma"/>
            <family val="2"/>
          </rPr>
          <t xml:space="preserve">
Per FOD is a new Unit.  Contributions began in 2018</t>
        </r>
      </text>
    </comment>
    <comment ref="BYD19" authorId="0" shapeId="0" xr:uid="{FC61E9CD-8E75-4CD6-8D1F-D95054514306}">
      <text>
        <r>
          <rPr>
            <b/>
            <sz val="9"/>
            <color indexed="81"/>
            <rFont val="Tahoma"/>
            <family val="2"/>
          </rPr>
          <t>Becky Dzingeleski:</t>
        </r>
        <r>
          <rPr>
            <sz val="9"/>
            <color indexed="81"/>
            <rFont val="Tahoma"/>
            <family val="2"/>
          </rPr>
          <t xml:space="preserve">
Per FOD is a new Unit.  Contributions began in 2018</t>
        </r>
      </text>
    </comment>
    <comment ref="BYH19" authorId="0" shapeId="0" xr:uid="{8BED56C5-BDA4-4706-A400-F7E3E5415C65}">
      <text>
        <r>
          <rPr>
            <b/>
            <sz val="9"/>
            <color indexed="81"/>
            <rFont val="Tahoma"/>
            <family val="2"/>
          </rPr>
          <t>Becky Dzingeleski:</t>
        </r>
        <r>
          <rPr>
            <sz val="9"/>
            <color indexed="81"/>
            <rFont val="Tahoma"/>
            <family val="2"/>
          </rPr>
          <t xml:space="preserve">
Per FOD is a new Unit.  Contributions began in 2018</t>
        </r>
      </text>
    </comment>
    <comment ref="BYL19" authorId="0" shapeId="0" xr:uid="{D825EF7A-7FB4-4209-9962-2D20676D97D9}">
      <text>
        <r>
          <rPr>
            <b/>
            <sz val="9"/>
            <color indexed="81"/>
            <rFont val="Tahoma"/>
            <family val="2"/>
          </rPr>
          <t>Becky Dzingeleski:</t>
        </r>
        <r>
          <rPr>
            <sz val="9"/>
            <color indexed="81"/>
            <rFont val="Tahoma"/>
            <family val="2"/>
          </rPr>
          <t xml:space="preserve">
Per FOD is a new Unit.  Contributions began in 2018</t>
        </r>
      </text>
    </comment>
    <comment ref="BYP19" authorId="0" shapeId="0" xr:uid="{CD5AA47F-FA7A-47C0-A47F-BB1DCC80AEAF}">
      <text>
        <r>
          <rPr>
            <b/>
            <sz val="9"/>
            <color indexed="81"/>
            <rFont val="Tahoma"/>
            <family val="2"/>
          </rPr>
          <t>Becky Dzingeleski:</t>
        </r>
        <r>
          <rPr>
            <sz val="9"/>
            <color indexed="81"/>
            <rFont val="Tahoma"/>
            <family val="2"/>
          </rPr>
          <t xml:space="preserve">
Per FOD is a new Unit.  Contributions began in 2018</t>
        </r>
      </text>
    </comment>
    <comment ref="BYT19" authorId="0" shapeId="0" xr:uid="{D58FEDAD-55DF-43FF-A597-5D6060A0E477}">
      <text>
        <r>
          <rPr>
            <b/>
            <sz val="9"/>
            <color indexed="81"/>
            <rFont val="Tahoma"/>
            <family val="2"/>
          </rPr>
          <t>Becky Dzingeleski:</t>
        </r>
        <r>
          <rPr>
            <sz val="9"/>
            <color indexed="81"/>
            <rFont val="Tahoma"/>
            <family val="2"/>
          </rPr>
          <t xml:space="preserve">
Per FOD is a new Unit.  Contributions began in 2018</t>
        </r>
      </text>
    </comment>
    <comment ref="BYX19" authorId="0" shapeId="0" xr:uid="{D29102FC-4B3B-43FC-9CAF-2AF97DC02F01}">
      <text>
        <r>
          <rPr>
            <b/>
            <sz val="9"/>
            <color indexed="81"/>
            <rFont val="Tahoma"/>
            <family val="2"/>
          </rPr>
          <t>Becky Dzingeleski:</t>
        </r>
        <r>
          <rPr>
            <sz val="9"/>
            <color indexed="81"/>
            <rFont val="Tahoma"/>
            <family val="2"/>
          </rPr>
          <t xml:space="preserve">
Per FOD is a new Unit.  Contributions began in 2018</t>
        </r>
      </text>
    </comment>
    <comment ref="BZB19" authorId="0" shapeId="0" xr:uid="{D6092236-0A48-4B14-AF37-1869362565ED}">
      <text>
        <r>
          <rPr>
            <b/>
            <sz val="9"/>
            <color indexed="81"/>
            <rFont val="Tahoma"/>
            <family val="2"/>
          </rPr>
          <t>Becky Dzingeleski:</t>
        </r>
        <r>
          <rPr>
            <sz val="9"/>
            <color indexed="81"/>
            <rFont val="Tahoma"/>
            <family val="2"/>
          </rPr>
          <t xml:space="preserve">
Per FOD is a new Unit.  Contributions began in 2018</t>
        </r>
      </text>
    </comment>
    <comment ref="BZF19" authorId="0" shapeId="0" xr:uid="{2CDDF9D2-857D-4EB0-AF5A-9196D3CA0CFC}">
      <text>
        <r>
          <rPr>
            <b/>
            <sz val="9"/>
            <color indexed="81"/>
            <rFont val="Tahoma"/>
            <family val="2"/>
          </rPr>
          <t>Becky Dzingeleski:</t>
        </r>
        <r>
          <rPr>
            <sz val="9"/>
            <color indexed="81"/>
            <rFont val="Tahoma"/>
            <family val="2"/>
          </rPr>
          <t xml:space="preserve">
Per FOD is a new Unit.  Contributions began in 2018</t>
        </r>
      </text>
    </comment>
    <comment ref="BZJ19" authorId="0" shapeId="0" xr:uid="{25A21AA5-C7A3-4AAF-89E9-9FE98526C460}">
      <text>
        <r>
          <rPr>
            <b/>
            <sz val="9"/>
            <color indexed="81"/>
            <rFont val="Tahoma"/>
            <family val="2"/>
          </rPr>
          <t>Becky Dzingeleski:</t>
        </r>
        <r>
          <rPr>
            <sz val="9"/>
            <color indexed="81"/>
            <rFont val="Tahoma"/>
            <family val="2"/>
          </rPr>
          <t xml:space="preserve">
Per FOD is a new Unit.  Contributions began in 2018</t>
        </r>
      </text>
    </comment>
    <comment ref="BZN19" authorId="0" shapeId="0" xr:uid="{9D6D0B83-ABED-460B-8C4B-5EFC6A07AE19}">
      <text>
        <r>
          <rPr>
            <b/>
            <sz val="9"/>
            <color indexed="81"/>
            <rFont val="Tahoma"/>
            <family val="2"/>
          </rPr>
          <t>Becky Dzingeleski:</t>
        </r>
        <r>
          <rPr>
            <sz val="9"/>
            <color indexed="81"/>
            <rFont val="Tahoma"/>
            <family val="2"/>
          </rPr>
          <t xml:space="preserve">
Per FOD is a new Unit.  Contributions began in 2018</t>
        </r>
      </text>
    </comment>
    <comment ref="BZR19" authorId="0" shapeId="0" xr:uid="{F65A2218-C2AE-4FC3-A490-DCF935CB4346}">
      <text>
        <r>
          <rPr>
            <b/>
            <sz val="9"/>
            <color indexed="81"/>
            <rFont val="Tahoma"/>
            <family val="2"/>
          </rPr>
          <t>Becky Dzingeleski:</t>
        </r>
        <r>
          <rPr>
            <sz val="9"/>
            <color indexed="81"/>
            <rFont val="Tahoma"/>
            <family val="2"/>
          </rPr>
          <t xml:space="preserve">
Per FOD is a new Unit.  Contributions began in 2018</t>
        </r>
      </text>
    </comment>
    <comment ref="BZV19" authorId="0" shapeId="0" xr:uid="{2EB4E352-F71A-4BC4-B4C0-91C493ED8648}">
      <text>
        <r>
          <rPr>
            <b/>
            <sz val="9"/>
            <color indexed="81"/>
            <rFont val="Tahoma"/>
            <family val="2"/>
          </rPr>
          <t>Becky Dzingeleski:</t>
        </r>
        <r>
          <rPr>
            <sz val="9"/>
            <color indexed="81"/>
            <rFont val="Tahoma"/>
            <family val="2"/>
          </rPr>
          <t xml:space="preserve">
Per FOD is a new Unit.  Contributions began in 2018</t>
        </r>
      </text>
    </comment>
    <comment ref="BZZ19" authorId="0" shapeId="0" xr:uid="{2B7604C1-D012-41AF-AFA1-982FEEE7D1DF}">
      <text>
        <r>
          <rPr>
            <b/>
            <sz val="9"/>
            <color indexed="81"/>
            <rFont val="Tahoma"/>
            <family val="2"/>
          </rPr>
          <t>Becky Dzingeleski:</t>
        </r>
        <r>
          <rPr>
            <sz val="9"/>
            <color indexed="81"/>
            <rFont val="Tahoma"/>
            <family val="2"/>
          </rPr>
          <t xml:space="preserve">
Per FOD is a new Unit.  Contributions began in 2018</t>
        </r>
      </text>
    </comment>
    <comment ref="CAD19" authorId="0" shapeId="0" xr:uid="{935091A7-356A-4A83-895E-C0F9A277BEF7}">
      <text>
        <r>
          <rPr>
            <b/>
            <sz val="9"/>
            <color indexed="81"/>
            <rFont val="Tahoma"/>
            <family val="2"/>
          </rPr>
          <t>Becky Dzingeleski:</t>
        </r>
        <r>
          <rPr>
            <sz val="9"/>
            <color indexed="81"/>
            <rFont val="Tahoma"/>
            <family val="2"/>
          </rPr>
          <t xml:space="preserve">
Per FOD is a new Unit.  Contributions began in 2018</t>
        </r>
      </text>
    </comment>
    <comment ref="CAH19" authorId="0" shapeId="0" xr:uid="{68E95CCF-0A3D-4900-9023-CF1C4B68E1E0}">
      <text>
        <r>
          <rPr>
            <b/>
            <sz val="9"/>
            <color indexed="81"/>
            <rFont val="Tahoma"/>
            <family val="2"/>
          </rPr>
          <t>Becky Dzingeleski:</t>
        </r>
        <r>
          <rPr>
            <sz val="9"/>
            <color indexed="81"/>
            <rFont val="Tahoma"/>
            <family val="2"/>
          </rPr>
          <t xml:space="preserve">
Per FOD is a new Unit.  Contributions began in 2018</t>
        </r>
      </text>
    </comment>
    <comment ref="CAL19" authorId="0" shapeId="0" xr:uid="{CC9A037A-132B-4512-AA65-16841CB1A824}">
      <text>
        <r>
          <rPr>
            <b/>
            <sz val="9"/>
            <color indexed="81"/>
            <rFont val="Tahoma"/>
            <family val="2"/>
          </rPr>
          <t>Becky Dzingeleski:</t>
        </r>
        <r>
          <rPr>
            <sz val="9"/>
            <color indexed="81"/>
            <rFont val="Tahoma"/>
            <family val="2"/>
          </rPr>
          <t xml:space="preserve">
Per FOD is a new Unit.  Contributions began in 2018</t>
        </r>
      </text>
    </comment>
    <comment ref="CAP19" authorId="0" shapeId="0" xr:uid="{EAC09C34-E8F3-4D3E-89F9-870BCF62F969}">
      <text>
        <r>
          <rPr>
            <b/>
            <sz val="9"/>
            <color indexed="81"/>
            <rFont val="Tahoma"/>
            <family val="2"/>
          </rPr>
          <t>Becky Dzingeleski:</t>
        </r>
        <r>
          <rPr>
            <sz val="9"/>
            <color indexed="81"/>
            <rFont val="Tahoma"/>
            <family val="2"/>
          </rPr>
          <t xml:space="preserve">
Per FOD is a new Unit.  Contributions began in 2018</t>
        </r>
      </text>
    </comment>
    <comment ref="CAT19" authorId="0" shapeId="0" xr:uid="{BA69D10B-72D4-4C44-B870-AA41359A7A20}">
      <text>
        <r>
          <rPr>
            <b/>
            <sz val="9"/>
            <color indexed="81"/>
            <rFont val="Tahoma"/>
            <family val="2"/>
          </rPr>
          <t>Becky Dzingeleski:</t>
        </r>
        <r>
          <rPr>
            <sz val="9"/>
            <color indexed="81"/>
            <rFont val="Tahoma"/>
            <family val="2"/>
          </rPr>
          <t xml:space="preserve">
Per FOD is a new Unit.  Contributions began in 2018</t>
        </r>
      </text>
    </comment>
    <comment ref="CAX19" authorId="0" shapeId="0" xr:uid="{6CB230C6-6ACD-4249-98BA-5E89BCD481DC}">
      <text>
        <r>
          <rPr>
            <b/>
            <sz val="9"/>
            <color indexed="81"/>
            <rFont val="Tahoma"/>
            <family val="2"/>
          </rPr>
          <t>Becky Dzingeleski:</t>
        </r>
        <r>
          <rPr>
            <sz val="9"/>
            <color indexed="81"/>
            <rFont val="Tahoma"/>
            <family val="2"/>
          </rPr>
          <t xml:space="preserve">
Per FOD is a new Unit.  Contributions began in 2018</t>
        </r>
      </text>
    </comment>
    <comment ref="CBB19" authorId="0" shapeId="0" xr:uid="{C1A7FBD1-9471-410B-BADD-2DF25F1E35D8}">
      <text>
        <r>
          <rPr>
            <b/>
            <sz val="9"/>
            <color indexed="81"/>
            <rFont val="Tahoma"/>
            <family val="2"/>
          </rPr>
          <t>Becky Dzingeleski:</t>
        </r>
        <r>
          <rPr>
            <sz val="9"/>
            <color indexed="81"/>
            <rFont val="Tahoma"/>
            <family val="2"/>
          </rPr>
          <t xml:space="preserve">
Per FOD is a new Unit.  Contributions began in 2018</t>
        </r>
      </text>
    </comment>
    <comment ref="CBF19" authorId="0" shapeId="0" xr:uid="{8A56180E-50E1-495F-9FAE-71ABC0811DC3}">
      <text>
        <r>
          <rPr>
            <b/>
            <sz val="9"/>
            <color indexed="81"/>
            <rFont val="Tahoma"/>
            <family val="2"/>
          </rPr>
          <t>Becky Dzingeleski:</t>
        </r>
        <r>
          <rPr>
            <sz val="9"/>
            <color indexed="81"/>
            <rFont val="Tahoma"/>
            <family val="2"/>
          </rPr>
          <t xml:space="preserve">
Per FOD is a new Unit.  Contributions began in 2018</t>
        </r>
      </text>
    </comment>
    <comment ref="CBJ19" authorId="0" shapeId="0" xr:uid="{91E1D4A3-8F75-4868-9BCC-CD1BA5C0EEDD}">
      <text>
        <r>
          <rPr>
            <b/>
            <sz val="9"/>
            <color indexed="81"/>
            <rFont val="Tahoma"/>
            <family val="2"/>
          </rPr>
          <t>Becky Dzingeleski:</t>
        </r>
        <r>
          <rPr>
            <sz val="9"/>
            <color indexed="81"/>
            <rFont val="Tahoma"/>
            <family val="2"/>
          </rPr>
          <t xml:space="preserve">
Per FOD is a new Unit.  Contributions began in 2018</t>
        </r>
      </text>
    </comment>
    <comment ref="CBN19" authorId="0" shapeId="0" xr:uid="{A8FCDD73-9260-4B98-9E7E-B0129DC94DAB}">
      <text>
        <r>
          <rPr>
            <b/>
            <sz val="9"/>
            <color indexed="81"/>
            <rFont val="Tahoma"/>
            <family val="2"/>
          </rPr>
          <t>Becky Dzingeleski:</t>
        </r>
        <r>
          <rPr>
            <sz val="9"/>
            <color indexed="81"/>
            <rFont val="Tahoma"/>
            <family val="2"/>
          </rPr>
          <t xml:space="preserve">
Per FOD is a new Unit.  Contributions began in 2018</t>
        </r>
      </text>
    </comment>
    <comment ref="CBR19" authorId="0" shapeId="0" xr:uid="{6D5A2C05-9CB8-4329-B799-A744E4694F87}">
      <text>
        <r>
          <rPr>
            <b/>
            <sz val="9"/>
            <color indexed="81"/>
            <rFont val="Tahoma"/>
            <family val="2"/>
          </rPr>
          <t>Becky Dzingeleski:</t>
        </r>
        <r>
          <rPr>
            <sz val="9"/>
            <color indexed="81"/>
            <rFont val="Tahoma"/>
            <family val="2"/>
          </rPr>
          <t xml:space="preserve">
Per FOD is a new Unit.  Contributions began in 2018</t>
        </r>
      </text>
    </comment>
    <comment ref="CBV19" authorId="0" shapeId="0" xr:uid="{3E8CB709-3AE7-467E-B16C-4C12C176BD7C}">
      <text>
        <r>
          <rPr>
            <b/>
            <sz val="9"/>
            <color indexed="81"/>
            <rFont val="Tahoma"/>
            <family val="2"/>
          </rPr>
          <t>Becky Dzingeleski:</t>
        </r>
        <r>
          <rPr>
            <sz val="9"/>
            <color indexed="81"/>
            <rFont val="Tahoma"/>
            <family val="2"/>
          </rPr>
          <t xml:space="preserve">
Per FOD is a new Unit.  Contributions began in 2018</t>
        </r>
      </text>
    </comment>
    <comment ref="CBZ19" authorId="0" shapeId="0" xr:uid="{EBB3A4A3-0AD4-48D7-8484-6669BE516DD7}">
      <text>
        <r>
          <rPr>
            <b/>
            <sz val="9"/>
            <color indexed="81"/>
            <rFont val="Tahoma"/>
            <family val="2"/>
          </rPr>
          <t>Becky Dzingeleski:</t>
        </r>
        <r>
          <rPr>
            <sz val="9"/>
            <color indexed="81"/>
            <rFont val="Tahoma"/>
            <family val="2"/>
          </rPr>
          <t xml:space="preserve">
Per FOD is a new Unit.  Contributions began in 2018</t>
        </r>
      </text>
    </comment>
    <comment ref="CCD19" authorId="0" shapeId="0" xr:uid="{2FED44D7-4B4E-45D9-BA4B-BA6B719A4C8E}">
      <text>
        <r>
          <rPr>
            <b/>
            <sz val="9"/>
            <color indexed="81"/>
            <rFont val="Tahoma"/>
            <family val="2"/>
          </rPr>
          <t>Becky Dzingeleski:</t>
        </r>
        <r>
          <rPr>
            <sz val="9"/>
            <color indexed="81"/>
            <rFont val="Tahoma"/>
            <family val="2"/>
          </rPr>
          <t xml:space="preserve">
Per FOD is a new Unit.  Contributions began in 2018</t>
        </r>
      </text>
    </comment>
    <comment ref="CCH19" authorId="0" shapeId="0" xr:uid="{824411BF-D41D-486F-B7EB-A155D06CD1F0}">
      <text>
        <r>
          <rPr>
            <b/>
            <sz val="9"/>
            <color indexed="81"/>
            <rFont val="Tahoma"/>
            <family val="2"/>
          </rPr>
          <t>Becky Dzingeleski:</t>
        </r>
        <r>
          <rPr>
            <sz val="9"/>
            <color indexed="81"/>
            <rFont val="Tahoma"/>
            <family val="2"/>
          </rPr>
          <t xml:space="preserve">
Per FOD is a new Unit.  Contributions began in 2018</t>
        </r>
      </text>
    </comment>
    <comment ref="CCL19" authorId="0" shapeId="0" xr:uid="{18905889-715F-46F8-A22D-3D91D346206A}">
      <text>
        <r>
          <rPr>
            <b/>
            <sz val="9"/>
            <color indexed="81"/>
            <rFont val="Tahoma"/>
            <family val="2"/>
          </rPr>
          <t>Becky Dzingeleski:</t>
        </r>
        <r>
          <rPr>
            <sz val="9"/>
            <color indexed="81"/>
            <rFont val="Tahoma"/>
            <family val="2"/>
          </rPr>
          <t xml:space="preserve">
Per FOD is a new Unit.  Contributions began in 2018</t>
        </r>
      </text>
    </comment>
    <comment ref="CCP19" authorId="0" shapeId="0" xr:uid="{8992B59E-0993-4367-97A2-E00553A46305}">
      <text>
        <r>
          <rPr>
            <b/>
            <sz val="9"/>
            <color indexed="81"/>
            <rFont val="Tahoma"/>
            <family val="2"/>
          </rPr>
          <t>Becky Dzingeleski:</t>
        </r>
        <r>
          <rPr>
            <sz val="9"/>
            <color indexed="81"/>
            <rFont val="Tahoma"/>
            <family val="2"/>
          </rPr>
          <t xml:space="preserve">
Per FOD is a new Unit.  Contributions began in 2018</t>
        </r>
      </text>
    </comment>
    <comment ref="CCT19" authorId="0" shapeId="0" xr:uid="{7B5EB239-FDD9-4728-AEF5-BD0763B4AF77}">
      <text>
        <r>
          <rPr>
            <b/>
            <sz val="9"/>
            <color indexed="81"/>
            <rFont val="Tahoma"/>
            <family val="2"/>
          </rPr>
          <t>Becky Dzingeleski:</t>
        </r>
        <r>
          <rPr>
            <sz val="9"/>
            <color indexed="81"/>
            <rFont val="Tahoma"/>
            <family val="2"/>
          </rPr>
          <t xml:space="preserve">
Per FOD is a new Unit.  Contributions began in 2018</t>
        </r>
      </text>
    </comment>
    <comment ref="CCX19" authorId="0" shapeId="0" xr:uid="{47202177-ECE2-419C-AB2E-6D410A8F414D}">
      <text>
        <r>
          <rPr>
            <b/>
            <sz val="9"/>
            <color indexed="81"/>
            <rFont val="Tahoma"/>
            <family val="2"/>
          </rPr>
          <t>Becky Dzingeleski:</t>
        </r>
        <r>
          <rPr>
            <sz val="9"/>
            <color indexed="81"/>
            <rFont val="Tahoma"/>
            <family val="2"/>
          </rPr>
          <t xml:space="preserve">
Per FOD is a new Unit.  Contributions began in 2018</t>
        </r>
      </text>
    </comment>
    <comment ref="CDB19" authorId="0" shapeId="0" xr:uid="{B60E5C48-6A20-472D-9148-EB7842F15B93}">
      <text>
        <r>
          <rPr>
            <b/>
            <sz val="9"/>
            <color indexed="81"/>
            <rFont val="Tahoma"/>
            <family val="2"/>
          </rPr>
          <t>Becky Dzingeleski:</t>
        </r>
        <r>
          <rPr>
            <sz val="9"/>
            <color indexed="81"/>
            <rFont val="Tahoma"/>
            <family val="2"/>
          </rPr>
          <t xml:space="preserve">
Per FOD is a new Unit.  Contributions began in 2018</t>
        </r>
      </text>
    </comment>
    <comment ref="CDF19" authorId="0" shapeId="0" xr:uid="{E6D9AD80-6D3C-48D3-A8A8-5F4A45C3C3E3}">
      <text>
        <r>
          <rPr>
            <b/>
            <sz val="9"/>
            <color indexed="81"/>
            <rFont val="Tahoma"/>
            <family val="2"/>
          </rPr>
          <t>Becky Dzingeleski:</t>
        </r>
        <r>
          <rPr>
            <sz val="9"/>
            <color indexed="81"/>
            <rFont val="Tahoma"/>
            <family val="2"/>
          </rPr>
          <t xml:space="preserve">
Per FOD is a new Unit.  Contributions began in 2018</t>
        </r>
      </text>
    </comment>
    <comment ref="CDJ19" authorId="0" shapeId="0" xr:uid="{7A2CBBED-3CAD-44E2-B277-DA4BB245F58A}">
      <text>
        <r>
          <rPr>
            <b/>
            <sz val="9"/>
            <color indexed="81"/>
            <rFont val="Tahoma"/>
            <family val="2"/>
          </rPr>
          <t>Becky Dzingeleski:</t>
        </r>
        <r>
          <rPr>
            <sz val="9"/>
            <color indexed="81"/>
            <rFont val="Tahoma"/>
            <family val="2"/>
          </rPr>
          <t xml:space="preserve">
Per FOD is a new Unit.  Contributions began in 2018</t>
        </r>
      </text>
    </comment>
    <comment ref="CDN19" authorId="0" shapeId="0" xr:uid="{490963CB-867C-4C23-8B68-75E01CE1684E}">
      <text>
        <r>
          <rPr>
            <b/>
            <sz val="9"/>
            <color indexed="81"/>
            <rFont val="Tahoma"/>
            <family val="2"/>
          </rPr>
          <t>Becky Dzingeleski:</t>
        </r>
        <r>
          <rPr>
            <sz val="9"/>
            <color indexed="81"/>
            <rFont val="Tahoma"/>
            <family val="2"/>
          </rPr>
          <t xml:space="preserve">
Per FOD is a new Unit.  Contributions began in 2018</t>
        </r>
      </text>
    </comment>
    <comment ref="CDR19" authorId="0" shapeId="0" xr:uid="{D31063CD-74C1-4011-B321-A39991ACDACA}">
      <text>
        <r>
          <rPr>
            <b/>
            <sz val="9"/>
            <color indexed="81"/>
            <rFont val="Tahoma"/>
            <family val="2"/>
          </rPr>
          <t>Becky Dzingeleski:</t>
        </r>
        <r>
          <rPr>
            <sz val="9"/>
            <color indexed="81"/>
            <rFont val="Tahoma"/>
            <family val="2"/>
          </rPr>
          <t xml:space="preserve">
Per FOD is a new Unit.  Contributions began in 2018</t>
        </r>
      </text>
    </comment>
    <comment ref="CDV19" authorId="0" shapeId="0" xr:uid="{A66F8E3A-4C64-4BC3-B302-728B9EC804F1}">
      <text>
        <r>
          <rPr>
            <b/>
            <sz val="9"/>
            <color indexed="81"/>
            <rFont val="Tahoma"/>
            <family val="2"/>
          </rPr>
          <t>Becky Dzingeleski:</t>
        </r>
        <r>
          <rPr>
            <sz val="9"/>
            <color indexed="81"/>
            <rFont val="Tahoma"/>
            <family val="2"/>
          </rPr>
          <t xml:space="preserve">
Per FOD is a new Unit.  Contributions began in 2018</t>
        </r>
      </text>
    </comment>
    <comment ref="CDZ19" authorId="0" shapeId="0" xr:uid="{8BDB8B37-FB92-48ED-9DFB-C93829E20C88}">
      <text>
        <r>
          <rPr>
            <b/>
            <sz val="9"/>
            <color indexed="81"/>
            <rFont val="Tahoma"/>
            <family val="2"/>
          </rPr>
          <t>Becky Dzingeleski:</t>
        </r>
        <r>
          <rPr>
            <sz val="9"/>
            <color indexed="81"/>
            <rFont val="Tahoma"/>
            <family val="2"/>
          </rPr>
          <t xml:space="preserve">
Per FOD is a new Unit.  Contributions began in 2018</t>
        </r>
      </text>
    </comment>
    <comment ref="CED19" authorId="0" shapeId="0" xr:uid="{E933FD35-C7B9-4FCD-92DD-540BF3714C3D}">
      <text>
        <r>
          <rPr>
            <b/>
            <sz val="9"/>
            <color indexed="81"/>
            <rFont val="Tahoma"/>
            <family val="2"/>
          </rPr>
          <t>Becky Dzingeleski:</t>
        </r>
        <r>
          <rPr>
            <sz val="9"/>
            <color indexed="81"/>
            <rFont val="Tahoma"/>
            <family val="2"/>
          </rPr>
          <t xml:space="preserve">
Per FOD is a new Unit.  Contributions began in 2018</t>
        </r>
      </text>
    </comment>
    <comment ref="CEH19" authorId="0" shapeId="0" xr:uid="{05809EDA-13E3-4EFB-83DC-67F26ACBC436}">
      <text>
        <r>
          <rPr>
            <b/>
            <sz val="9"/>
            <color indexed="81"/>
            <rFont val="Tahoma"/>
            <family val="2"/>
          </rPr>
          <t>Becky Dzingeleski:</t>
        </r>
        <r>
          <rPr>
            <sz val="9"/>
            <color indexed="81"/>
            <rFont val="Tahoma"/>
            <family val="2"/>
          </rPr>
          <t xml:space="preserve">
Per FOD is a new Unit.  Contributions began in 2018</t>
        </r>
      </text>
    </comment>
    <comment ref="CEL19" authorId="0" shapeId="0" xr:uid="{5CF75C50-1723-4FEA-B926-87D63BBB6EEA}">
      <text>
        <r>
          <rPr>
            <b/>
            <sz val="9"/>
            <color indexed="81"/>
            <rFont val="Tahoma"/>
            <family val="2"/>
          </rPr>
          <t>Becky Dzingeleski:</t>
        </r>
        <r>
          <rPr>
            <sz val="9"/>
            <color indexed="81"/>
            <rFont val="Tahoma"/>
            <family val="2"/>
          </rPr>
          <t xml:space="preserve">
Per FOD is a new Unit.  Contributions began in 2018</t>
        </r>
      </text>
    </comment>
    <comment ref="CEP19" authorId="0" shapeId="0" xr:uid="{9C84037A-E395-4B29-80EF-C71DF2630804}">
      <text>
        <r>
          <rPr>
            <b/>
            <sz val="9"/>
            <color indexed="81"/>
            <rFont val="Tahoma"/>
            <family val="2"/>
          </rPr>
          <t>Becky Dzingeleski:</t>
        </r>
        <r>
          <rPr>
            <sz val="9"/>
            <color indexed="81"/>
            <rFont val="Tahoma"/>
            <family val="2"/>
          </rPr>
          <t xml:space="preserve">
Per FOD is a new Unit.  Contributions began in 2018</t>
        </r>
      </text>
    </comment>
    <comment ref="CET19" authorId="0" shapeId="0" xr:uid="{E4990B2E-5130-44BA-901A-64BB0D53ADA5}">
      <text>
        <r>
          <rPr>
            <b/>
            <sz val="9"/>
            <color indexed="81"/>
            <rFont val="Tahoma"/>
            <family val="2"/>
          </rPr>
          <t>Becky Dzingeleski:</t>
        </r>
        <r>
          <rPr>
            <sz val="9"/>
            <color indexed="81"/>
            <rFont val="Tahoma"/>
            <family val="2"/>
          </rPr>
          <t xml:space="preserve">
Per FOD is a new Unit.  Contributions began in 2018</t>
        </r>
      </text>
    </comment>
    <comment ref="CEX19" authorId="0" shapeId="0" xr:uid="{7672ADE9-9484-47A8-8FCE-464D3D9BE920}">
      <text>
        <r>
          <rPr>
            <b/>
            <sz val="9"/>
            <color indexed="81"/>
            <rFont val="Tahoma"/>
            <family val="2"/>
          </rPr>
          <t>Becky Dzingeleski:</t>
        </r>
        <r>
          <rPr>
            <sz val="9"/>
            <color indexed="81"/>
            <rFont val="Tahoma"/>
            <family val="2"/>
          </rPr>
          <t xml:space="preserve">
Per FOD is a new Unit.  Contributions began in 2018</t>
        </r>
      </text>
    </comment>
    <comment ref="CFB19" authorId="0" shapeId="0" xr:uid="{51C1287F-52B7-4A33-BE1E-A679D4771477}">
      <text>
        <r>
          <rPr>
            <b/>
            <sz val="9"/>
            <color indexed="81"/>
            <rFont val="Tahoma"/>
            <family val="2"/>
          </rPr>
          <t>Becky Dzingeleski:</t>
        </r>
        <r>
          <rPr>
            <sz val="9"/>
            <color indexed="81"/>
            <rFont val="Tahoma"/>
            <family val="2"/>
          </rPr>
          <t xml:space="preserve">
Per FOD is a new Unit.  Contributions began in 2018</t>
        </r>
      </text>
    </comment>
    <comment ref="CFF19" authorId="0" shapeId="0" xr:uid="{34B078CA-7ED7-42AF-A8EC-AC1B6B4628E0}">
      <text>
        <r>
          <rPr>
            <b/>
            <sz val="9"/>
            <color indexed="81"/>
            <rFont val="Tahoma"/>
            <family val="2"/>
          </rPr>
          <t>Becky Dzingeleski:</t>
        </r>
        <r>
          <rPr>
            <sz val="9"/>
            <color indexed="81"/>
            <rFont val="Tahoma"/>
            <family val="2"/>
          </rPr>
          <t xml:space="preserve">
Per FOD is a new Unit.  Contributions began in 2018</t>
        </r>
      </text>
    </comment>
    <comment ref="CFJ19" authorId="0" shapeId="0" xr:uid="{17FCDACF-5FF3-45A8-876F-52CC872AB988}">
      <text>
        <r>
          <rPr>
            <b/>
            <sz val="9"/>
            <color indexed="81"/>
            <rFont val="Tahoma"/>
            <family val="2"/>
          </rPr>
          <t>Becky Dzingeleski:</t>
        </r>
        <r>
          <rPr>
            <sz val="9"/>
            <color indexed="81"/>
            <rFont val="Tahoma"/>
            <family val="2"/>
          </rPr>
          <t xml:space="preserve">
Per FOD is a new Unit.  Contributions began in 2018</t>
        </r>
      </text>
    </comment>
    <comment ref="CFN19" authorId="0" shapeId="0" xr:uid="{A73A8CE8-626A-4461-B3AF-41D837E52B0D}">
      <text>
        <r>
          <rPr>
            <b/>
            <sz val="9"/>
            <color indexed="81"/>
            <rFont val="Tahoma"/>
            <family val="2"/>
          </rPr>
          <t>Becky Dzingeleski:</t>
        </r>
        <r>
          <rPr>
            <sz val="9"/>
            <color indexed="81"/>
            <rFont val="Tahoma"/>
            <family val="2"/>
          </rPr>
          <t xml:space="preserve">
Per FOD is a new Unit.  Contributions began in 2018</t>
        </r>
      </text>
    </comment>
    <comment ref="CFR19" authorId="0" shapeId="0" xr:uid="{6FD18DF3-8B44-4F94-B16B-57182CBBB955}">
      <text>
        <r>
          <rPr>
            <b/>
            <sz val="9"/>
            <color indexed="81"/>
            <rFont val="Tahoma"/>
            <family val="2"/>
          </rPr>
          <t>Becky Dzingeleski:</t>
        </r>
        <r>
          <rPr>
            <sz val="9"/>
            <color indexed="81"/>
            <rFont val="Tahoma"/>
            <family val="2"/>
          </rPr>
          <t xml:space="preserve">
Per FOD is a new Unit.  Contributions began in 2018</t>
        </r>
      </text>
    </comment>
    <comment ref="CFV19" authorId="0" shapeId="0" xr:uid="{A3E59D82-51EF-4BB2-835A-165877AFF934}">
      <text>
        <r>
          <rPr>
            <b/>
            <sz val="9"/>
            <color indexed="81"/>
            <rFont val="Tahoma"/>
            <family val="2"/>
          </rPr>
          <t>Becky Dzingeleski:</t>
        </r>
        <r>
          <rPr>
            <sz val="9"/>
            <color indexed="81"/>
            <rFont val="Tahoma"/>
            <family val="2"/>
          </rPr>
          <t xml:space="preserve">
Per FOD is a new Unit.  Contributions began in 2018</t>
        </r>
      </text>
    </comment>
    <comment ref="CFZ19" authorId="0" shapeId="0" xr:uid="{FB30BDAA-D977-43A7-BE65-C36007784221}">
      <text>
        <r>
          <rPr>
            <b/>
            <sz val="9"/>
            <color indexed="81"/>
            <rFont val="Tahoma"/>
            <family val="2"/>
          </rPr>
          <t>Becky Dzingeleski:</t>
        </r>
        <r>
          <rPr>
            <sz val="9"/>
            <color indexed="81"/>
            <rFont val="Tahoma"/>
            <family val="2"/>
          </rPr>
          <t xml:space="preserve">
Per FOD is a new Unit.  Contributions began in 2018</t>
        </r>
      </text>
    </comment>
    <comment ref="CGD19" authorId="0" shapeId="0" xr:uid="{AB1F08F3-6E13-4C96-9EB3-2A8C0A400749}">
      <text>
        <r>
          <rPr>
            <b/>
            <sz val="9"/>
            <color indexed="81"/>
            <rFont val="Tahoma"/>
            <family val="2"/>
          </rPr>
          <t>Becky Dzingeleski:</t>
        </r>
        <r>
          <rPr>
            <sz val="9"/>
            <color indexed="81"/>
            <rFont val="Tahoma"/>
            <family val="2"/>
          </rPr>
          <t xml:space="preserve">
Per FOD is a new Unit.  Contributions began in 2018</t>
        </r>
      </text>
    </comment>
    <comment ref="CGH19" authorId="0" shapeId="0" xr:uid="{090CDCC1-1A20-4549-857D-59DD0BB69362}">
      <text>
        <r>
          <rPr>
            <b/>
            <sz val="9"/>
            <color indexed="81"/>
            <rFont val="Tahoma"/>
            <family val="2"/>
          </rPr>
          <t>Becky Dzingeleski:</t>
        </r>
        <r>
          <rPr>
            <sz val="9"/>
            <color indexed="81"/>
            <rFont val="Tahoma"/>
            <family val="2"/>
          </rPr>
          <t xml:space="preserve">
Per FOD is a new Unit.  Contributions began in 2018</t>
        </r>
      </text>
    </comment>
    <comment ref="CGL19" authorId="0" shapeId="0" xr:uid="{2467F822-ED00-466D-88D1-2BE48B4D480E}">
      <text>
        <r>
          <rPr>
            <b/>
            <sz val="9"/>
            <color indexed="81"/>
            <rFont val="Tahoma"/>
            <family val="2"/>
          </rPr>
          <t>Becky Dzingeleski:</t>
        </r>
        <r>
          <rPr>
            <sz val="9"/>
            <color indexed="81"/>
            <rFont val="Tahoma"/>
            <family val="2"/>
          </rPr>
          <t xml:space="preserve">
Per FOD is a new Unit.  Contributions began in 2018</t>
        </r>
      </text>
    </comment>
    <comment ref="CGP19" authorId="0" shapeId="0" xr:uid="{4D40782F-DC40-4EF3-959E-C24B434861D3}">
      <text>
        <r>
          <rPr>
            <b/>
            <sz val="9"/>
            <color indexed="81"/>
            <rFont val="Tahoma"/>
            <family val="2"/>
          </rPr>
          <t>Becky Dzingeleski:</t>
        </r>
        <r>
          <rPr>
            <sz val="9"/>
            <color indexed="81"/>
            <rFont val="Tahoma"/>
            <family val="2"/>
          </rPr>
          <t xml:space="preserve">
Per FOD is a new Unit.  Contributions began in 2018</t>
        </r>
      </text>
    </comment>
    <comment ref="CGT19" authorId="0" shapeId="0" xr:uid="{AFDEE090-2190-47B0-9A56-C5D2A51384B7}">
      <text>
        <r>
          <rPr>
            <b/>
            <sz val="9"/>
            <color indexed="81"/>
            <rFont val="Tahoma"/>
            <family val="2"/>
          </rPr>
          <t>Becky Dzingeleski:</t>
        </r>
        <r>
          <rPr>
            <sz val="9"/>
            <color indexed="81"/>
            <rFont val="Tahoma"/>
            <family val="2"/>
          </rPr>
          <t xml:space="preserve">
Per FOD is a new Unit.  Contributions began in 2018</t>
        </r>
      </text>
    </comment>
    <comment ref="CGX19" authorId="0" shapeId="0" xr:uid="{C6ADC250-8CD1-4A7B-B0DE-856317F916F8}">
      <text>
        <r>
          <rPr>
            <b/>
            <sz val="9"/>
            <color indexed="81"/>
            <rFont val="Tahoma"/>
            <family val="2"/>
          </rPr>
          <t>Becky Dzingeleski:</t>
        </r>
        <r>
          <rPr>
            <sz val="9"/>
            <color indexed="81"/>
            <rFont val="Tahoma"/>
            <family val="2"/>
          </rPr>
          <t xml:space="preserve">
Per FOD is a new Unit.  Contributions began in 2018</t>
        </r>
      </text>
    </comment>
    <comment ref="CHB19" authorId="0" shapeId="0" xr:uid="{E5B67D6C-1E6B-472B-9869-C9DCF2ABC8F8}">
      <text>
        <r>
          <rPr>
            <b/>
            <sz val="9"/>
            <color indexed="81"/>
            <rFont val="Tahoma"/>
            <family val="2"/>
          </rPr>
          <t>Becky Dzingeleski:</t>
        </r>
        <r>
          <rPr>
            <sz val="9"/>
            <color indexed="81"/>
            <rFont val="Tahoma"/>
            <family val="2"/>
          </rPr>
          <t xml:space="preserve">
Per FOD is a new Unit.  Contributions began in 2018</t>
        </r>
      </text>
    </comment>
    <comment ref="CHF19" authorId="0" shapeId="0" xr:uid="{334EFECC-E56E-4D54-B694-A36FB2B8ABB6}">
      <text>
        <r>
          <rPr>
            <b/>
            <sz val="9"/>
            <color indexed="81"/>
            <rFont val="Tahoma"/>
            <family val="2"/>
          </rPr>
          <t>Becky Dzingeleski:</t>
        </r>
        <r>
          <rPr>
            <sz val="9"/>
            <color indexed="81"/>
            <rFont val="Tahoma"/>
            <family val="2"/>
          </rPr>
          <t xml:space="preserve">
Per FOD is a new Unit.  Contributions began in 2018</t>
        </r>
      </text>
    </comment>
    <comment ref="CHJ19" authorId="0" shapeId="0" xr:uid="{BF4A4025-ACBE-491C-8677-05C7B1040E42}">
      <text>
        <r>
          <rPr>
            <b/>
            <sz val="9"/>
            <color indexed="81"/>
            <rFont val="Tahoma"/>
            <family val="2"/>
          </rPr>
          <t>Becky Dzingeleski:</t>
        </r>
        <r>
          <rPr>
            <sz val="9"/>
            <color indexed="81"/>
            <rFont val="Tahoma"/>
            <family val="2"/>
          </rPr>
          <t xml:space="preserve">
Per FOD is a new Unit.  Contributions began in 2018</t>
        </r>
      </text>
    </comment>
    <comment ref="CHN19" authorId="0" shapeId="0" xr:uid="{E5A62644-1FE1-4A6F-AE2D-F3E838ED2801}">
      <text>
        <r>
          <rPr>
            <b/>
            <sz val="9"/>
            <color indexed="81"/>
            <rFont val="Tahoma"/>
            <family val="2"/>
          </rPr>
          <t>Becky Dzingeleski:</t>
        </r>
        <r>
          <rPr>
            <sz val="9"/>
            <color indexed="81"/>
            <rFont val="Tahoma"/>
            <family val="2"/>
          </rPr>
          <t xml:space="preserve">
Per FOD is a new Unit.  Contributions began in 2018</t>
        </r>
      </text>
    </comment>
    <comment ref="CHR19" authorId="0" shapeId="0" xr:uid="{2340DC87-1952-422A-8907-6FEEACF8785D}">
      <text>
        <r>
          <rPr>
            <b/>
            <sz val="9"/>
            <color indexed="81"/>
            <rFont val="Tahoma"/>
            <family val="2"/>
          </rPr>
          <t>Becky Dzingeleski:</t>
        </r>
        <r>
          <rPr>
            <sz val="9"/>
            <color indexed="81"/>
            <rFont val="Tahoma"/>
            <family val="2"/>
          </rPr>
          <t xml:space="preserve">
Per FOD is a new Unit.  Contributions began in 2018</t>
        </r>
      </text>
    </comment>
    <comment ref="CHV19" authorId="0" shapeId="0" xr:uid="{F0D4CBDC-64F8-4058-BB72-C95C4B886D41}">
      <text>
        <r>
          <rPr>
            <b/>
            <sz val="9"/>
            <color indexed="81"/>
            <rFont val="Tahoma"/>
            <family val="2"/>
          </rPr>
          <t>Becky Dzingeleski:</t>
        </r>
        <r>
          <rPr>
            <sz val="9"/>
            <color indexed="81"/>
            <rFont val="Tahoma"/>
            <family val="2"/>
          </rPr>
          <t xml:space="preserve">
Per FOD is a new Unit.  Contributions began in 2018</t>
        </r>
      </text>
    </comment>
    <comment ref="CHZ19" authorId="0" shapeId="0" xr:uid="{F6D6510E-B406-4934-B351-36AE60801D76}">
      <text>
        <r>
          <rPr>
            <b/>
            <sz val="9"/>
            <color indexed="81"/>
            <rFont val="Tahoma"/>
            <family val="2"/>
          </rPr>
          <t>Becky Dzingeleski:</t>
        </r>
        <r>
          <rPr>
            <sz val="9"/>
            <color indexed="81"/>
            <rFont val="Tahoma"/>
            <family val="2"/>
          </rPr>
          <t xml:space="preserve">
Per FOD is a new Unit.  Contributions began in 2018</t>
        </r>
      </text>
    </comment>
    <comment ref="CID19" authorId="0" shapeId="0" xr:uid="{B9264EF1-486C-4DF8-A68A-06855E408F5F}">
      <text>
        <r>
          <rPr>
            <b/>
            <sz val="9"/>
            <color indexed="81"/>
            <rFont val="Tahoma"/>
            <family val="2"/>
          </rPr>
          <t>Becky Dzingeleski:</t>
        </r>
        <r>
          <rPr>
            <sz val="9"/>
            <color indexed="81"/>
            <rFont val="Tahoma"/>
            <family val="2"/>
          </rPr>
          <t xml:space="preserve">
Per FOD is a new Unit.  Contributions began in 2018</t>
        </r>
      </text>
    </comment>
    <comment ref="CIH19" authorId="0" shapeId="0" xr:uid="{F8504105-812D-4BB3-A9B2-365838AA87F2}">
      <text>
        <r>
          <rPr>
            <b/>
            <sz val="9"/>
            <color indexed="81"/>
            <rFont val="Tahoma"/>
            <family val="2"/>
          </rPr>
          <t>Becky Dzingeleski:</t>
        </r>
        <r>
          <rPr>
            <sz val="9"/>
            <color indexed="81"/>
            <rFont val="Tahoma"/>
            <family val="2"/>
          </rPr>
          <t xml:space="preserve">
Per FOD is a new Unit.  Contributions began in 2018</t>
        </r>
      </text>
    </comment>
    <comment ref="CIL19" authorId="0" shapeId="0" xr:uid="{25960BEF-6CCA-4246-8D7A-0E841D94B136}">
      <text>
        <r>
          <rPr>
            <b/>
            <sz val="9"/>
            <color indexed="81"/>
            <rFont val="Tahoma"/>
            <family val="2"/>
          </rPr>
          <t>Becky Dzingeleski:</t>
        </r>
        <r>
          <rPr>
            <sz val="9"/>
            <color indexed="81"/>
            <rFont val="Tahoma"/>
            <family val="2"/>
          </rPr>
          <t xml:space="preserve">
Per FOD is a new Unit.  Contributions began in 2018</t>
        </r>
      </text>
    </comment>
    <comment ref="CIP19" authorId="0" shapeId="0" xr:uid="{8F064CEC-200B-415E-BE1B-079F1CA7CF88}">
      <text>
        <r>
          <rPr>
            <b/>
            <sz val="9"/>
            <color indexed="81"/>
            <rFont val="Tahoma"/>
            <family val="2"/>
          </rPr>
          <t>Becky Dzingeleski:</t>
        </r>
        <r>
          <rPr>
            <sz val="9"/>
            <color indexed="81"/>
            <rFont val="Tahoma"/>
            <family val="2"/>
          </rPr>
          <t xml:space="preserve">
Per FOD is a new Unit.  Contributions began in 2018</t>
        </r>
      </text>
    </comment>
    <comment ref="CIT19" authorId="0" shapeId="0" xr:uid="{5855FE8C-0D99-4B35-869E-C4A7A3B445F5}">
      <text>
        <r>
          <rPr>
            <b/>
            <sz val="9"/>
            <color indexed="81"/>
            <rFont val="Tahoma"/>
            <family val="2"/>
          </rPr>
          <t>Becky Dzingeleski:</t>
        </r>
        <r>
          <rPr>
            <sz val="9"/>
            <color indexed="81"/>
            <rFont val="Tahoma"/>
            <family val="2"/>
          </rPr>
          <t xml:space="preserve">
Per FOD is a new Unit.  Contributions began in 2018</t>
        </r>
      </text>
    </comment>
    <comment ref="CIX19" authorId="0" shapeId="0" xr:uid="{959BBFA2-4AC3-4C24-AD6E-06B447AEA8D2}">
      <text>
        <r>
          <rPr>
            <b/>
            <sz val="9"/>
            <color indexed="81"/>
            <rFont val="Tahoma"/>
            <family val="2"/>
          </rPr>
          <t>Becky Dzingeleski:</t>
        </r>
        <r>
          <rPr>
            <sz val="9"/>
            <color indexed="81"/>
            <rFont val="Tahoma"/>
            <family val="2"/>
          </rPr>
          <t xml:space="preserve">
Per FOD is a new Unit.  Contributions began in 2018</t>
        </r>
      </text>
    </comment>
    <comment ref="CJB19" authorId="0" shapeId="0" xr:uid="{906A1933-04D3-4EF9-A16C-F21EAD5AA0E4}">
      <text>
        <r>
          <rPr>
            <b/>
            <sz val="9"/>
            <color indexed="81"/>
            <rFont val="Tahoma"/>
            <family val="2"/>
          </rPr>
          <t>Becky Dzingeleski:</t>
        </r>
        <r>
          <rPr>
            <sz val="9"/>
            <color indexed="81"/>
            <rFont val="Tahoma"/>
            <family val="2"/>
          </rPr>
          <t xml:space="preserve">
Per FOD is a new Unit.  Contributions began in 2018</t>
        </r>
      </text>
    </comment>
    <comment ref="CJF19" authorId="0" shapeId="0" xr:uid="{1F891362-28B5-4F4E-A407-3704A3099084}">
      <text>
        <r>
          <rPr>
            <b/>
            <sz val="9"/>
            <color indexed="81"/>
            <rFont val="Tahoma"/>
            <family val="2"/>
          </rPr>
          <t>Becky Dzingeleski:</t>
        </r>
        <r>
          <rPr>
            <sz val="9"/>
            <color indexed="81"/>
            <rFont val="Tahoma"/>
            <family val="2"/>
          </rPr>
          <t xml:space="preserve">
Per FOD is a new Unit.  Contributions began in 2018</t>
        </r>
      </text>
    </comment>
    <comment ref="CJJ19" authorId="0" shapeId="0" xr:uid="{9521D60F-E83F-48BB-A4CB-09A76BC7F28B}">
      <text>
        <r>
          <rPr>
            <b/>
            <sz val="9"/>
            <color indexed="81"/>
            <rFont val="Tahoma"/>
            <family val="2"/>
          </rPr>
          <t>Becky Dzingeleski:</t>
        </r>
        <r>
          <rPr>
            <sz val="9"/>
            <color indexed="81"/>
            <rFont val="Tahoma"/>
            <family val="2"/>
          </rPr>
          <t xml:space="preserve">
Per FOD is a new Unit.  Contributions began in 2018</t>
        </r>
      </text>
    </comment>
    <comment ref="CJN19" authorId="0" shapeId="0" xr:uid="{D36BFF12-6C40-418B-9284-C753302066E7}">
      <text>
        <r>
          <rPr>
            <b/>
            <sz val="9"/>
            <color indexed="81"/>
            <rFont val="Tahoma"/>
            <family val="2"/>
          </rPr>
          <t>Becky Dzingeleski:</t>
        </r>
        <r>
          <rPr>
            <sz val="9"/>
            <color indexed="81"/>
            <rFont val="Tahoma"/>
            <family val="2"/>
          </rPr>
          <t xml:space="preserve">
Per FOD is a new Unit.  Contributions began in 2018</t>
        </r>
      </text>
    </comment>
    <comment ref="CJR19" authorId="0" shapeId="0" xr:uid="{096E0422-6548-4756-8646-4C2544FE6DBF}">
      <text>
        <r>
          <rPr>
            <b/>
            <sz val="9"/>
            <color indexed="81"/>
            <rFont val="Tahoma"/>
            <family val="2"/>
          </rPr>
          <t>Becky Dzingeleski:</t>
        </r>
        <r>
          <rPr>
            <sz val="9"/>
            <color indexed="81"/>
            <rFont val="Tahoma"/>
            <family val="2"/>
          </rPr>
          <t xml:space="preserve">
Per FOD is a new Unit.  Contributions began in 2018</t>
        </r>
      </text>
    </comment>
    <comment ref="CJV19" authorId="0" shapeId="0" xr:uid="{88F10E53-63C0-4A9D-A0C0-9AE48E6FD553}">
      <text>
        <r>
          <rPr>
            <b/>
            <sz val="9"/>
            <color indexed="81"/>
            <rFont val="Tahoma"/>
            <family val="2"/>
          </rPr>
          <t>Becky Dzingeleski:</t>
        </r>
        <r>
          <rPr>
            <sz val="9"/>
            <color indexed="81"/>
            <rFont val="Tahoma"/>
            <family val="2"/>
          </rPr>
          <t xml:space="preserve">
Per FOD is a new Unit.  Contributions began in 2018</t>
        </r>
      </text>
    </comment>
    <comment ref="CJZ19" authorId="0" shapeId="0" xr:uid="{CC061234-E646-4B30-9F74-48B146A4EC26}">
      <text>
        <r>
          <rPr>
            <b/>
            <sz val="9"/>
            <color indexed="81"/>
            <rFont val="Tahoma"/>
            <family val="2"/>
          </rPr>
          <t>Becky Dzingeleski:</t>
        </r>
        <r>
          <rPr>
            <sz val="9"/>
            <color indexed="81"/>
            <rFont val="Tahoma"/>
            <family val="2"/>
          </rPr>
          <t xml:space="preserve">
Per FOD is a new Unit.  Contributions began in 2018</t>
        </r>
      </text>
    </comment>
    <comment ref="CKD19" authorId="0" shapeId="0" xr:uid="{6A85AA50-2CFF-4C57-BFCC-CCCB3197F45F}">
      <text>
        <r>
          <rPr>
            <b/>
            <sz val="9"/>
            <color indexed="81"/>
            <rFont val="Tahoma"/>
            <family val="2"/>
          </rPr>
          <t>Becky Dzingeleski:</t>
        </r>
        <r>
          <rPr>
            <sz val="9"/>
            <color indexed="81"/>
            <rFont val="Tahoma"/>
            <family val="2"/>
          </rPr>
          <t xml:space="preserve">
Per FOD is a new Unit.  Contributions began in 2018</t>
        </r>
      </text>
    </comment>
    <comment ref="CKH19" authorId="0" shapeId="0" xr:uid="{E7128824-FC22-4C51-986E-9250418D50D8}">
      <text>
        <r>
          <rPr>
            <b/>
            <sz val="9"/>
            <color indexed="81"/>
            <rFont val="Tahoma"/>
            <family val="2"/>
          </rPr>
          <t>Becky Dzingeleski:</t>
        </r>
        <r>
          <rPr>
            <sz val="9"/>
            <color indexed="81"/>
            <rFont val="Tahoma"/>
            <family val="2"/>
          </rPr>
          <t xml:space="preserve">
Per FOD is a new Unit.  Contributions began in 2018</t>
        </r>
      </text>
    </comment>
    <comment ref="CKL19" authorId="0" shapeId="0" xr:uid="{76F38BC6-96FF-4888-8B3D-D23BF886116E}">
      <text>
        <r>
          <rPr>
            <b/>
            <sz val="9"/>
            <color indexed="81"/>
            <rFont val="Tahoma"/>
            <family val="2"/>
          </rPr>
          <t>Becky Dzingeleski:</t>
        </r>
        <r>
          <rPr>
            <sz val="9"/>
            <color indexed="81"/>
            <rFont val="Tahoma"/>
            <family val="2"/>
          </rPr>
          <t xml:space="preserve">
Per FOD is a new Unit.  Contributions began in 2018</t>
        </r>
      </text>
    </comment>
    <comment ref="CKP19" authorId="0" shapeId="0" xr:uid="{0D2EC152-96FC-4DE7-AA14-AE23E0C3328F}">
      <text>
        <r>
          <rPr>
            <b/>
            <sz val="9"/>
            <color indexed="81"/>
            <rFont val="Tahoma"/>
            <family val="2"/>
          </rPr>
          <t>Becky Dzingeleski:</t>
        </r>
        <r>
          <rPr>
            <sz val="9"/>
            <color indexed="81"/>
            <rFont val="Tahoma"/>
            <family val="2"/>
          </rPr>
          <t xml:space="preserve">
Per FOD is a new Unit.  Contributions began in 2018</t>
        </r>
      </text>
    </comment>
    <comment ref="CKT19" authorId="0" shapeId="0" xr:uid="{9CBFF398-EF47-4762-8C41-CDFCF39D5D0E}">
      <text>
        <r>
          <rPr>
            <b/>
            <sz val="9"/>
            <color indexed="81"/>
            <rFont val="Tahoma"/>
            <family val="2"/>
          </rPr>
          <t>Becky Dzingeleski:</t>
        </r>
        <r>
          <rPr>
            <sz val="9"/>
            <color indexed="81"/>
            <rFont val="Tahoma"/>
            <family val="2"/>
          </rPr>
          <t xml:space="preserve">
Per FOD is a new Unit.  Contributions began in 2018</t>
        </r>
      </text>
    </comment>
    <comment ref="CKX19" authorId="0" shapeId="0" xr:uid="{700EFCD2-5DE0-4877-9099-FC05220761A1}">
      <text>
        <r>
          <rPr>
            <b/>
            <sz val="9"/>
            <color indexed="81"/>
            <rFont val="Tahoma"/>
            <family val="2"/>
          </rPr>
          <t>Becky Dzingeleski:</t>
        </r>
        <r>
          <rPr>
            <sz val="9"/>
            <color indexed="81"/>
            <rFont val="Tahoma"/>
            <family val="2"/>
          </rPr>
          <t xml:space="preserve">
Per FOD is a new Unit.  Contributions began in 2018</t>
        </r>
      </text>
    </comment>
    <comment ref="CLB19" authorId="0" shapeId="0" xr:uid="{FD0B420F-473E-4A7B-8548-62CF5B0543CC}">
      <text>
        <r>
          <rPr>
            <b/>
            <sz val="9"/>
            <color indexed="81"/>
            <rFont val="Tahoma"/>
            <family val="2"/>
          </rPr>
          <t>Becky Dzingeleski:</t>
        </r>
        <r>
          <rPr>
            <sz val="9"/>
            <color indexed="81"/>
            <rFont val="Tahoma"/>
            <family val="2"/>
          </rPr>
          <t xml:space="preserve">
Per FOD is a new Unit.  Contributions began in 2018</t>
        </r>
      </text>
    </comment>
    <comment ref="CLF19" authorId="0" shapeId="0" xr:uid="{FEDA894F-01E2-4EA1-A73D-23AA182A687D}">
      <text>
        <r>
          <rPr>
            <b/>
            <sz val="9"/>
            <color indexed="81"/>
            <rFont val="Tahoma"/>
            <family val="2"/>
          </rPr>
          <t>Becky Dzingeleski:</t>
        </r>
        <r>
          <rPr>
            <sz val="9"/>
            <color indexed="81"/>
            <rFont val="Tahoma"/>
            <family val="2"/>
          </rPr>
          <t xml:space="preserve">
Per FOD is a new Unit.  Contributions began in 2018</t>
        </r>
      </text>
    </comment>
    <comment ref="CLJ19" authorId="0" shapeId="0" xr:uid="{AA6554EE-51A6-4FCE-902E-F2AA6CE05ACB}">
      <text>
        <r>
          <rPr>
            <b/>
            <sz val="9"/>
            <color indexed="81"/>
            <rFont val="Tahoma"/>
            <family val="2"/>
          </rPr>
          <t>Becky Dzingeleski:</t>
        </r>
        <r>
          <rPr>
            <sz val="9"/>
            <color indexed="81"/>
            <rFont val="Tahoma"/>
            <family val="2"/>
          </rPr>
          <t xml:space="preserve">
Per FOD is a new Unit.  Contributions began in 2018</t>
        </r>
      </text>
    </comment>
    <comment ref="CLN19" authorId="0" shapeId="0" xr:uid="{502782DE-843C-4456-879E-8C67B6293E7B}">
      <text>
        <r>
          <rPr>
            <b/>
            <sz val="9"/>
            <color indexed="81"/>
            <rFont val="Tahoma"/>
            <family val="2"/>
          </rPr>
          <t>Becky Dzingeleski:</t>
        </r>
        <r>
          <rPr>
            <sz val="9"/>
            <color indexed="81"/>
            <rFont val="Tahoma"/>
            <family val="2"/>
          </rPr>
          <t xml:space="preserve">
Per FOD is a new Unit.  Contributions began in 2018</t>
        </r>
      </text>
    </comment>
    <comment ref="CLR19" authorId="0" shapeId="0" xr:uid="{92CF8DC9-2065-4420-BD69-40A0E028E953}">
      <text>
        <r>
          <rPr>
            <b/>
            <sz val="9"/>
            <color indexed="81"/>
            <rFont val="Tahoma"/>
            <family val="2"/>
          </rPr>
          <t>Becky Dzingeleski:</t>
        </r>
        <r>
          <rPr>
            <sz val="9"/>
            <color indexed="81"/>
            <rFont val="Tahoma"/>
            <family val="2"/>
          </rPr>
          <t xml:space="preserve">
Per FOD is a new Unit.  Contributions began in 2018</t>
        </r>
      </text>
    </comment>
    <comment ref="CLV19" authorId="0" shapeId="0" xr:uid="{0D9A9BFA-0FF6-4264-BC46-6F7EF308609B}">
      <text>
        <r>
          <rPr>
            <b/>
            <sz val="9"/>
            <color indexed="81"/>
            <rFont val="Tahoma"/>
            <family val="2"/>
          </rPr>
          <t>Becky Dzingeleski:</t>
        </r>
        <r>
          <rPr>
            <sz val="9"/>
            <color indexed="81"/>
            <rFont val="Tahoma"/>
            <family val="2"/>
          </rPr>
          <t xml:space="preserve">
Per FOD is a new Unit.  Contributions began in 2018</t>
        </r>
      </text>
    </comment>
    <comment ref="CLZ19" authorId="0" shapeId="0" xr:uid="{1DA0C1D3-E79D-4A7E-AE15-A2176329C4E2}">
      <text>
        <r>
          <rPr>
            <b/>
            <sz val="9"/>
            <color indexed="81"/>
            <rFont val="Tahoma"/>
            <family val="2"/>
          </rPr>
          <t>Becky Dzingeleski:</t>
        </r>
        <r>
          <rPr>
            <sz val="9"/>
            <color indexed="81"/>
            <rFont val="Tahoma"/>
            <family val="2"/>
          </rPr>
          <t xml:space="preserve">
Per FOD is a new Unit.  Contributions began in 2018</t>
        </r>
      </text>
    </comment>
    <comment ref="CMD19" authorId="0" shapeId="0" xr:uid="{CA8A7B05-B106-42C9-A730-AA05ABF6E4BD}">
      <text>
        <r>
          <rPr>
            <b/>
            <sz val="9"/>
            <color indexed="81"/>
            <rFont val="Tahoma"/>
            <family val="2"/>
          </rPr>
          <t>Becky Dzingeleski:</t>
        </r>
        <r>
          <rPr>
            <sz val="9"/>
            <color indexed="81"/>
            <rFont val="Tahoma"/>
            <family val="2"/>
          </rPr>
          <t xml:space="preserve">
Per FOD is a new Unit.  Contributions began in 2018</t>
        </r>
      </text>
    </comment>
    <comment ref="CMH19" authorId="0" shapeId="0" xr:uid="{B4590D17-8B61-4A50-ACFB-E6DEA57DBE30}">
      <text>
        <r>
          <rPr>
            <b/>
            <sz val="9"/>
            <color indexed="81"/>
            <rFont val="Tahoma"/>
            <family val="2"/>
          </rPr>
          <t>Becky Dzingeleski:</t>
        </r>
        <r>
          <rPr>
            <sz val="9"/>
            <color indexed="81"/>
            <rFont val="Tahoma"/>
            <family val="2"/>
          </rPr>
          <t xml:space="preserve">
Per FOD is a new Unit.  Contributions began in 2018</t>
        </r>
      </text>
    </comment>
    <comment ref="CML19" authorId="0" shapeId="0" xr:uid="{7830ECD6-2FE3-4138-B489-B1F50BEE9D48}">
      <text>
        <r>
          <rPr>
            <b/>
            <sz val="9"/>
            <color indexed="81"/>
            <rFont val="Tahoma"/>
            <family val="2"/>
          </rPr>
          <t>Becky Dzingeleski:</t>
        </r>
        <r>
          <rPr>
            <sz val="9"/>
            <color indexed="81"/>
            <rFont val="Tahoma"/>
            <family val="2"/>
          </rPr>
          <t xml:space="preserve">
Per FOD is a new Unit.  Contributions began in 2018</t>
        </r>
      </text>
    </comment>
    <comment ref="CMP19" authorId="0" shapeId="0" xr:uid="{C2662825-B159-4CC1-ABB9-E447D0305C3B}">
      <text>
        <r>
          <rPr>
            <b/>
            <sz val="9"/>
            <color indexed="81"/>
            <rFont val="Tahoma"/>
            <family val="2"/>
          </rPr>
          <t>Becky Dzingeleski:</t>
        </r>
        <r>
          <rPr>
            <sz val="9"/>
            <color indexed="81"/>
            <rFont val="Tahoma"/>
            <family val="2"/>
          </rPr>
          <t xml:space="preserve">
Per FOD is a new Unit.  Contributions began in 2018</t>
        </r>
      </text>
    </comment>
    <comment ref="CMT19" authorId="0" shapeId="0" xr:uid="{F9D13EB6-EBA3-47CC-8CEE-C0707E8829D6}">
      <text>
        <r>
          <rPr>
            <b/>
            <sz val="9"/>
            <color indexed="81"/>
            <rFont val="Tahoma"/>
            <family val="2"/>
          </rPr>
          <t>Becky Dzingeleski:</t>
        </r>
        <r>
          <rPr>
            <sz val="9"/>
            <color indexed="81"/>
            <rFont val="Tahoma"/>
            <family val="2"/>
          </rPr>
          <t xml:space="preserve">
Per FOD is a new Unit.  Contributions began in 2018</t>
        </r>
      </text>
    </comment>
    <comment ref="CMX19" authorId="0" shapeId="0" xr:uid="{893D36E0-73E4-4F62-8661-3985F7A067A6}">
      <text>
        <r>
          <rPr>
            <b/>
            <sz val="9"/>
            <color indexed="81"/>
            <rFont val="Tahoma"/>
            <family val="2"/>
          </rPr>
          <t>Becky Dzingeleski:</t>
        </r>
        <r>
          <rPr>
            <sz val="9"/>
            <color indexed="81"/>
            <rFont val="Tahoma"/>
            <family val="2"/>
          </rPr>
          <t xml:space="preserve">
Per FOD is a new Unit.  Contributions began in 2018</t>
        </r>
      </text>
    </comment>
    <comment ref="CNB19" authorId="0" shapeId="0" xr:uid="{26F56093-5D32-4F7E-AE72-44774BB9A1F8}">
      <text>
        <r>
          <rPr>
            <b/>
            <sz val="9"/>
            <color indexed="81"/>
            <rFont val="Tahoma"/>
            <family val="2"/>
          </rPr>
          <t>Becky Dzingeleski:</t>
        </r>
        <r>
          <rPr>
            <sz val="9"/>
            <color indexed="81"/>
            <rFont val="Tahoma"/>
            <family val="2"/>
          </rPr>
          <t xml:space="preserve">
Per FOD is a new Unit.  Contributions began in 2018</t>
        </r>
      </text>
    </comment>
    <comment ref="CNF19" authorId="0" shapeId="0" xr:uid="{D79F328F-CBD4-458B-80F6-7B37BFD930B4}">
      <text>
        <r>
          <rPr>
            <b/>
            <sz val="9"/>
            <color indexed="81"/>
            <rFont val="Tahoma"/>
            <family val="2"/>
          </rPr>
          <t>Becky Dzingeleski:</t>
        </r>
        <r>
          <rPr>
            <sz val="9"/>
            <color indexed="81"/>
            <rFont val="Tahoma"/>
            <family val="2"/>
          </rPr>
          <t xml:space="preserve">
Per FOD is a new Unit.  Contributions began in 2018</t>
        </r>
      </text>
    </comment>
    <comment ref="CNJ19" authorId="0" shapeId="0" xr:uid="{23BEFC1C-5953-4FA0-BD82-71BAA7E777EC}">
      <text>
        <r>
          <rPr>
            <b/>
            <sz val="9"/>
            <color indexed="81"/>
            <rFont val="Tahoma"/>
            <family val="2"/>
          </rPr>
          <t>Becky Dzingeleski:</t>
        </r>
        <r>
          <rPr>
            <sz val="9"/>
            <color indexed="81"/>
            <rFont val="Tahoma"/>
            <family val="2"/>
          </rPr>
          <t xml:space="preserve">
Per FOD is a new Unit.  Contributions began in 2018</t>
        </r>
      </text>
    </comment>
    <comment ref="CNN19" authorId="0" shapeId="0" xr:uid="{DF2BF5F5-5FB7-40A6-A9E4-D7011CDBD9B3}">
      <text>
        <r>
          <rPr>
            <b/>
            <sz val="9"/>
            <color indexed="81"/>
            <rFont val="Tahoma"/>
            <family val="2"/>
          </rPr>
          <t>Becky Dzingeleski:</t>
        </r>
        <r>
          <rPr>
            <sz val="9"/>
            <color indexed="81"/>
            <rFont val="Tahoma"/>
            <family val="2"/>
          </rPr>
          <t xml:space="preserve">
Per FOD is a new Unit.  Contributions began in 2018</t>
        </r>
      </text>
    </comment>
    <comment ref="CNR19" authorId="0" shapeId="0" xr:uid="{4A5D9480-45BA-47E3-B4C3-6C17A3188173}">
      <text>
        <r>
          <rPr>
            <b/>
            <sz val="9"/>
            <color indexed="81"/>
            <rFont val="Tahoma"/>
            <family val="2"/>
          </rPr>
          <t>Becky Dzingeleski:</t>
        </r>
        <r>
          <rPr>
            <sz val="9"/>
            <color indexed="81"/>
            <rFont val="Tahoma"/>
            <family val="2"/>
          </rPr>
          <t xml:space="preserve">
Per FOD is a new Unit.  Contributions began in 2018</t>
        </r>
      </text>
    </comment>
    <comment ref="CNV19" authorId="0" shapeId="0" xr:uid="{4BC27E2E-0727-424D-B3EC-4F99F7F813C4}">
      <text>
        <r>
          <rPr>
            <b/>
            <sz val="9"/>
            <color indexed="81"/>
            <rFont val="Tahoma"/>
            <family val="2"/>
          </rPr>
          <t>Becky Dzingeleski:</t>
        </r>
        <r>
          <rPr>
            <sz val="9"/>
            <color indexed="81"/>
            <rFont val="Tahoma"/>
            <family val="2"/>
          </rPr>
          <t xml:space="preserve">
Per FOD is a new Unit.  Contributions began in 2018</t>
        </r>
      </text>
    </comment>
    <comment ref="CNZ19" authorId="0" shapeId="0" xr:uid="{D486DEAD-D4D5-41CC-BDF1-A543A31E18E3}">
      <text>
        <r>
          <rPr>
            <b/>
            <sz val="9"/>
            <color indexed="81"/>
            <rFont val="Tahoma"/>
            <family val="2"/>
          </rPr>
          <t>Becky Dzingeleski:</t>
        </r>
        <r>
          <rPr>
            <sz val="9"/>
            <color indexed="81"/>
            <rFont val="Tahoma"/>
            <family val="2"/>
          </rPr>
          <t xml:space="preserve">
Per FOD is a new Unit.  Contributions began in 2018</t>
        </r>
      </text>
    </comment>
    <comment ref="COD19" authorId="0" shapeId="0" xr:uid="{A79B2223-F473-4C51-9826-F1110BD04CC3}">
      <text>
        <r>
          <rPr>
            <b/>
            <sz val="9"/>
            <color indexed="81"/>
            <rFont val="Tahoma"/>
            <family val="2"/>
          </rPr>
          <t>Becky Dzingeleski:</t>
        </r>
        <r>
          <rPr>
            <sz val="9"/>
            <color indexed="81"/>
            <rFont val="Tahoma"/>
            <family val="2"/>
          </rPr>
          <t xml:space="preserve">
Per FOD is a new Unit.  Contributions began in 2018</t>
        </r>
      </text>
    </comment>
    <comment ref="COH19" authorId="0" shapeId="0" xr:uid="{FB903F98-3F28-4606-B6A5-F5655C04E4D9}">
      <text>
        <r>
          <rPr>
            <b/>
            <sz val="9"/>
            <color indexed="81"/>
            <rFont val="Tahoma"/>
            <family val="2"/>
          </rPr>
          <t>Becky Dzingeleski:</t>
        </r>
        <r>
          <rPr>
            <sz val="9"/>
            <color indexed="81"/>
            <rFont val="Tahoma"/>
            <family val="2"/>
          </rPr>
          <t xml:space="preserve">
Per FOD is a new Unit.  Contributions began in 2018</t>
        </r>
      </text>
    </comment>
    <comment ref="COL19" authorId="0" shapeId="0" xr:uid="{1BD185BC-5764-4167-9A32-6DECE067C1CC}">
      <text>
        <r>
          <rPr>
            <b/>
            <sz val="9"/>
            <color indexed="81"/>
            <rFont val="Tahoma"/>
            <family val="2"/>
          </rPr>
          <t>Becky Dzingeleski:</t>
        </r>
        <r>
          <rPr>
            <sz val="9"/>
            <color indexed="81"/>
            <rFont val="Tahoma"/>
            <family val="2"/>
          </rPr>
          <t xml:space="preserve">
Per FOD is a new Unit.  Contributions began in 2018</t>
        </r>
      </text>
    </comment>
    <comment ref="COP19" authorId="0" shapeId="0" xr:uid="{21725B3F-22E8-4C5D-8602-9482DD449739}">
      <text>
        <r>
          <rPr>
            <b/>
            <sz val="9"/>
            <color indexed="81"/>
            <rFont val="Tahoma"/>
            <family val="2"/>
          </rPr>
          <t>Becky Dzingeleski:</t>
        </r>
        <r>
          <rPr>
            <sz val="9"/>
            <color indexed="81"/>
            <rFont val="Tahoma"/>
            <family val="2"/>
          </rPr>
          <t xml:space="preserve">
Per FOD is a new Unit.  Contributions began in 2018</t>
        </r>
      </text>
    </comment>
    <comment ref="COT19" authorId="0" shapeId="0" xr:uid="{62019C1B-5AAD-4524-84C3-81D7053DDD46}">
      <text>
        <r>
          <rPr>
            <b/>
            <sz val="9"/>
            <color indexed="81"/>
            <rFont val="Tahoma"/>
            <family val="2"/>
          </rPr>
          <t>Becky Dzingeleski:</t>
        </r>
        <r>
          <rPr>
            <sz val="9"/>
            <color indexed="81"/>
            <rFont val="Tahoma"/>
            <family val="2"/>
          </rPr>
          <t xml:space="preserve">
Per FOD is a new Unit.  Contributions began in 2018</t>
        </r>
      </text>
    </comment>
    <comment ref="COX19" authorId="0" shapeId="0" xr:uid="{E0F5451B-1155-4B68-B78C-277BAD2826E8}">
      <text>
        <r>
          <rPr>
            <b/>
            <sz val="9"/>
            <color indexed="81"/>
            <rFont val="Tahoma"/>
            <family val="2"/>
          </rPr>
          <t>Becky Dzingeleski:</t>
        </r>
        <r>
          <rPr>
            <sz val="9"/>
            <color indexed="81"/>
            <rFont val="Tahoma"/>
            <family val="2"/>
          </rPr>
          <t xml:space="preserve">
Per FOD is a new Unit.  Contributions began in 2018</t>
        </r>
      </text>
    </comment>
    <comment ref="CPB19" authorId="0" shapeId="0" xr:uid="{631F5B1F-E29D-4332-887E-DA0D398520E5}">
      <text>
        <r>
          <rPr>
            <b/>
            <sz val="9"/>
            <color indexed="81"/>
            <rFont val="Tahoma"/>
            <family val="2"/>
          </rPr>
          <t>Becky Dzingeleski:</t>
        </r>
        <r>
          <rPr>
            <sz val="9"/>
            <color indexed="81"/>
            <rFont val="Tahoma"/>
            <family val="2"/>
          </rPr>
          <t xml:space="preserve">
Per FOD is a new Unit.  Contributions began in 2018</t>
        </r>
      </text>
    </comment>
    <comment ref="CPF19" authorId="0" shapeId="0" xr:uid="{5926C78C-65BF-42C8-B1FA-17D696840DE8}">
      <text>
        <r>
          <rPr>
            <b/>
            <sz val="9"/>
            <color indexed="81"/>
            <rFont val="Tahoma"/>
            <family val="2"/>
          </rPr>
          <t>Becky Dzingeleski:</t>
        </r>
        <r>
          <rPr>
            <sz val="9"/>
            <color indexed="81"/>
            <rFont val="Tahoma"/>
            <family val="2"/>
          </rPr>
          <t xml:space="preserve">
Per FOD is a new Unit.  Contributions began in 2018</t>
        </r>
      </text>
    </comment>
    <comment ref="CPJ19" authorId="0" shapeId="0" xr:uid="{93D86D11-17ED-4165-8FDA-D7DC621015B9}">
      <text>
        <r>
          <rPr>
            <b/>
            <sz val="9"/>
            <color indexed="81"/>
            <rFont val="Tahoma"/>
            <family val="2"/>
          </rPr>
          <t>Becky Dzingeleski:</t>
        </r>
        <r>
          <rPr>
            <sz val="9"/>
            <color indexed="81"/>
            <rFont val="Tahoma"/>
            <family val="2"/>
          </rPr>
          <t xml:space="preserve">
Per FOD is a new Unit.  Contributions began in 2018</t>
        </r>
      </text>
    </comment>
    <comment ref="CPN19" authorId="0" shapeId="0" xr:uid="{A36AD739-52D7-438D-833A-B5864F67A94C}">
      <text>
        <r>
          <rPr>
            <b/>
            <sz val="9"/>
            <color indexed="81"/>
            <rFont val="Tahoma"/>
            <family val="2"/>
          </rPr>
          <t>Becky Dzingeleski:</t>
        </r>
        <r>
          <rPr>
            <sz val="9"/>
            <color indexed="81"/>
            <rFont val="Tahoma"/>
            <family val="2"/>
          </rPr>
          <t xml:space="preserve">
Per FOD is a new Unit.  Contributions began in 2018</t>
        </r>
      </text>
    </comment>
    <comment ref="CPR19" authorId="0" shapeId="0" xr:uid="{9E05CFED-6DEB-4C26-8238-CCABA03D3F6A}">
      <text>
        <r>
          <rPr>
            <b/>
            <sz val="9"/>
            <color indexed="81"/>
            <rFont val="Tahoma"/>
            <family val="2"/>
          </rPr>
          <t>Becky Dzingeleski:</t>
        </r>
        <r>
          <rPr>
            <sz val="9"/>
            <color indexed="81"/>
            <rFont val="Tahoma"/>
            <family val="2"/>
          </rPr>
          <t xml:space="preserve">
Per FOD is a new Unit.  Contributions began in 2018</t>
        </r>
      </text>
    </comment>
    <comment ref="CPV19" authorId="0" shapeId="0" xr:uid="{BF963B30-CAB2-4582-B2D8-26F4F14FEC73}">
      <text>
        <r>
          <rPr>
            <b/>
            <sz val="9"/>
            <color indexed="81"/>
            <rFont val="Tahoma"/>
            <family val="2"/>
          </rPr>
          <t>Becky Dzingeleski:</t>
        </r>
        <r>
          <rPr>
            <sz val="9"/>
            <color indexed="81"/>
            <rFont val="Tahoma"/>
            <family val="2"/>
          </rPr>
          <t xml:space="preserve">
Per FOD is a new Unit.  Contributions began in 2018</t>
        </r>
      </text>
    </comment>
    <comment ref="CPZ19" authorId="0" shapeId="0" xr:uid="{1F2B1F4D-D9F4-4729-B472-C1C987F9155B}">
      <text>
        <r>
          <rPr>
            <b/>
            <sz val="9"/>
            <color indexed="81"/>
            <rFont val="Tahoma"/>
            <family val="2"/>
          </rPr>
          <t>Becky Dzingeleski:</t>
        </r>
        <r>
          <rPr>
            <sz val="9"/>
            <color indexed="81"/>
            <rFont val="Tahoma"/>
            <family val="2"/>
          </rPr>
          <t xml:space="preserve">
Per FOD is a new Unit.  Contributions began in 2018</t>
        </r>
      </text>
    </comment>
    <comment ref="CQD19" authorId="0" shapeId="0" xr:uid="{00A97CD1-1E8D-48BE-8693-4BC38385180F}">
      <text>
        <r>
          <rPr>
            <b/>
            <sz val="9"/>
            <color indexed="81"/>
            <rFont val="Tahoma"/>
            <family val="2"/>
          </rPr>
          <t>Becky Dzingeleski:</t>
        </r>
        <r>
          <rPr>
            <sz val="9"/>
            <color indexed="81"/>
            <rFont val="Tahoma"/>
            <family val="2"/>
          </rPr>
          <t xml:space="preserve">
Per FOD is a new Unit.  Contributions began in 2018</t>
        </r>
      </text>
    </comment>
    <comment ref="CQH19" authorId="0" shapeId="0" xr:uid="{2680B06E-FCC9-416A-91F0-D2610315B478}">
      <text>
        <r>
          <rPr>
            <b/>
            <sz val="9"/>
            <color indexed="81"/>
            <rFont val="Tahoma"/>
            <family val="2"/>
          </rPr>
          <t>Becky Dzingeleski:</t>
        </r>
        <r>
          <rPr>
            <sz val="9"/>
            <color indexed="81"/>
            <rFont val="Tahoma"/>
            <family val="2"/>
          </rPr>
          <t xml:space="preserve">
Per FOD is a new Unit.  Contributions began in 2018</t>
        </r>
      </text>
    </comment>
    <comment ref="CQL19" authorId="0" shapeId="0" xr:uid="{AE389DF5-1642-44A8-99E1-2A284C9A9944}">
      <text>
        <r>
          <rPr>
            <b/>
            <sz val="9"/>
            <color indexed="81"/>
            <rFont val="Tahoma"/>
            <family val="2"/>
          </rPr>
          <t>Becky Dzingeleski:</t>
        </r>
        <r>
          <rPr>
            <sz val="9"/>
            <color indexed="81"/>
            <rFont val="Tahoma"/>
            <family val="2"/>
          </rPr>
          <t xml:space="preserve">
Per FOD is a new Unit.  Contributions began in 2018</t>
        </r>
      </text>
    </comment>
    <comment ref="CQP19" authorId="0" shapeId="0" xr:uid="{37B3248F-1E21-4FC0-BB11-5BF7C59FFEFB}">
      <text>
        <r>
          <rPr>
            <b/>
            <sz val="9"/>
            <color indexed="81"/>
            <rFont val="Tahoma"/>
            <family val="2"/>
          </rPr>
          <t>Becky Dzingeleski:</t>
        </r>
        <r>
          <rPr>
            <sz val="9"/>
            <color indexed="81"/>
            <rFont val="Tahoma"/>
            <family val="2"/>
          </rPr>
          <t xml:space="preserve">
Per FOD is a new Unit.  Contributions began in 2018</t>
        </r>
      </text>
    </comment>
    <comment ref="CQT19" authorId="0" shapeId="0" xr:uid="{5DE03076-C67D-4CB8-945C-8F031318DCD4}">
      <text>
        <r>
          <rPr>
            <b/>
            <sz val="9"/>
            <color indexed="81"/>
            <rFont val="Tahoma"/>
            <family val="2"/>
          </rPr>
          <t>Becky Dzingeleski:</t>
        </r>
        <r>
          <rPr>
            <sz val="9"/>
            <color indexed="81"/>
            <rFont val="Tahoma"/>
            <family val="2"/>
          </rPr>
          <t xml:space="preserve">
Per FOD is a new Unit.  Contributions began in 2018</t>
        </r>
      </text>
    </comment>
    <comment ref="CQX19" authorId="0" shapeId="0" xr:uid="{6B784C95-903E-475A-86E2-FC9A3B3EABA0}">
      <text>
        <r>
          <rPr>
            <b/>
            <sz val="9"/>
            <color indexed="81"/>
            <rFont val="Tahoma"/>
            <family val="2"/>
          </rPr>
          <t>Becky Dzingeleski:</t>
        </r>
        <r>
          <rPr>
            <sz val="9"/>
            <color indexed="81"/>
            <rFont val="Tahoma"/>
            <family val="2"/>
          </rPr>
          <t xml:space="preserve">
Per FOD is a new Unit.  Contributions began in 2018</t>
        </r>
      </text>
    </comment>
    <comment ref="CRB19" authorId="0" shapeId="0" xr:uid="{D383777D-E146-42DD-B7B9-47950FEC4BC8}">
      <text>
        <r>
          <rPr>
            <b/>
            <sz val="9"/>
            <color indexed="81"/>
            <rFont val="Tahoma"/>
            <family val="2"/>
          </rPr>
          <t>Becky Dzingeleski:</t>
        </r>
        <r>
          <rPr>
            <sz val="9"/>
            <color indexed="81"/>
            <rFont val="Tahoma"/>
            <family val="2"/>
          </rPr>
          <t xml:space="preserve">
Per FOD is a new Unit.  Contributions began in 2018</t>
        </r>
      </text>
    </comment>
    <comment ref="CRF19" authorId="0" shapeId="0" xr:uid="{B0CFDBA7-25C4-48C5-B6BC-7A086F2F8061}">
      <text>
        <r>
          <rPr>
            <b/>
            <sz val="9"/>
            <color indexed="81"/>
            <rFont val="Tahoma"/>
            <family val="2"/>
          </rPr>
          <t>Becky Dzingeleski:</t>
        </r>
        <r>
          <rPr>
            <sz val="9"/>
            <color indexed="81"/>
            <rFont val="Tahoma"/>
            <family val="2"/>
          </rPr>
          <t xml:space="preserve">
Per FOD is a new Unit.  Contributions began in 2018</t>
        </r>
      </text>
    </comment>
    <comment ref="CRJ19" authorId="0" shapeId="0" xr:uid="{DACF9C0E-0484-47B3-8A23-93610DA862FB}">
      <text>
        <r>
          <rPr>
            <b/>
            <sz val="9"/>
            <color indexed="81"/>
            <rFont val="Tahoma"/>
            <family val="2"/>
          </rPr>
          <t>Becky Dzingeleski:</t>
        </r>
        <r>
          <rPr>
            <sz val="9"/>
            <color indexed="81"/>
            <rFont val="Tahoma"/>
            <family val="2"/>
          </rPr>
          <t xml:space="preserve">
Per FOD is a new Unit.  Contributions began in 2018</t>
        </r>
      </text>
    </comment>
    <comment ref="CRN19" authorId="0" shapeId="0" xr:uid="{29248FE8-FA7B-4B9A-A9FA-129F9DC93119}">
      <text>
        <r>
          <rPr>
            <b/>
            <sz val="9"/>
            <color indexed="81"/>
            <rFont val="Tahoma"/>
            <family val="2"/>
          </rPr>
          <t>Becky Dzingeleski:</t>
        </r>
        <r>
          <rPr>
            <sz val="9"/>
            <color indexed="81"/>
            <rFont val="Tahoma"/>
            <family val="2"/>
          </rPr>
          <t xml:space="preserve">
Per FOD is a new Unit.  Contributions began in 2018</t>
        </r>
      </text>
    </comment>
    <comment ref="CRR19" authorId="0" shapeId="0" xr:uid="{04F9FC52-43F0-436D-9DBF-E913E4F71AB3}">
      <text>
        <r>
          <rPr>
            <b/>
            <sz val="9"/>
            <color indexed="81"/>
            <rFont val="Tahoma"/>
            <family val="2"/>
          </rPr>
          <t>Becky Dzingeleski:</t>
        </r>
        <r>
          <rPr>
            <sz val="9"/>
            <color indexed="81"/>
            <rFont val="Tahoma"/>
            <family val="2"/>
          </rPr>
          <t xml:space="preserve">
Per FOD is a new Unit.  Contributions began in 2018</t>
        </r>
      </text>
    </comment>
    <comment ref="CRV19" authorId="0" shapeId="0" xr:uid="{5E9725D0-8838-4709-ACC0-2EF619BAF599}">
      <text>
        <r>
          <rPr>
            <b/>
            <sz val="9"/>
            <color indexed="81"/>
            <rFont val="Tahoma"/>
            <family val="2"/>
          </rPr>
          <t>Becky Dzingeleski:</t>
        </r>
        <r>
          <rPr>
            <sz val="9"/>
            <color indexed="81"/>
            <rFont val="Tahoma"/>
            <family val="2"/>
          </rPr>
          <t xml:space="preserve">
Per FOD is a new Unit.  Contributions began in 2018</t>
        </r>
      </text>
    </comment>
    <comment ref="CRZ19" authorId="0" shapeId="0" xr:uid="{1DFAF535-3941-4CB0-A8D5-7A0E9C97803C}">
      <text>
        <r>
          <rPr>
            <b/>
            <sz val="9"/>
            <color indexed="81"/>
            <rFont val="Tahoma"/>
            <family val="2"/>
          </rPr>
          <t>Becky Dzingeleski:</t>
        </r>
        <r>
          <rPr>
            <sz val="9"/>
            <color indexed="81"/>
            <rFont val="Tahoma"/>
            <family val="2"/>
          </rPr>
          <t xml:space="preserve">
Per FOD is a new Unit.  Contributions began in 2018</t>
        </r>
      </text>
    </comment>
    <comment ref="CSD19" authorId="0" shapeId="0" xr:uid="{5B6AAC5A-3E1F-4089-A871-6E0616101115}">
      <text>
        <r>
          <rPr>
            <b/>
            <sz val="9"/>
            <color indexed="81"/>
            <rFont val="Tahoma"/>
            <family val="2"/>
          </rPr>
          <t>Becky Dzingeleski:</t>
        </r>
        <r>
          <rPr>
            <sz val="9"/>
            <color indexed="81"/>
            <rFont val="Tahoma"/>
            <family val="2"/>
          </rPr>
          <t xml:space="preserve">
Per FOD is a new Unit.  Contributions began in 2018</t>
        </r>
      </text>
    </comment>
    <comment ref="CSH19" authorId="0" shapeId="0" xr:uid="{91CB4E23-6FF4-4F8B-AA44-64735C6B9818}">
      <text>
        <r>
          <rPr>
            <b/>
            <sz val="9"/>
            <color indexed="81"/>
            <rFont val="Tahoma"/>
            <family val="2"/>
          </rPr>
          <t>Becky Dzingeleski:</t>
        </r>
        <r>
          <rPr>
            <sz val="9"/>
            <color indexed="81"/>
            <rFont val="Tahoma"/>
            <family val="2"/>
          </rPr>
          <t xml:space="preserve">
Per FOD is a new Unit.  Contributions began in 2018</t>
        </r>
      </text>
    </comment>
    <comment ref="CSL19" authorId="0" shapeId="0" xr:uid="{AA82013D-3ECD-48C2-BBDF-6B483C17078B}">
      <text>
        <r>
          <rPr>
            <b/>
            <sz val="9"/>
            <color indexed="81"/>
            <rFont val="Tahoma"/>
            <family val="2"/>
          </rPr>
          <t>Becky Dzingeleski:</t>
        </r>
        <r>
          <rPr>
            <sz val="9"/>
            <color indexed="81"/>
            <rFont val="Tahoma"/>
            <family val="2"/>
          </rPr>
          <t xml:space="preserve">
Per FOD is a new Unit.  Contributions began in 2018</t>
        </r>
      </text>
    </comment>
    <comment ref="CSP19" authorId="0" shapeId="0" xr:uid="{B6CE2941-4256-4408-8DD1-0F6281FAB35C}">
      <text>
        <r>
          <rPr>
            <b/>
            <sz val="9"/>
            <color indexed="81"/>
            <rFont val="Tahoma"/>
            <family val="2"/>
          </rPr>
          <t>Becky Dzingeleski:</t>
        </r>
        <r>
          <rPr>
            <sz val="9"/>
            <color indexed="81"/>
            <rFont val="Tahoma"/>
            <family val="2"/>
          </rPr>
          <t xml:space="preserve">
Per FOD is a new Unit.  Contributions began in 2018</t>
        </r>
      </text>
    </comment>
    <comment ref="CST19" authorId="0" shapeId="0" xr:uid="{5DC35F49-845F-4A7A-B0C4-54D77D3A457F}">
      <text>
        <r>
          <rPr>
            <b/>
            <sz val="9"/>
            <color indexed="81"/>
            <rFont val="Tahoma"/>
            <family val="2"/>
          </rPr>
          <t>Becky Dzingeleski:</t>
        </r>
        <r>
          <rPr>
            <sz val="9"/>
            <color indexed="81"/>
            <rFont val="Tahoma"/>
            <family val="2"/>
          </rPr>
          <t xml:space="preserve">
Per FOD is a new Unit.  Contributions began in 2018</t>
        </r>
      </text>
    </comment>
    <comment ref="CSX19" authorId="0" shapeId="0" xr:uid="{06BF5225-0AD1-400E-88F8-69E45EA4EE7D}">
      <text>
        <r>
          <rPr>
            <b/>
            <sz val="9"/>
            <color indexed="81"/>
            <rFont val="Tahoma"/>
            <family val="2"/>
          </rPr>
          <t>Becky Dzingeleski:</t>
        </r>
        <r>
          <rPr>
            <sz val="9"/>
            <color indexed="81"/>
            <rFont val="Tahoma"/>
            <family val="2"/>
          </rPr>
          <t xml:space="preserve">
Per FOD is a new Unit.  Contributions began in 2018</t>
        </r>
      </text>
    </comment>
    <comment ref="CTB19" authorId="0" shapeId="0" xr:uid="{DEF14BDA-EAAC-4638-9C1D-935CC961AC71}">
      <text>
        <r>
          <rPr>
            <b/>
            <sz val="9"/>
            <color indexed="81"/>
            <rFont val="Tahoma"/>
            <family val="2"/>
          </rPr>
          <t>Becky Dzingeleski:</t>
        </r>
        <r>
          <rPr>
            <sz val="9"/>
            <color indexed="81"/>
            <rFont val="Tahoma"/>
            <family val="2"/>
          </rPr>
          <t xml:space="preserve">
Per FOD is a new Unit.  Contributions began in 2018</t>
        </r>
      </text>
    </comment>
    <comment ref="CTF19" authorId="0" shapeId="0" xr:uid="{1D87F1C7-F22A-4997-B589-9A6FC7441BF4}">
      <text>
        <r>
          <rPr>
            <b/>
            <sz val="9"/>
            <color indexed="81"/>
            <rFont val="Tahoma"/>
            <family val="2"/>
          </rPr>
          <t>Becky Dzingeleski:</t>
        </r>
        <r>
          <rPr>
            <sz val="9"/>
            <color indexed="81"/>
            <rFont val="Tahoma"/>
            <family val="2"/>
          </rPr>
          <t xml:space="preserve">
Per FOD is a new Unit.  Contributions began in 2018</t>
        </r>
      </text>
    </comment>
    <comment ref="CTJ19" authorId="0" shapeId="0" xr:uid="{BFADBC65-46DA-474B-BA28-8528D18BD105}">
      <text>
        <r>
          <rPr>
            <b/>
            <sz val="9"/>
            <color indexed="81"/>
            <rFont val="Tahoma"/>
            <family val="2"/>
          </rPr>
          <t>Becky Dzingeleski:</t>
        </r>
        <r>
          <rPr>
            <sz val="9"/>
            <color indexed="81"/>
            <rFont val="Tahoma"/>
            <family val="2"/>
          </rPr>
          <t xml:space="preserve">
Per FOD is a new Unit.  Contributions began in 2018</t>
        </r>
      </text>
    </comment>
    <comment ref="CTN19" authorId="0" shapeId="0" xr:uid="{E369FFF0-7A91-488A-96A8-DBC7D0958024}">
      <text>
        <r>
          <rPr>
            <b/>
            <sz val="9"/>
            <color indexed="81"/>
            <rFont val="Tahoma"/>
            <family val="2"/>
          </rPr>
          <t>Becky Dzingeleski:</t>
        </r>
        <r>
          <rPr>
            <sz val="9"/>
            <color indexed="81"/>
            <rFont val="Tahoma"/>
            <family val="2"/>
          </rPr>
          <t xml:space="preserve">
Per FOD is a new Unit.  Contributions began in 2018</t>
        </r>
      </text>
    </comment>
    <comment ref="CTR19" authorId="0" shapeId="0" xr:uid="{C0FA9D8C-785B-44F0-9187-265879B94C7F}">
      <text>
        <r>
          <rPr>
            <b/>
            <sz val="9"/>
            <color indexed="81"/>
            <rFont val="Tahoma"/>
            <family val="2"/>
          </rPr>
          <t>Becky Dzingeleski:</t>
        </r>
        <r>
          <rPr>
            <sz val="9"/>
            <color indexed="81"/>
            <rFont val="Tahoma"/>
            <family val="2"/>
          </rPr>
          <t xml:space="preserve">
Per FOD is a new Unit.  Contributions began in 2018</t>
        </r>
      </text>
    </comment>
    <comment ref="CTV19" authorId="0" shapeId="0" xr:uid="{288F8ED2-9046-4604-9969-B666476F5EE2}">
      <text>
        <r>
          <rPr>
            <b/>
            <sz val="9"/>
            <color indexed="81"/>
            <rFont val="Tahoma"/>
            <family val="2"/>
          </rPr>
          <t>Becky Dzingeleski:</t>
        </r>
        <r>
          <rPr>
            <sz val="9"/>
            <color indexed="81"/>
            <rFont val="Tahoma"/>
            <family val="2"/>
          </rPr>
          <t xml:space="preserve">
Per FOD is a new Unit.  Contributions began in 2018</t>
        </r>
      </text>
    </comment>
    <comment ref="CTZ19" authorId="0" shapeId="0" xr:uid="{686B4542-9EBC-4A15-AEAA-BB3AD1ADAA8D}">
      <text>
        <r>
          <rPr>
            <b/>
            <sz val="9"/>
            <color indexed="81"/>
            <rFont val="Tahoma"/>
            <family val="2"/>
          </rPr>
          <t>Becky Dzingeleski:</t>
        </r>
        <r>
          <rPr>
            <sz val="9"/>
            <color indexed="81"/>
            <rFont val="Tahoma"/>
            <family val="2"/>
          </rPr>
          <t xml:space="preserve">
Per FOD is a new Unit.  Contributions began in 2018</t>
        </r>
      </text>
    </comment>
    <comment ref="CUD19" authorId="0" shapeId="0" xr:uid="{30C77180-67F0-4FB7-9639-BC0E0AAD88F7}">
      <text>
        <r>
          <rPr>
            <b/>
            <sz val="9"/>
            <color indexed="81"/>
            <rFont val="Tahoma"/>
            <family val="2"/>
          </rPr>
          <t>Becky Dzingeleski:</t>
        </r>
        <r>
          <rPr>
            <sz val="9"/>
            <color indexed="81"/>
            <rFont val="Tahoma"/>
            <family val="2"/>
          </rPr>
          <t xml:space="preserve">
Per FOD is a new Unit.  Contributions began in 2018</t>
        </r>
      </text>
    </comment>
    <comment ref="CUH19" authorId="0" shapeId="0" xr:uid="{406EE2CF-4218-4E2E-91BE-555D10DA6B21}">
      <text>
        <r>
          <rPr>
            <b/>
            <sz val="9"/>
            <color indexed="81"/>
            <rFont val="Tahoma"/>
            <family val="2"/>
          </rPr>
          <t>Becky Dzingeleski:</t>
        </r>
        <r>
          <rPr>
            <sz val="9"/>
            <color indexed="81"/>
            <rFont val="Tahoma"/>
            <family val="2"/>
          </rPr>
          <t xml:space="preserve">
Per FOD is a new Unit.  Contributions began in 2018</t>
        </r>
      </text>
    </comment>
    <comment ref="CUL19" authorId="0" shapeId="0" xr:uid="{E89A3750-558B-4F46-99F2-1897390882DF}">
      <text>
        <r>
          <rPr>
            <b/>
            <sz val="9"/>
            <color indexed="81"/>
            <rFont val="Tahoma"/>
            <family val="2"/>
          </rPr>
          <t>Becky Dzingeleski:</t>
        </r>
        <r>
          <rPr>
            <sz val="9"/>
            <color indexed="81"/>
            <rFont val="Tahoma"/>
            <family val="2"/>
          </rPr>
          <t xml:space="preserve">
Per FOD is a new Unit.  Contributions began in 2018</t>
        </r>
      </text>
    </comment>
    <comment ref="CUP19" authorId="0" shapeId="0" xr:uid="{7D1C97A5-51BF-4B2F-9138-8E2C8A22807A}">
      <text>
        <r>
          <rPr>
            <b/>
            <sz val="9"/>
            <color indexed="81"/>
            <rFont val="Tahoma"/>
            <family val="2"/>
          </rPr>
          <t>Becky Dzingeleski:</t>
        </r>
        <r>
          <rPr>
            <sz val="9"/>
            <color indexed="81"/>
            <rFont val="Tahoma"/>
            <family val="2"/>
          </rPr>
          <t xml:space="preserve">
Per FOD is a new Unit.  Contributions began in 2018</t>
        </r>
      </text>
    </comment>
    <comment ref="CUT19" authorId="0" shapeId="0" xr:uid="{F50F71FF-6E3F-422A-9F7B-6D4B46FE98C0}">
      <text>
        <r>
          <rPr>
            <b/>
            <sz val="9"/>
            <color indexed="81"/>
            <rFont val="Tahoma"/>
            <family val="2"/>
          </rPr>
          <t>Becky Dzingeleski:</t>
        </r>
        <r>
          <rPr>
            <sz val="9"/>
            <color indexed="81"/>
            <rFont val="Tahoma"/>
            <family val="2"/>
          </rPr>
          <t xml:space="preserve">
Per FOD is a new Unit.  Contributions began in 2018</t>
        </r>
      </text>
    </comment>
    <comment ref="CUX19" authorId="0" shapeId="0" xr:uid="{E3C8B6B1-490A-4A15-A74F-6A4B21A23E3C}">
      <text>
        <r>
          <rPr>
            <b/>
            <sz val="9"/>
            <color indexed="81"/>
            <rFont val="Tahoma"/>
            <family val="2"/>
          </rPr>
          <t>Becky Dzingeleski:</t>
        </r>
        <r>
          <rPr>
            <sz val="9"/>
            <color indexed="81"/>
            <rFont val="Tahoma"/>
            <family val="2"/>
          </rPr>
          <t xml:space="preserve">
Per FOD is a new Unit.  Contributions began in 2018</t>
        </r>
      </text>
    </comment>
    <comment ref="CVB19" authorId="0" shapeId="0" xr:uid="{893FADDA-3AB2-4F43-962F-8201CBF6C618}">
      <text>
        <r>
          <rPr>
            <b/>
            <sz val="9"/>
            <color indexed="81"/>
            <rFont val="Tahoma"/>
            <family val="2"/>
          </rPr>
          <t>Becky Dzingeleski:</t>
        </r>
        <r>
          <rPr>
            <sz val="9"/>
            <color indexed="81"/>
            <rFont val="Tahoma"/>
            <family val="2"/>
          </rPr>
          <t xml:space="preserve">
Per FOD is a new Unit.  Contributions began in 2018</t>
        </r>
      </text>
    </comment>
    <comment ref="CVF19" authorId="0" shapeId="0" xr:uid="{A76AF3AA-9ECB-4DEF-AA40-07260EA34DE9}">
      <text>
        <r>
          <rPr>
            <b/>
            <sz val="9"/>
            <color indexed="81"/>
            <rFont val="Tahoma"/>
            <family val="2"/>
          </rPr>
          <t>Becky Dzingeleski:</t>
        </r>
        <r>
          <rPr>
            <sz val="9"/>
            <color indexed="81"/>
            <rFont val="Tahoma"/>
            <family val="2"/>
          </rPr>
          <t xml:space="preserve">
Per FOD is a new Unit.  Contributions began in 2018</t>
        </r>
      </text>
    </comment>
    <comment ref="CVJ19" authorId="0" shapeId="0" xr:uid="{B908917D-DCB6-4ECD-8148-3909242D288E}">
      <text>
        <r>
          <rPr>
            <b/>
            <sz val="9"/>
            <color indexed="81"/>
            <rFont val="Tahoma"/>
            <family val="2"/>
          </rPr>
          <t>Becky Dzingeleski:</t>
        </r>
        <r>
          <rPr>
            <sz val="9"/>
            <color indexed="81"/>
            <rFont val="Tahoma"/>
            <family val="2"/>
          </rPr>
          <t xml:space="preserve">
Per FOD is a new Unit.  Contributions began in 2018</t>
        </r>
      </text>
    </comment>
    <comment ref="CVN19" authorId="0" shapeId="0" xr:uid="{CC94A8A3-A562-42E1-990F-E0EB79A9EC54}">
      <text>
        <r>
          <rPr>
            <b/>
            <sz val="9"/>
            <color indexed="81"/>
            <rFont val="Tahoma"/>
            <family val="2"/>
          </rPr>
          <t>Becky Dzingeleski:</t>
        </r>
        <r>
          <rPr>
            <sz val="9"/>
            <color indexed="81"/>
            <rFont val="Tahoma"/>
            <family val="2"/>
          </rPr>
          <t xml:space="preserve">
Per FOD is a new Unit.  Contributions began in 2018</t>
        </r>
      </text>
    </comment>
    <comment ref="CVR19" authorId="0" shapeId="0" xr:uid="{6E8FBEA7-518B-4507-B0F8-CF733C1D0541}">
      <text>
        <r>
          <rPr>
            <b/>
            <sz val="9"/>
            <color indexed="81"/>
            <rFont val="Tahoma"/>
            <family val="2"/>
          </rPr>
          <t>Becky Dzingeleski:</t>
        </r>
        <r>
          <rPr>
            <sz val="9"/>
            <color indexed="81"/>
            <rFont val="Tahoma"/>
            <family val="2"/>
          </rPr>
          <t xml:space="preserve">
Per FOD is a new Unit.  Contributions began in 2018</t>
        </r>
      </text>
    </comment>
    <comment ref="CVV19" authorId="0" shapeId="0" xr:uid="{189F64F8-84CE-42EE-BCA3-107765DEEFC5}">
      <text>
        <r>
          <rPr>
            <b/>
            <sz val="9"/>
            <color indexed="81"/>
            <rFont val="Tahoma"/>
            <family val="2"/>
          </rPr>
          <t>Becky Dzingeleski:</t>
        </r>
        <r>
          <rPr>
            <sz val="9"/>
            <color indexed="81"/>
            <rFont val="Tahoma"/>
            <family val="2"/>
          </rPr>
          <t xml:space="preserve">
Per FOD is a new Unit.  Contributions began in 2018</t>
        </r>
      </text>
    </comment>
    <comment ref="CVZ19" authorId="0" shapeId="0" xr:uid="{89334B2F-A638-44E4-84CA-F3FD0E4ECFA6}">
      <text>
        <r>
          <rPr>
            <b/>
            <sz val="9"/>
            <color indexed="81"/>
            <rFont val="Tahoma"/>
            <family val="2"/>
          </rPr>
          <t>Becky Dzingeleski:</t>
        </r>
        <r>
          <rPr>
            <sz val="9"/>
            <color indexed="81"/>
            <rFont val="Tahoma"/>
            <family val="2"/>
          </rPr>
          <t xml:space="preserve">
Per FOD is a new Unit.  Contributions began in 2018</t>
        </r>
      </text>
    </comment>
    <comment ref="CWD19" authorId="0" shapeId="0" xr:uid="{3A733691-C677-4EDD-9788-29E75B8940E1}">
      <text>
        <r>
          <rPr>
            <b/>
            <sz val="9"/>
            <color indexed="81"/>
            <rFont val="Tahoma"/>
            <family val="2"/>
          </rPr>
          <t>Becky Dzingeleski:</t>
        </r>
        <r>
          <rPr>
            <sz val="9"/>
            <color indexed="81"/>
            <rFont val="Tahoma"/>
            <family val="2"/>
          </rPr>
          <t xml:space="preserve">
Per FOD is a new Unit.  Contributions began in 2018</t>
        </r>
      </text>
    </comment>
    <comment ref="CWH19" authorId="0" shapeId="0" xr:uid="{A961BE16-A0F0-4FC5-ABA8-59E04B966318}">
      <text>
        <r>
          <rPr>
            <b/>
            <sz val="9"/>
            <color indexed="81"/>
            <rFont val="Tahoma"/>
            <family val="2"/>
          </rPr>
          <t>Becky Dzingeleski:</t>
        </r>
        <r>
          <rPr>
            <sz val="9"/>
            <color indexed="81"/>
            <rFont val="Tahoma"/>
            <family val="2"/>
          </rPr>
          <t xml:space="preserve">
Per FOD is a new Unit.  Contributions began in 2018</t>
        </r>
      </text>
    </comment>
    <comment ref="CWL19" authorId="0" shapeId="0" xr:uid="{0F2E9CF1-5163-4991-9C5B-CCB1B7C58D87}">
      <text>
        <r>
          <rPr>
            <b/>
            <sz val="9"/>
            <color indexed="81"/>
            <rFont val="Tahoma"/>
            <family val="2"/>
          </rPr>
          <t>Becky Dzingeleski:</t>
        </r>
        <r>
          <rPr>
            <sz val="9"/>
            <color indexed="81"/>
            <rFont val="Tahoma"/>
            <family val="2"/>
          </rPr>
          <t xml:space="preserve">
Per FOD is a new Unit.  Contributions began in 2018</t>
        </r>
      </text>
    </comment>
    <comment ref="CWP19" authorId="0" shapeId="0" xr:uid="{045FE7B9-D33E-4A16-87E2-B6045A5AD31F}">
      <text>
        <r>
          <rPr>
            <b/>
            <sz val="9"/>
            <color indexed="81"/>
            <rFont val="Tahoma"/>
            <family val="2"/>
          </rPr>
          <t>Becky Dzingeleski:</t>
        </r>
        <r>
          <rPr>
            <sz val="9"/>
            <color indexed="81"/>
            <rFont val="Tahoma"/>
            <family val="2"/>
          </rPr>
          <t xml:space="preserve">
Per FOD is a new Unit.  Contributions began in 2018</t>
        </r>
      </text>
    </comment>
    <comment ref="CWT19" authorId="0" shapeId="0" xr:uid="{2A561769-F2A1-4705-9326-A5AA0FBCA99A}">
      <text>
        <r>
          <rPr>
            <b/>
            <sz val="9"/>
            <color indexed="81"/>
            <rFont val="Tahoma"/>
            <family val="2"/>
          </rPr>
          <t>Becky Dzingeleski:</t>
        </r>
        <r>
          <rPr>
            <sz val="9"/>
            <color indexed="81"/>
            <rFont val="Tahoma"/>
            <family val="2"/>
          </rPr>
          <t xml:space="preserve">
Per FOD is a new Unit.  Contributions began in 2018</t>
        </r>
      </text>
    </comment>
    <comment ref="CWX19" authorId="0" shapeId="0" xr:uid="{2328573C-34F2-4181-B0A3-83EE6251435B}">
      <text>
        <r>
          <rPr>
            <b/>
            <sz val="9"/>
            <color indexed="81"/>
            <rFont val="Tahoma"/>
            <family val="2"/>
          </rPr>
          <t>Becky Dzingeleski:</t>
        </r>
        <r>
          <rPr>
            <sz val="9"/>
            <color indexed="81"/>
            <rFont val="Tahoma"/>
            <family val="2"/>
          </rPr>
          <t xml:space="preserve">
Per FOD is a new Unit.  Contributions began in 2018</t>
        </r>
      </text>
    </comment>
    <comment ref="CXB19" authorId="0" shapeId="0" xr:uid="{3D4ED8D9-A571-42FE-912D-75B5E884C65C}">
      <text>
        <r>
          <rPr>
            <b/>
            <sz val="9"/>
            <color indexed="81"/>
            <rFont val="Tahoma"/>
            <family val="2"/>
          </rPr>
          <t>Becky Dzingeleski:</t>
        </r>
        <r>
          <rPr>
            <sz val="9"/>
            <color indexed="81"/>
            <rFont val="Tahoma"/>
            <family val="2"/>
          </rPr>
          <t xml:space="preserve">
Per FOD is a new Unit.  Contributions began in 2018</t>
        </r>
      </text>
    </comment>
    <comment ref="CXF19" authorId="0" shapeId="0" xr:uid="{3339ECB0-8CFD-424F-A708-FAB7605BD975}">
      <text>
        <r>
          <rPr>
            <b/>
            <sz val="9"/>
            <color indexed="81"/>
            <rFont val="Tahoma"/>
            <family val="2"/>
          </rPr>
          <t>Becky Dzingeleski:</t>
        </r>
        <r>
          <rPr>
            <sz val="9"/>
            <color indexed="81"/>
            <rFont val="Tahoma"/>
            <family val="2"/>
          </rPr>
          <t xml:space="preserve">
Per FOD is a new Unit.  Contributions began in 2018</t>
        </r>
      </text>
    </comment>
    <comment ref="CXJ19" authorId="0" shapeId="0" xr:uid="{9E6773A4-DB38-4443-B7D2-D391D1ADC286}">
      <text>
        <r>
          <rPr>
            <b/>
            <sz val="9"/>
            <color indexed="81"/>
            <rFont val="Tahoma"/>
            <family val="2"/>
          </rPr>
          <t>Becky Dzingeleski:</t>
        </r>
        <r>
          <rPr>
            <sz val="9"/>
            <color indexed="81"/>
            <rFont val="Tahoma"/>
            <family val="2"/>
          </rPr>
          <t xml:space="preserve">
Per FOD is a new Unit.  Contributions began in 2018</t>
        </r>
      </text>
    </comment>
    <comment ref="CXN19" authorId="0" shapeId="0" xr:uid="{BC1BEE6C-92D3-4355-B476-5591CF5AE599}">
      <text>
        <r>
          <rPr>
            <b/>
            <sz val="9"/>
            <color indexed="81"/>
            <rFont val="Tahoma"/>
            <family val="2"/>
          </rPr>
          <t>Becky Dzingeleski:</t>
        </r>
        <r>
          <rPr>
            <sz val="9"/>
            <color indexed="81"/>
            <rFont val="Tahoma"/>
            <family val="2"/>
          </rPr>
          <t xml:space="preserve">
Per FOD is a new Unit.  Contributions began in 2018</t>
        </r>
      </text>
    </comment>
    <comment ref="CXR19" authorId="0" shapeId="0" xr:uid="{9D7C495B-3E47-40E6-9CC1-8D735B182D9F}">
      <text>
        <r>
          <rPr>
            <b/>
            <sz val="9"/>
            <color indexed="81"/>
            <rFont val="Tahoma"/>
            <family val="2"/>
          </rPr>
          <t>Becky Dzingeleski:</t>
        </r>
        <r>
          <rPr>
            <sz val="9"/>
            <color indexed="81"/>
            <rFont val="Tahoma"/>
            <family val="2"/>
          </rPr>
          <t xml:space="preserve">
Per FOD is a new Unit.  Contributions began in 2018</t>
        </r>
      </text>
    </comment>
    <comment ref="CXV19" authorId="0" shapeId="0" xr:uid="{6DF4F6DB-77CA-453F-9B38-46BCA6ADC711}">
      <text>
        <r>
          <rPr>
            <b/>
            <sz val="9"/>
            <color indexed="81"/>
            <rFont val="Tahoma"/>
            <family val="2"/>
          </rPr>
          <t>Becky Dzingeleski:</t>
        </r>
        <r>
          <rPr>
            <sz val="9"/>
            <color indexed="81"/>
            <rFont val="Tahoma"/>
            <family val="2"/>
          </rPr>
          <t xml:space="preserve">
Per FOD is a new Unit.  Contributions began in 2018</t>
        </r>
      </text>
    </comment>
    <comment ref="CXZ19" authorId="0" shapeId="0" xr:uid="{692B29E2-DFE9-4923-85E6-5BF4038EFD1E}">
      <text>
        <r>
          <rPr>
            <b/>
            <sz val="9"/>
            <color indexed="81"/>
            <rFont val="Tahoma"/>
            <family val="2"/>
          </rPr>
          <t>Becky Dzingeleski:</t>
        </r>
        <r>
          <rPr>
            <sz val="9"/>
            <color indexed="81"/>
            <rFont val="Tahoma"/>
            <family val="2"/>
          </rPr>
          <t xml:space="preserve">
Per FOD is a new Unit.  Contributions began in 2018</t>
        </r>
      </text>
    </comment>
    <comment ref="CYD19" authorId="0" shapeId="0" xr:uid="{30E41592-B4FF-4F3C-9419-68CB004F0129}">
      <text>
        <r>
          <rPr>
            <b/>
            <sz val="9"/>
            <color indexed="81"/>
            <rFont val="Tahoma"/>
            <family val="2"/>
          </rPr>
          <t>Becky Dzingeleski:</t>
        </r>
        <r>
          <rPr>
            <sz val="9"/>
            <color indexed="81"/>
            <rFont val="Tahoma"/>
            <family val="2"/>
          </rPr>
          <t xml:space="preserve">
Per FOD is a new Unit.  Contributions began in 2018</t>
        </r>
      </text>
    </comment>
    <comment ref="CYH19" authorId="0" shapeId="0" xr:uid="{0438E857-DC42-4E38-B9C0-074CDEF5FA26}">
      <text>
        <r>
          <rPr>
            <b/>
            <sz val="9"/>
            <color indexed="81"/>
            <rFont val="Tahoma"/>
            <family val="2"/>
          </rPr>
          <t>Becky Dzingeleski:</t>
        </r>
        <r>
          <rPr>
            <sz val="9"/>
            <color indexed="81"/>
            <rFont val="Tahoma"/>
            <family val="2"/>
          </rPr>
          <t xml:space="preserve">
Per FOD is a new Unit.  Contributions began in 2018</t>
        </r>
      </text>
    </comment>
    <comment ref="CYL19" authorId="0" shapeId="0" xr:uid="{C0BEDFB7-7E71-44F5-B8EE-AA3D03BB3E41}">
      <text>
        <r>
          <rPr>
            <b/>
            <sz val="9"/>
            <color indexed="81"/>
            <rFont val="Tahoma"/>
            <family val="2"/>
          </rPr>
          <t>Becky Dzingeleski:</t>
        </r>
        <r>
          <rPr>
            <sz val="9"/>
            <color indexed="81"/>
            <rFont val="Tahoma"/>
            <family val="2"/>
          </rPr>
          <t xml:space="preserve">
Per FOD is a new Unit.  Contributions began in 2018</t>
        </r>
      </text>
    </comment>
    <comment ref="CYP19" authorId="0" shapeId="0" xr:uid="{7B74CF5E-E06E-4FA0-A0FA-C77ADA984D0D}">
      <text>
        <r>
          <rPr>
            <b/>
            <sz val="9"/>
            <color indexed="81"/>
            <rFont val="Tahoma"/>
            <family val="2"/>
          </rPr>
          <t>Becky Dzingeleski:</t>
        </r>
        <r>
          <rPr>
            <sz val="9"/>
            <color indexed="81"/>
            <rFont val="Tahoma"/>
            <family val="2"/>
          </rPr>
          <t xml:space="preserve">
Per FOD is a new Unit.  Contributions began in 2018</t>
        </r>
      </text>
    </comment>
    <comment ref="CYT19" authorId="0" shapeId="0" xr:uid="{80C87F61-F10E-4AA7-B656-3A5ABB38CA93}">
      <text>
        <r>
          <rPr>
            <b/>
            <sz val="9"/>
            <color indexed="81"/>
            <rFont val="Tahoma"/>
            <family val="2"/>
          </rPr>
          <t>Becky Dzingeleski:</t>
        </r>
        <r>
          <rPr>
            <sz val="9"/>
            <color indexed="81"/>
            <rFont val="Tahoma"/>
            <family val="2"/>
          </rPr>
          <t xml:space="preserve">
Per FOD is a new Unit.  Contributions began in 2018</t>
        </r>
      </text>
    </comment>
    <comment ref="CYX19" authorId="0" shapeId="0" xr:uid="{E4853BDA-EF75-49AF-9F53-51B313922AC5}">
      <text>
        <r>
          <rPr>
            <b/>
            <sz val="9"/>
            <color indexed="81"/>
            <rFont val="Tahoma"/>
            <family val="2"/>
          </rPr>
          <t>Becky Dzingeleski:</t>
        </r>
        <r>
          <rPr>
            <sz val="9"/>
            <color indexed="81"/>
            <rFont val="Tahoma"/>
            <family val="2"/>
          </rPr>
          <t xml:space="preserve">
Per FOD is a new Unit.  Contributions began in 2018</t>
        </r>
      </text>
    </comment>
    <comment ref="CZB19" authorId="0" shapeId="0" xr:uid="{2F45136A-CAFC-4EED-9100-CCC69C60139E}">
      <text>
        <r>
          <rPr>
            <b/>
            <sz val="9"/>
            <color indexed="81"/>
            <rFont val="Tahoma"/>
            <family val="2"/>
          </rPr>
          <t>Becky Dzingeleski:</t>
        </r>
        <r>
          <rPr>
            <sz val="9"/>
            <color indexed="81"/>
            <rFont val="Tahoma"/>
            <family val="2"/>
          </rPr>
          <t xml:space="preserve">
Per FOD is a new Unit.  Contributions began in 2018</t>
        </r>
      </text>
    </comment>
    <comment ref="CZF19" authorId="0" shapeId="0" xr:uid="{D402D36E-6484-40E6-8E24-80058FBAB30D}">
      <text>
        <r>
          <rPr>
            <b/>
            <sz val="9"/>
            <color indexed="81"/>
            <rFont val="Tahoma"/>
            <family val="2"/>
          </rPr>
          <t>Becky Dzingeleski:</t>
        </r>
        <r>
          <rPr>
            <sz val="9"/>
            <color indexed="81"/>
            <rFont val="Tahoma"/>
            <family val="2"/>
          </rPr>
          <t xml:space="preserve">
Per FOD is a new Unit.  Contributions began in 2018</t>
        </r>
      </text>
    </comment>
    <comment ref="CZJ19" authorId="0" shapeId="0" xr:uid="{385B5460-0F41-4E99-8661-E0AC9561DA28}">
      <text>
        <r>
          <rPr>
            <b/>
            <sz val="9"/>
            <color indexed="81"/>
            <rFont val="Tahoma"/>
            <family val="2"/>
          </rPr>
          <t>Becky Dzingeleski:</t>
        </r>
        <r>
          <rPr>
            <sz val="9"/>
            <color indexed="81"/>
            <rFont val="Tahoma"/>
            <family val="2"/>
          </rPr>
          <t xml:space="preserve">
Per FOD is a new Unit.  Contributions began in 2018</t>
        </r>
      </text>
    </comment>
    <comment ref="CZN19" authorId="0" shapeId="0" xr:uid="{4B66C264-19C0-4CF4-B9D9-B0E0755078E1}">
      <text>
        <r>
          <rPr>
            <b/>
            <sz val="9"/>
            <color indexed="81"/>
            <rFont val="Tahoma"/>
            <family val="2"/>
          </rPr>
          <t>Becky Dzingeleski:</t>
        </r>
        <r>
          <rPr>
            <sz val="9"/>
            <color indexed="81"/>
            <rFont val="Tahoma"/>
            <family val="2"/>
          </rPr>
          <t xml:space="preserve">
Per FOD is a new Unit.  Contributions began in 2018</t>
        </r>
      </text>
    </comment>
    <comment ref="CZR19" authorId="0" shapeId="0" xr:uid="{E62D4BD7-CA31-4BFA-BA3B-1D935E7F8001}">
      <text>
        <r>
          <rPr>
            <b/>
            <sz val="9"/>
            <color indexed="81"/>
            <rFont val="Tahoma"/>
            <family val="2"/>
          </rPr>
          <t>Becky Dzingeleski:</t>
        </r>
        <r>
          <rPr>
            <sz val="9"/>
            <color indexed="81"/>
            <rFont val="Tahoma"/>
            <family val="2"/>
          </rPr>
          <t xml:space="preserve">
Per FOD is a new Unit.  Contributions began in 2018</t>
        </r>
      </text>
    </comment>
    <comment ref="CZV19" authorId="0" shapeId="0" xr:uid="{51D42999-8564-4129-B383-798260AFC5E3}">
      <text>
        <r>
          <rPr>
            <b/>
            <sz val="9"/>
            <color indexed="81"/>
            <rFont val="Tahoma"/>
            <family val="2"/>
          </rPr>
          <t>Becky Dzingeleski:</t>
        </r>
        <r>
          <rPr>
            <sz val="9"/>
            <color indexed="81"/>
            <rFont val="Tahoma"/>
            <family val="2"/>
          </rPr>
          <t xml:space="preserve">
Per FOD is a new Unit.  Contributions began in 2018</t>
        </r>
      </text>
    </comment>
    <comment ref="CZZ19" authorId="0" shapeId="0" xr:uid="{B9E6D23D-E823-4448-92BF-54DB26500198}">
      <text>
        <r>
          <rPr>
            <b/>
            <sz val="9"/>
            <color indexed="81"/>
            <rFont val="Tahoma"/>
            <family val="2"/>
          </rPr>
          <t>Becky Dzingeleski:</t>
        </r>
        <r>
          <rPr>
            <sz val="9"/>
            <color indexed="81"/>
            <rFont val="Tahoma"/>
            <family val="2"/>
          </rPr>
          <t xml:space="preserve">
Per FOD is a new Unit.  Contributions began in 2018</t>
        </r>
      </text>
    </comment>
    <comment ref="DAD19" authorId="0" shapeId="0" xr:uid="{43BE5C17-C74D-4062-83B8-1D0119EBAD3D}">
      <text>
        <r>
          <rPr>
            <b/>
            <sz val="9"/>
            <color indexed="81"/>
            <rFont val="Tahoma"/>
            <family val="2"/>
          </rPr>
          <t>Becky Dzingeleski:</t>
        </r>
        <r>
          <rPr>
            <sz val="9"/>
            <color indexed="81"/>
            <rFont val="Tahoma"/>
            <family val="2"/>
          </rPr>
          <t xml:space="preserve">
Per FOD is a new Unit.  Contributions began in 2018</t>
        </r>
      </text>
    </comment>
    <comment ref="DAH19" authorId="0" shapeId="0" xr:uid="{21DA050D-5DE4-4CC0-A9F5-B156B4386680}">
      <text>
        <r>
          <rPr>
            <b/>
            <sz val="9"/>
            <color indexed="81"/>
            <rFont val="Tahoma"/>
            <family val="2"/>
          </rPr>
          <t>Becky Dzingeleski:</t>
        </r>
        <r>
          <rPr>
            <sz val="9"/>
            <color indexed="81"/>
            <rFont val="Tahoma"/>
            <family val="2"/>
          </rPr>
          <t xml:space="preserve">
Per FOD is a new Unit.  Contributions began in 2018</t>
        </r>
      </text>
    </comment>
    <comment ref="DAL19" authorId="0" shapeId="0" xr:uid="{9A5F1AC7-5CBC-4843-9851-72DB37AB9E28}">
      <text>
        <r>
          <rPr>
            <b/>
            <sz val="9"/>
            <color indexed="81"/>
            <rFont val="Tahoma"/>
            <family val="2"/>
          </rPr>
          <t>Becky Dzingeleski:</t>
        </r>
        <r>
          <rPr>
            <sz val="9"/>
            <color indexed="81"/>
            <rFont val="Tahoma"/>
            <family val="2"/>
          </rPr>
          <t xml:space="preserve">
Per FOD is a new Unit.  Contributions began in 2018</t>
        </r>
      </text>
    </comment>
    <comment ref="DAP19" authorId="0" shapeId="0" xr:uid="{2AAE1DB2-3D33-434A-9117-350DA0EC0E5F}">
      <text>
        <r>
          <rPr>
            <b/>
            <sz val="9"/>
            <color indexed="81"/>
            <rFont val="Tahoma"/>
            <family val="2"/>
          </rPr>
          <t>Becky Dzingeleski:</t>
        </r>
        <r>
          <rPr>
            <sz val="9"/>
            <color indexed="81"/>
            <rFont val="Tahoma"/>
            <family val="2"/>
          </rPr>
          <t xml:space="preserve">
Per FOD is a new Unit.  Contributions began in 2018</t>
        </r>
      </text>
    </comment>
    <comment ref="DAT19" authorId="0" shapeId="0" xr:uid="{B7082635-835B-4622-8FA1-08059915ACD3}">
      <text>
        <r>
          <rPr>
            <b/>
            <sz val="9"/>
            <color indexed="81"/>
            <rFont val="Tahoma"/>
            <family val="2"/>
          </rPr>
          <t>Becky Dzingeleski:</t>
        </r>
        <r>
          <rPr>
            <sz val="9"/>
            <color indexed="81"/>
            <rFont val="Tahoma"/>
            <family val="2"/>
          </rPr>
          <t xml:space="preserve">
Per FOD is a new Unit.  Contributions began in 2018</t>
        </r>
      </text>
    </comment>
    <comment ref="DAX19" authorId="0" shapeId="0" xr:uid="{7E8FCABA-0A2D-42D5-BDC9-64E0FD73EE61}">
      <text>
        <r>
          <rPr>
            <b/>
            <sz val="9"/>
            <color indexed="81"/>
            <rFont val="Tahoma"/>
            <family val="2"/>
          </rPr>
          <t>Becky Dzingeleski:</t>
        </r>
        <r>
          <rPr>
            <sz val="9"/>
            <color indexed="81"/>
            <rFont val="Tahoma"/>
            <family val="2"/>
          </rPr>
          <t xml:space="preserve">
Per FOD is a new Unit.  Contributions began in 2018</t>
        </r>
      </text>
    </comment>
    <comment ref="DBB19" authorId="0" shapeId="0" xr:uid="{F8570E67-3FD1-4EB5-8CD7-6AD68E466C7A}">
      <text>
        <r>
          <rPr>
            <b/>
            <sz val="9"/>
            <color indexed="81"/>
            <rFont val="Tahoma"/>
            <family val="2"/>
          </rPr>
          <t>Becky Dzingeleski:</t>
        </r>
        <r>
          <rPr>
            <sz val="9"/>
            <color indexed="81"/>
            <rFont val="Tahoma"/>
            <family val="2"/>
          </rPr>
          <t xml:space="preserve">
Per FOD is a new Unit.  Contributions began in 2018</t>
        </r>
      </text>
    </comment>
    <comment ref="DBF19" authorId="0" shapeId="0" xr:uid="{4CE08EAE-3874-4D57-BD53-086D5C797FF5}">
      <text>
        <r>
          <rPr>
            <b/>
            <sz val="9"/>
            <color indexed="81"/>
            <rFont val="Tahoma"/>
            <family val="2"/>
          </rPr>
          <t>Becky Dzingeleski:</t>
        </r>
        <r>
          <rPr>
            <sz val="9"/>
            <color indexed="81"/>
            <rFont val="Tahoma"/>
            <family val="2"/>
          </rPr>
          <t xml:space="preserve">
Per FOD is a new Unit.  Contributions began in 2018</t>
        </r>
      </text>
    </comment>
    <comment ref="DBJ19" authorId="0" shapeId="0" xr:uid="{78E239F4-471C-43F4-A5CB-F6E466A5296F}">
      <text>
        <r>
          <rPr>
            <b/>
            <sz val="9"/>
            <color indexed="81"/>
            <rFont val="Tahoma"/>
            <family val="2"/>
          </rPr>
          <t>Becky Dzingeleski:</t>
        </r>
        <r>
          <rPr>
            <sz val="9"/>
            <color indexed="81"/>
            <rFont val="Tahoma"/>
            <family val="2"/>
          </rPr>
          <t xml:space="preserve">
Per FOD is a new Unit.  Contributions began in 2018</t>
        </r>
      </text>
    </comment>
    <comment ref="DBN19" authorId="0" shapeId="0" xr:uid="{A12413A2-54D5-437A-B791-67D80A922052}">
      <text>
        <r>
          <rPr>
            <b/>
            <sz val="9"/>
            <color indexed="81"/>
            <rFont val="Tahoma"/>
            <family val="2"/>
          </rPr>
          <t>Becky Dzingeleski:</t>
        </r>
        <r>
          <rPr>
            <sz val="9"/>
            <color indexed="81"/>
            <rFont val="Tahoma"/>
            <family val="2"/>
          </rPr>
          <t xml:space="preserve">
Per FOD is a new Unit.  Contributions began in 2018</t>
        </r>
      </text>
    </comment>
    <comment ref="DBR19" authorId="0" shapeId="0" xr:uid="{FC6795D3-EC04-4B53-B8BB-5FA8FBBE5C3E}">
      <text>
        <r>
          <rPr>
            <b/>
            <sz val="9"/>
            <color indexed="81"/>
            <rFont val="Tahoma"/>
            <family val="2"/>
          </rPr>
          <t>Becky Dzingeleski:</t>
        </r>
        <r>
          <rPr>
            <sz val="9"/>
            <color indexed="81"/>
            <rFont val="Tahoma"/>
            <family val="2"/>
          </rPr>
          <t xml:space="preserve">
Per FOD is a new Unit.  Contributions began in 2018</t>
        </r>
      </text>
    </comment>
    <comment ref="DBV19" authorId="0" shapeId="0" xr:uid="{D2DFB5B8-CBA4-4A0C-AAAA-B3CCAC83AE77}">
      <text>
        <r>
          <rPr>
            <b/>
            <sz val="9"/>
            <color indexed="81"/>
            <rFont val="Tahoma"/>
            <family val="2"/>
          </rPr>
          <t>Becky Dzingeleski:</t>
        </r>
        <r>
          <rPr>
            <sz val="9"/>
            <color indexed="81"/>
            <rFont val="Tahoma"/>
            <family val="2"/>
          </rPr>
          <t xml:space="preserve">
Per FOD is a new Unit.  Contributions began in 2018</t>
        </r>
      </text>
    </comment>
    <comment ref="DBZ19" authorId="0" shapeId="0" xr:uid="{BED5A15A-2FAD-4FFF-AE13-204A3857F1A3}">
      <text>
        <r>
          <rPr>
            <b/>
            <sz val="9"/>
            <color indexed="81"/>
            <rFont val="Tahoma"/>
            <family val="2"/>
          </rPr>
          <t>Becky Dzingeleski:</t>
        </r>
        <r>
          <rPr>
            <sz val="9"/>
            <color indexed="81"/>
            <rFont val="Tahoma"/>
            <family val="2"/>
          </rPr>
          <t xml:space="preserve">
Per FOD is a new Unit.  Contributions began in 2018</t>
        </r>
      </text>
    </comment>
    <comment ref="DCD19" authorId="0" shapeId="0" xr:uid="{3AD69D00-97AB-4B4A-974C-D0749FE94D0C}">
      <text>
        <r>
          <rPr>
            <b/>
            <sz val="9"/>
            <color indexed="81"/>
            <rFont val="Tahoma"/>
            <family val="2"/>
          </rPr>
          <t>Becky Dzingeleski:</t>
        </r>
        <r>
          <rPr>
            <sz val="9"/>
            <color indexed="81"/>
            <rFont val="Tahoma"/>
            <family val="2"/>
          </rPr>
          <t xml:space="preserve">
Per FOD is a new Unit.  Contributions began in 2018</t>
        </r>
      </text>
    </comment>
    <comment ref="DCH19" authorId="0" shapeId="0" xr:uid="{77D06D63-E8AD-43F8-AC3E-EF7B385D36B0}">
      <text>
        <r>
          <rPr>
            <b/>
            <sz val="9"/>
            <color indexed="81"/>
            <rFont val="Tahoma"/>
            <family val="2"/>
          </rPr>
          <t>Becky Dzingeleski:</t>
        </r>
        <r>
          <rPr>
            <sz val="9"/>
            <color indexed="81"/>
            <rFont val="Tahoma"/>
            <family val="2"/>
          </rPr>
          <t xml:space="preserve">
Per FOD is a new Unit.  Contributions began in 2018</t>
        </r>
      </text>
    </comment>
    <comment ref="DCL19" authorId="0" shapeId="0" xr:uid="{7A431876-5B0D-41D7-881A-5BCA88AD7529}">
      <text>
        <r>
          <rPr>
            <b/>
            <sz val="9"/>
            <color indexed="81"/>
            <rFont val="Tahoma"/>
            <family val="2"/>
          </rPr>
          <t>Becky Dzingeleski:</t>
        </r>
        <r>
          <rPr>
            <sz val="9"/>
            <color indexed="81"/>
            <rFont val="Tahoma"/>
            <family val="2"/>
          </rPr>
          <t xml:space="preserve">
Per FOD is a new Unit.  Contributions began in 2018</t>
        </r>
      </text>
    </comment>
    <comment ref="DCP19" authorId="0" shapeId="0" xr:uid="{3D38A71E-A949-45B7-AAC0-EEF594B0CC50}">
      <text>
        <r>
          <rPr>
            <b/>
            <sz val="9"/>
            <color indexed="81"/>
            <rFont val="Tahoma"/>
            <family val="2"/>
          </rPr>
          <t>Becky Dzingeleski:</t>
        </r>
        <r>
          <rPr>
            <sz val="9"/>
            <color indexed="81"/>
            <rFont val="Tahoma"/>
            <family val="2"/>
          </rPr>
          <t xml:space="preserve">
Per FOD is a new Unit.  Contributions began in 2018</t>
        </r>
      </text>
    </comment>
    <comment ref="DCT19" authorId="0" shapeId="0" xr:uid="{E7596214-6D40-4EF0-95B3-0921A7B52624}">
      <text>
        <r>
          <rPr>
            <b/>
            <sz val="9"/>
            <color indexed="81"/>
            <rFont val="Tahoma"/>
            <family val="2"/>
          </rPr>
          <t>Becky Dzingeleski:</t>
        </r>
        <r>
          <rPr>
            <sz val="9"/>
            <color indexed="81"/>
            <rFont val="Tahoma"/>
            <family val="2"/>
          </rPr>
          <t xml:space="preserve">
Per FOD is a new Unit.  Contributions began in 2018</t>
        </r>
      </text>
    </comment>
    <comment ref="DCX19" authorId="0" shapeId="0" xr:uid="{E6A59D08-6770-4D44-AED0-09F46FC8D4A9}">
      <text>
        <r>
          <rPr>
            <b/>
            <sz val="9"/>
            <color indexed="81"/>
            <rFont val="Tahoma"/>
            <family val="2"/>
          </rPr>
          <t>Becky Dzingeleski:</t>
        </r>
        <r>
          <rPr>
            <sz val="9"/>
            <color indexed="81"/>
            <rFont val="Tahoma"/>
            <family val="2"/>
          </rPr>
          <t xml:space="preserve">
Per FOD is a new Unit.  Contributions began in 2018</t>
        </r>
      </text>
    </comment>
    <comment ref="DDB19" authorId="0" shapeId="0" xr:uid="{D4971600-951C-42B3-A001-142D22CC3252}">
      <text>
        <r>
          <rPr>
            <b/>
            <sz val="9"/>
            <color indexed="81"/>
            <rFont val="Tahoma"/>
            <family val="2"/>
          </rPr>
          <t>Becky Dzingeleski:</t>
        </r>
        <r>
          <rPr>
            <sz val="9"/>
            <color indexed="81"/>
            <rFont val="Tahoma"/>
            <family val="2"/>
          </rPr>
          <t xml:space="preserve">
Per FOD is a new Unit.  Contributions began in 2018</t>
        </r>
      </text>
    </comment>
    <comment ref="DDF19" authorId="0" shapeId="0" xr:uid="{0E04C4BE-C9A5-4DEF-893C-20CA355B954E}">
      <text>
        <r>
          <rPr>
            <b/>
            <sz val="9"/>
            <color indexed="81"/>
            <rFont val="Tahoma"/>
            <family val="2"/>
          </rPr>
          <t>Becky Dzingeleski:</t>
        </r>
        <r>
          <rPr>
            <sz val="9"/>
            <color indexed="81"/>
            <rFont val="Tahoma"/>
            <family val="2"/>
          </rPr>
          <t xml:space="preserve">
Per FOD is a new Unit.  Contributions began in 2018</t>
        </r>
      </text>
    </comment>
    <comment ref="DDJ19" authorId="0" shapeId="0" xr:uid="{177A753E-5DE7-4376-A039-86DEB902581E}">
      <text>
        <r>
          <rPr>
            <b/>
            <sz val="9"/>
            <color indexed="81"/>
            <rFont val="Tahoma"/>
            <family val="2"/>
          </rPr>
          <t>Becky Dzingeleski:</t>
        </r>
        <r>
          <rPr>
            <sz val="9"/>
            <color indexed="81"/>
            <rFont val="Tahoma"/>
            <family val="2"/>
          </rPr>
          <t xml:space="preserve">
Per FOD is a new Unit.  Contributions began in 2018</t>
        </r>
      </text>
    </comment>
    <comment ref="DDN19" authorId="0" shapeId="0" xr:uid="{4ED137DC-B13B-4BC8-929D-F8F50FB95E8F}">
      <text>
        <r>
          <rPr>
            <b/>
            <sz val="9"/>
            <color indexed="81"/>
            <rFont val="Tahoma"/>
            <family val="2"/>
          </rPr>
          <t>Becky Dzingeleski:</t>
        </r>
        <r>
          <rPr>
            <sz val="9"/>
            <color indexed="81"/>
            <rFont val="Tahoma"/>
            <family val="2"/>
          </rPr>
          <t xml:space="preserve">
Per FOD is a new Unit.  Contributions began in 2018</t>
        </r>
      </text>
    </comment>
    <comment ref="DDR19" authorId="0" shapeId="0" xr:uid="{FAC171CD-C3F4-410C-86FA-45B721BDF2E8}">
      <text>
        <r>
          <rPr>
            <b/>
            <sz val="9"/>
            <color indexed="81"/>
            <rFont val="Tahoma"/>
            <family val="2"/>
          </rPr>
          <t>Becky Dzingeleski:</t>
        </r>
        <r>
          <rPr>
            <sz val="9"/>
            <color indexed="81"/>
            <rFont val="Tahoma"/>
            <family val="2"/>
          </rPr>
          <t xml:space="preserve">
Per FOD is a new Unit.  Contributions began in 2018</t>
        </r>
      </text>
    </comment>
    <comment ref="DDV19" authorId="0" shapeId="0" xr:uid="{03A5BE61-B02F-4A45-92E1-50C4A2E40E85}">
      <text>
        <r>
          <rPr>
            <b/>
            <sz val="9"/>
            <color indexed="81"/>
            <rFont val="Tahoma"/>
            <family val="2"/>
          </rPr>
          <t>Becky Dzingeleski:</t>
        </r>
        <r>
          <rPr>
            <sz val="9"/>
            <color indexed="81"/>
            <rFont val="Tahoma"/>
            <family val="2"/>
          </rPr>
          <t xml:space="preserve">
Per FOD is a new Unit.  Contributions began in 2018</t>
        </r>
      </text>
    </comment>
    <comment ref="DDZ19" authorId="0" shapeId="0" xr:uid="{74D2C55C-2DDA-4B8A-82E5-66F8603B6927}">
      <text>
        <r>
          <rPr>
            <b/>
            <sz val="9"/>
            <color indexed="81"/>
            <rFont val="Tahoma"/>
            <family val="2"/>
          </rPr>
          <t>Becky Dzingeleski:</t>
        </r>
        <r>
          <rPr>
            <sz val="9"/>
            <color indexed="81"/>
            <rFont val="Tahoma"/>
            <family val="2"/>
          </rPr>
          <t xml:space="preserve">
Per FOD is a new Unit.  Contributions began in 2018</t>
        </r>
      </text>
    </comment>
    <comment ref="DED19" authorId="0" shapeId="0" xr:uid="{74682549-0242-413C-9BC4-136924CCB3D3}">
      <text>
        <r>
          <rPr>
            <b/>
            <sz val="9"/>
            <color indexed="81"/>
            <rFont val="Tahoma"/>
            <family val="2"/>
          </rPr>
          <t>Becky Dzingeleski:</t>
        </r>
        <r>
          <rPr>
            <sz val="9"/>
            <color indexed="81"/>
            <rFont val="Tahoma"/>
            <family val="2"/>
          </rPr>
          <t xml:space="preserve">
Per FOD is a new Unit.  Contributions began in 2018</t>
        </r>
      </text>
    </comment>
    <comment ref="DEH19" authorId="0" shapeId="0" xr:uid="{1F08FF6B-3C54-46A2-BE00-C1E4A6583625}">
      <text>
        <r>
          <rPr>
            <b/>
            <sz val="9"/>
            <color indexed="81"/>
            <rFont val="Tahoma"/>
            <family val="2"/>
          </rPr>
          <t>Becky Dzingeleski:</t>
        </r>
        <r>
          <rPr>
            <sz val="9"/>
            <color indexed="81"/>
            <rFont val="Tahoma"/>
            <family val="2"/>
          </rPr>
          <t xml:space="preserve">
Per FOD is a new Unit.  Contributions began in 2018</t>
        </r>
      </text>
    </comment>
    <comment ref="DEL19" authorId="0" shapeId="0" xr:uid="{D7152373-DB17-4E7C-85C0-7789964AD0C1}">
      <text>
        <r>
          <rPr>
            <b/>
            <sz val="9"/>
            <color indexed="81"/>
            <rFont val="Tahoma"/>
            <family val="2"/>
          </rPr>
          <t>Becky Dzingeleski:</t>
        </r>
        <r>
          <rPr>
            <sz val="9"/>
            <color indexed="81"/>
            <rFont val="Tahoma"/>
            <family val="2"/>
          </rPr>
          <t xml:space="preserve">
Per FOD is a new Unit.  Contributions began in 2018</t>
        </r>
      </text>
    </comment>
    <comment ref="DEP19" authorId="0" shapeId="0" xr:uid="{14441FCF-3025-47D0-B428-626149B30027}">
      <text>
        <r>
          <rPr>
            <b/>
            <sz val="9"/>
            <color indexed="81"/>
            <rFont val="Tahoma"/>
            <family val="2"/>
          </rPr>
          <t>Becky Dzingeleski:</t>
        </r>
        <r>
          <rPr>
            <sz val="9"/>
            <color indexed="81"/>
            <rFont val="Tahoma"/>
            <family val="2"/>
          </rPr>
          <t xml:space="preserve">
Per FOD is a new Unit.  Contributions began in 2018</t>
        </r>
      </text>
    </comment>
    <comment ref="DET19" authorId="0" shapeId="0" xr:uid="{C1D360F0-E067-4303-9DD0-2F7A87B4D163}">
      <text>
        <r>
          <rPr>
            <b/>
            <sz val="9"/>
            <color indexed="81"/>
            <rFont val="Tahoma"/>
            <family val="2"/>
          </rPr>
          <t>Becky Dzingeleski:</t>
        </r>
        <r>
          <rPr>
            <sz val="9"/>
            <color indexed="81"/>
            <rFont val="Tahoma"/>
            <family val="2"/>
          </rPr>
          <t xml:space="preserve">
Per FOD is a new Unit.  Contributions began in 2018</t>
        </r>
      </text>
    </comment>
    <comment ref="DEX19" authorId="0" shapeId="0" xr:uid="{1653DEB0-1C57-478A-B191-2666F0BE84FB}">
      <text>
        <r>
          <rPr>
            <b/>
            <sz val="9"/>
            <color indexed="81"/>
            <rFont val="Tahoma"/>
            <family val="2"/>
          </rPr>
          <t>Becky Dzingeleski:</t>
        </r>
        <r>
          <rPr>
            <sz val="9"/>
            <color indexed="81"/>
            <rFont val="Tahoma"/>
            <family val="2"/>
          </rPr>
          <t xml:space="preserve">
Per FOD is a new Unit.  Contributions began in 2018</t>
        </r>
      </text>
    </comment>
    <comment ref="DFB19" authorId="0" shapeId="0" xr:uid="{E253FD45-D906-4A9A-8858-CF9FE2EE2153}">
      <text>
        <r>
          <rPr>
            <b/>
            <sz val="9"/>
            <color indexed="81"/>
            <rFont val="Tahoma"/>
            <family val="2"/>
          </rPr>
          <t>Becky Dzingeleski:</t>
        </r>
        <r>
          <rPr>
            <sz val="9"/>
            <color indexed="81"/>
            <rFont val="Tahoma"/>
            <family val="2"/>
          </rPr>
          <t xml:space="preserve">
Per FOD is a new Unit.  Contributions began in 2018</t>
        </r>
      </text>
    </comment>
    <comment ref="DFF19" authorId="0" shapeId="0" xr:uid="{EB63F476-74AE-4A6A-BED7-1596BA786CCD}">
      <text>
        <r>
          <rPr>
            <b/>
            <sz val="9"/>
            <color indexed="81"/>
            <rFont val="Tahoma"/>
            <family val="2"/>
          </rPr>
          <t>Becky Dzingeleski:</t>
        </r>
        <r>
          <rPr>
            <sz val="9"/>
            <color indexed="81"/>
            <rFont val="Tahoma"/>
            <family val="2"/>
          </rPr>
          <t xml:space="preserve">
Per FOD is a new Unit.  Contributions began in 2018</t>
        </r>
      </text>
    </comment>
    <comment ref="DFJ19" authorId="0" shapeId="0" xr:uid="{B7A12B25-0E30-4E74-B262-275A80C57475}">
      <text>
        <r>
          <rPr>
            <b/>
            <sz val="9"/>
            <color indexed="81"/>
            <rFont val="Tahoma"/>
            <family val="2"/>
          </rPr>
          <t>Becky Dzingeleski:</t>
        </r>
        <r>
          <rPr>
            <sz val="9"/>
            <color indexed="81"/>
            <rFont val="Tahoma"/>
            <family val="2"/>
          </rPr>
          <t xml:space="preserve">
Per FOD is a new Unit.  Contributions began in 2018</t>
        </r>
      </text>
    </comment>
    <comment ref="DFN19" authorId="0" shapeId="0" xr:uid="{80AAAD93-6C77-4508-BBB2-4D5751036C20}">
      <text>
        <r>
          <rPr>
            <b/>
            <sz val="9"/>
            <color indexed="81"/>
            <rFont val="Tahoma"/>
            <family val="2"/>
          </rPr>
          <t>Becky Dzingeleski:</t>
        </r>
        <r>
          <rPr>
            <sz val="9"/>
            <color indexed="81"/>
            <rFont val="Tahoma"/>
            <family val="2"/>
          </rPr>
          <t xml:space="preserve">
Per FOD is a new Unit.  Contributions began in 2018</t>
        </r>
      </text>
    </comment>
    <comment ref="DFR19" authorId="0" shapeId="0" xr:uid="{42500A5D-BC9B-4612-9B70-F1EBE30388D7}">
      <text>
        <r>
          <rPr>
            <b/>
            <sz val="9"/>
            <color indexed="81"/>
            <rFont val="Tahoma"/>
            <family val="2"/>
          </rPr>
          <t>Becky Dzingeleski:</t>
        </r>
        <r>
          <rPr>
            <sz val="9"/>
            <color indexed="81"/>
            <rFont val="Tahoma"/>
            <family val="2"/>
          </rPr>
          <t xml:space="preserve">
Per FOD is a new Unit.  Contributions began in 2018</t>
        </r>
      </text>
    </comment>
    <comment ref="DFV19" authorId="0" shapeId="0" xr:uid="{551EE13E-BD72-4C34-8DDA-9C4FCDCEA4F5}">
      <text>
        <r>
          <rPr>
            <b/>
            <sz val="9"/>
            <color indexed="81"/>
            <rFont val="Tahoma"/>
            <family val="2"/>
          </rPr>
          <t>Becky Dzingeleski:</t>
        </r>
        <r>
          <rPr>
            <sz val="9"/>
            <color indexed="81"/>
            <rFont val="Tahoma"/>
            <family val="2"/>
          </rPr>
          <t xml:space="preserve">
Per FOD is a new Unit.  Contributions began in 2018</t>
        </r>
      </text>
    </comment>
    <comment ref="DFZ19" authorId="0" shapeId="0" xr:uid="{D7525D97-33BB-4A3F-8A26-186E4C9E868E}">
      <text>
        <r>
          <rPr>
            <b/>
            <sz val="9"/>
            <color indexed="81"/>
            <rFont val="Tahoma"/>
            <family val="2"/>
          </rPr>
          <t>Becky Dzingeleski:</t>
        </r>
        <r>
          <rPr>
            <sz val="9"/>
            <color indexed="81"/>
            <rFont val="Tahoma"/>
            <family val="2"/>
          </rPr>
          <t xml:space="preserve">
Per FOD is a new Unit.  Contributions began in 2018</t>
        </r>
      </text>
    </comment>
    <comment ref="DGD19" authorId="0" shapeId="0" xr:uid="{34BD3254-0C01-4073-B38A-783F0FE30375}">
      <text>
        <r>
          <rPr>
            <b/>
            <sz val="9"/>
            <color indexed="81"/>
            <rFont val="Tahoma"/>
            <family val="2"/>
          </rPr>
          <t>Becky Dzingeleski:</t>
        </r>
        <r>
          <rPr>
            <sz val="9"/>
            <color indexed="81"/>
            <rFont val="Tahoma"/>
            <family val="2"/>
          </rPr>
          <t xml:space="preserve">
Per FOD is a new Unit.  Contributions began in 2018</t>
        </r>
      </text>
    </comment>
    <comment ref="DGH19" authorId="0" shapeId="0" xr:uid="{0379DF6E-34EB-477A-8B8F-F3E0FD253419}">
      <text>
        <r>
          <rPr>
            <b/>
            <sz val="9"/>
            <color indexed="81"/>
            <rFont val="Tahoma"/>
            <family val="2"/>
          </rPr>
          <t>Becky Dzingeleski:</t>
        </r>
        <r>
          <rPr>
            <sz val="9"/>
            <color indexed="81"/>
            <rFont val="Tahoma"/>
            <family val="2"/>
          </rPr>
          <t xml:space="preserve">
Per FOD is a new Unit.  Contributions began in 2018</t>
        </r>
      </text>
    </comment>
    <comment ref="DGL19" authorId="0" shapeId="0" xr:uid="{F5DFC695-01E1-44A3-8C14-95DDBAB4A1DF}">
      <text>
        <r>
          <rPr>
            <b/>
            <sz val="9"/>
            <color indexed="81"/>
            <rFont val="Tahoma"/>
            <family val="2"/>
          </rPr>
          <t>Becky Dzingeleski:</t>
        </r>
        <r>
          <rPr>
            <sz val="9"/>
            <color indexed="81"/>
            <rFont val="Tahoma"/>
            <family val="2"/>
          </rPr>
          <t xml:space="preserve">
Per FOD is a new Unit.  Contributions began in 2018</t>
        </r>
      </text>
    </comment>
    <comment ref="DGP19" authorId="0" shapeId="0" xr:uid="{DE862FEE-FD78-4776-A607-37646C55A3B8}">
      <text>
        <r>
          <rPr>
            <b/>
            <sz val="9"/>
            <color indexed="81"/>
            <rFont val="Tahoma"/>
            <family val="2"/>
          </rPr>
          <t>Becky Dzingeleski:</t>
        </r>
        <r>
          <rPr>
            <sz val="9"/>
            <color indexed="81"/>
            <rFont val="Tahoma"/>
            <family val="2"/>
          </rPr>
          <t xml:space="preserve">
Per FOD is a new Unit.  Contributions began in 2018</t>
        </r>
      </text>
    </comment>
    <comment ref="DGT19" authorId="0" shapeId="0" xr:uid="{B93A9427-DB6F-4FB2-AE42-A01E07FEB4CC}">
      <text>
        <r>
          <rPr>
            <b/>
            <sz val="9"/>
            <color indexed="81"/>
            <rFont val="Tahoma"/>
            <family val="2"/>
          </rPr>
          <t>Becky Dzingeleski:</t>
        </r>
        <r>
          <rPr>
            <sz val="9"/>
            <color indexed="81"/>
            <rFont val="Tahoma"/>
            <family val="2"/>
          </rPr>
          <t xml:space="preserve">
Per FOD is a new Unit.  Contributions began in 2018</t>
        </r>
      </text>
    </comment>
    <comment ref="DGX19" authorId="0" shapeId="0" xr:uid="{81457B33-92BC-4631-B273-930011A15A20}">
      <text>
        <r>
          <rPr>
            <b/>
            <sz val="9"/>
            <color indexed="81"/>
            <rFont val="Tahoma"/>
            <family val="2"/>
          </rPr>
          <t>Becky Dzingeleski:</t>
        </r>
        <r>
          <rPr>
            <sz val="9"/>
            <color indexed="81"/>
            <rFont val="Tahoma"/>
            <family val="2"/>
          </rPr>
          <t xml:space="preserve">
Per FOD is a new Unit.  Contributions began in 2018</t>
        </r>
      </text>
    </comment>
    <comment ref="DHB19" authorId="0" shapeId="0" xr:uid="{273D0785-9125-4392-82EE-084656CA1BF8}">
      <text>
        <r>
          <rPr>
            <b/>
            <sz val="9"/>
            <color indexed="81"/>
            <rFont val="Tahoma"/>
            <family val="2"/>
          </rPr>
          <t>Becky Dzingeleski:</t>
        </r>
        <r>
          <rPr>
            <sz val="9"/>
            <color indexed="81"/>
            <rFont val="Tahoma"/>
            <family val="2"/>
          </rPr>
          <t xml:space="preserve">
Per FOD is a new Unit.  Contributions began in 2018</t>
        </r>
      </text>
    </comment>
    <comment ref="DHF19" authorId="0" shapeId="0" xr:uid="{E5BAE00D-A81C-498D-B5DC-B3AC6B592257}">
      <text>
        <r>
          <rPr>
            <b/>
            <sz val="9"/>
            <color indexed="81"/>
            <rFont val="Tahoma"/>
            <family val="2"/>
          </rPr>
          <t>Becky Dzingeleski:</t>
        </r>
        <r>
          <rPr>
            <sz val="9"/>
            <color indexed="81"/>
            <rFont val="Tahoma"/>
            <family val="2"/>
          </rPr>
          <t xml:space="preserve">
Per FOD is a new Unit.  Contributions began in 2018</t>
        </r>
      </text>
    </comment>
    <comment ref="DHJ19" authorId="0" shapeId="0" xr:uid="{CF1E6CA5-0990-45C0-8F1A-DD38932D5023}">
      <text>
        <r>
          <rPr>
            <b/>
            <sz val="9"/>
            <color indexed="81"/>
            <rFont val="Tahoma"/>
            <family val="2"/>
          </rPr>
          <t>Becky Dzingeleski:</t>
        </r>
        <r>
          <rPr>
            <sz val="9"/>
            <color indexed="81"/>
            <rFont val="Tahoma"/>
            <family val="2"/>
          </rPr>
          <t xml:space="preserve">
Per FOD is a new Unit.  Contributions began in 2018</t>
        </r>
      </text>
    </comment>
    <comment ref="DHN19" authorId="0" shapeId="0" xr:uid="{590668A9-40B8-42AE-B131-6ACCC0FAB880}">
      <text>
        <r>
          <rPr>
            <b/>
            <sz val="9"/>
            <color indexed="81"/>
            <rFont val="Tahoma"/>
            <family val="2"/>
          </rPr>
          <t>Becky Dzingeleski:</t>
        </r>
        <r>
          <rPr>
            <sz val="9"/>
            <color indexed="81"/>
            <rFont val="Tahoma"/>
            <family val="2"/>
          </rPr>
          <t xml:space="preserve">
Per FOD is a new Unit.  Contributions began in 2018</t>
        </r>
      </text>
    </comment>
    <comment ref="DHR19" authorId="0" shapeId="0" xr:uid="{AA67FD5F-6EDB-4BFC-A8E6-E7EE58F73B72}">
      <text>
        <r>
          <rPr>
            <b/>
            <sz val="9"/>
            <color indexed="81"/>
            <rFont val="Tahoma"/>
            <family val="2"/>
          </rPr>
          <t>Becky Dzingeleski:</t>
        </r>
        <r>
          <rPr>
            <sz val="9"/>
            <color indexed="81"/>
            <rFont val="Tahoma"/>
            <family val="2"/>
          </rPr>
          <t xml:space="preserve">
Per FOD is a new Unit.  Contributions began in 2018</t>
        </r>
      </text>
    </comment>
    <comment ref="DHV19" authorId="0" shapeId="0" xr:uid="{07683F24-B631-4D95-9551-D79E6F017CD8}">
      <text>
        <r>
          <rPr>
            <b/>
            <sz val="9"/>
            <color indexed="81"/>
            <rFont val="Tahoma"/>
            <family val="2"/>
          </rPr>
          <t>Becky Dzingeleski:</t>
        </r>
        <r>
          <rPr>
            <sz val="9"/>
            <color indexed="81"/>
            <rFont val="Tahoma"/>
            <family val="2"/>
          </rPr>
          <t xml:space="preserve">
Per FOD is a new Unit.  Contributions began in 2018</t>
        </r>
      </text>
    </comment>
    <comment ref="DHZ19" authorId="0" shapeId="0" xr:uid="{A59AD29D-6996-47CA-8BB3-92211878027D}">
      <text>
        <r>
          <rPr>
            <b/>
            <sz val="9"/>
            <color indexed="81"/>
            <rFont val="Tahoma"/>
            <family val="2"/>
          </rPr>
          <t>Becky Dzingeleski:</t>
        </r>
        <r>
          <rPr>
            <sz val="9"/>
            <color indexed="81"/>
            <rFont val="Tahoma"/>
            <family val="2"/>
          </rPr>
          <t xml:space="preserve">
Per FOD is a new Unit.  Contributions began in 2018</t>
        </r>
      </text>
    </comment>
    <comment ref="DID19" authorId="0" shapeId="0" xr:uid="{AC992E8C-E8B6-42FF-BB2C-98262A27702A}">
      <text>
        <r>
          <rPr>
            <b/>
            <sz val="9"/>
            <color indexed="81"/>
            <rFont val="Tahoma"/>
            <family val="2"/>
          </rPr>
          <t>Becky Dzingeleski:</t>
        </r>
        <r>
          <rPr>
            <sz val="9"/>
            <color indexed="81"/>
            <rFont val="Tahoma"/>
            <family val="2"/>
          </rPr>
          <t xml:space="preserve">
Per FOD is a new Unit.  Contributions began in 2018</t>
        </r>
      </text>
    </comment>
    <comment ref="DIH19" authorId="0" shapeId="0" xr:uid="{0D3455D5-C0E2-4141-AC1C-154B58C432FE}">
      <text>
        <r>
          <rPr>
            <b/>
            <sz val="9"/>
            <color indexed="81"/>
            <rFont val="Tahoma"/>
            <family val="2"/>
          </rPr>
          <t>Becky Dzingeleski:</t>
        </r>
        <r>
          <rPr>
            <sz val="9"/>
            <color indexed="81"/>
            <rFont val="Tahoma"/>
            <family val="2"/>
          </rPr>
          <t xml:space="preserve">
Per FOD is a new Unit.  Contributions began in 2018</t>
        </r>
      </text>
    </comment>
    <comment ref="DIL19" authorId="0" shapeId="0" xr:uid="{8E5DDFA9-D9D8-4141-A087-E76CAA5094F8}">
      <text>
        <r>
          <rPr>
            <b/>
            <sz val="9"/>
            <color indexed="81"/>
            <rFont val="Tahoma"/>
            <family val="2"/>
          </rPr>
          <t>Becky Dzingeleski:</t>
        </r>
        <r>
          <rPr>
            <sz val="9"/>
            <color indexed="81"/>
            <rFont val="Tahoma"/>
            <family val="2"/>
          </rPr>
          <t xml:space="preserve">
Per FOD is a new Unit.  Contributions began in 2018</t>
        </r>
      </text>
    </comment>
    <comment ref="DIP19" authorId="0" shapeId="0" xr:uid="{EB0C0B77-7F1F-409A-97AC-EE0E3A00DCD3}">
      <text>
        <r>
          <rPr>
            <b/>
            <sz val="9"/>
            <color indexed="81"/>
            <rFont val="Tahoma"/>
            <family val="2"/>
          </rPr>
          <t>Becky Dzingeleski:</t>
        </r>
        <r>
          <rPr>
            <sz val="9"/>
            <color indexed="81"/>
            <rFont val="Tahoma"/>
            <family val="2"/>
          </rPr>
          <t xml:space="preserve">
Per FOD is a new Unit.  Contributions began in 2018</t>
        </r>
      </text>
    </comment>
    <comment ref="DIT19" authorId="0" shapeId="0" xr:uid="{B7BB39A8-848F-497D-B64D-442B650DDE16}">
      <text>
        <r>
          <rPr>
            <b/>
            <sz val="9"/>
            <color indexed="81"/>
            <rFont val="Tahoma"/>
            <family val="2"/>
          </rPr>
          <t>Becky Dzingeleski:</t>
        </r>
        <r>
          <rPr>
            <sz val="9"/>
            <color indexed="81"/>
            <rFont val="Tahoma"/>
            <family val="2"/>
          </rPr>
          <t xml:space="preserve">
Per FOD is a new Unit.  Contributions began in 2018</t>
        </r>
      </text>
    </comment>
    <comment ref="DIX19" authorId="0" shapeId="0" xr:uid="{862B519C-9E35-4982-80A6-23FD40E5E96B}">
      <text>
        <r>
          <rPr>
            <b/>
            <sz val="9"/>
            <color indexed="81"/>
            <rFont val="Tahoma"/>
            <family val="2"/>
          </rPr>
          <t>Becky Dzingeleski:</t>
        </r>
        <r>
          <rPr>
            <sz val="9"/>
            <color indexed="81"/>
            <rFont val="Tahoma"/>
            <family val="2"/>
          </rPr>
          <t xml:space="preserve">
Per FOD is a new Unit.  Contributions began in 2018</t>
        </r>
      </text>
    </comment>
    <comment ref="DJB19" authorId="0" shapeId="0" xr:uid="{26867B64-9BB3-46E2-BCB8-EB4DCF7A73A8}">
      <text>
        <r>
          <rPr>
            <b/>
            <sz val="9"/>
            <color indexed="81"/>
            <rFont val="Tahoma"/>
            <family val="2"/>
          </rPr>
          <t>Becky Dzingeleski:</t>
        </r>
        <r>
          <rPr>
            <sz val="9"/>
            <color indexed="81"/>
            <rFont val="Tahoma"/>
            <family val="2"/>
          </rPr>
          <t xml:space="preserve">
Per FOD is a new Unit.  Contributions began in 2018</t>
        </r>
      </text>
    </comment>
    <comment ref="DJF19" authorId="0" shapeId="0" xr:uid="{A4AC8B5A-3860-4348-8CA4-40D62B52F226}">
      <text>
        <r>
          <rPr>
            <b/>
            <sz val="9"/>
            <color indexed="81"/>
            <rFont val="Tahoma"/>
            <family val="2"/>
          </rPr>
          <t>Becky Dzingeleski:</t>
        </r>
        <r>
          <rPr>
            <sz val="9"/>
            <color indexed="81"/>
            <rFont val="Tahoma"/>
            <family val="2"/>
          </rPr>
          <t xml:space="preserve">
Per FOD is a new Unit.  Contributions began in 2018</t>
        </r>
      </text>
    </comment>
    <comment ref="DJJ19" authorId="0" shapeId="0" xr:uid="{097CA524-609A-4990-80E6-0D109056517B}">
      <text>
        <r>
          <rPr>
            <b/>
            <sz val="9"/>
            <color indexed="81"/>
            <rFont val="Tahoma"/>
            <family val="2"/>
          </rPr>
          <t>Becky Dzingeleski:</t>
        </r>
        <r>
          <rPr>
            <sz val="9"/>
            <color indexed="81"/>
            <rFont val="Tahoma"/>
            <family val="2"/>
          </rPr>
          <t xml:space="preserve">
Per FOD is a new Unit.  Contributions began in 2018</t>
        </r>
      </text>
    </comment>
    <comment ref="DJN19" authorId="0" shapeId="0" xr:uid="{15A5DE04-568E-4753-B199-AEE3B26783FA}">
      <text>
        <r>
          <rPr>
            <b/>
            <sz val="9"/>
            <color indexed="81"/>
            <rFont val="Tahoma"/>
            <family val="2"/>
          </rPr>
          <t>Becky Dzingeleski:</t>
        </r>
        <r>
          <rPr>
            <sz val="9"/>
            <color indexed="81"/>
            <rFont val="Tahoma"/>
            <family val="2"/>
          </rPr>
          <t xml:space="preserve">
Per FOD is a new Unit.  Contributions began in 2018</t>
        </r>
      </text>
    </comment>
    <comment ref="DJR19" authorId="0" shapeId="0" xr:uid="{D8932498-A817-4AC1-8FC4-7D6842BFB9D2}">
      <text>
        <r>
          <rPr>
            <b/>
            <sz val="9"/>
            <color indexed="81"/>
            <rFont val="Tahoma"/>
            <family val="2"/>
          </rPr>
          <t>Becky Dzingeleski:</t>
        </r>
        <r>
          <rPr>
            <sz val="9"/>
            <color indexed="81"/>
            <rFont val="Tahoma"/>
            <family val="2"/>
          </rPr>
          <t xml:space="preserve">
Per FOD is a new Unit.  Contributions began in 2018</t>
        </r>
      </text>
    </comment>
    <comment ref="DJV19" authorId="0" shapeId="0" xr:uid="{0106A8DC-DC81-45B0-8536-71A884C9CED9}">
      <text>
        <r>
          <rPr>
            <b/>
            <sz val="9"/>
            <color indexed="81"/>
            <rFont val="Tahoma"/>
            <family val="2"/>
          </rPr>
          <t>Becky Dzingeleski:</t>
        </r>
        <r>
          <rPr>
            <sz val="9"/>
            <color indexed="81"/>
            <rFont val="Tahoma"/>
            <family val="2"/>
          </rPr>
          <t xml:space="preserve">
Per FOD is a new Unit.  Contributions began in 2018</t>
        </r>
      </text>
    </comment>
    <comment ref="DJZ19" authorId="0" shapeId="0" xr:uid="{CAA369EA-F3C5-411C-A9E7-E79A1D137F41}">
      <text>
        <r>
          <rPr>
            <b/>
            <sz val="9"/>
            <color indexed="81"/>
            <rFont val="Tahoma"/>
            <family val="2"/>
          </rPr>
          <t>Becky Dzingeleski:</t>
        </r>
        <r>
          <rPr>
            <sz val="9"/>
            <color indexed="81"/>
            <rFont val="Tahoma"/>
            <family val="2"/>
          </rPr>
          <t xml:space="preserve">
Per FOD is a new Unit.  Contributions began in 2018</t>
        </r>
      </text>
    </comment>
    <comment ref="DKD19" authorId="0" shapeId="0" xr:uid="{224877C3-6D22-4C16-9678-0B09869FC1FF}">
      <text>
        <r>
          <rPr>
            <b/>
            <sz val="9"/>
            <color indexed="81"/>
            <rFont val="Tahoma"/>
            <family val="2"/>
          </rPr>
          <t>Becky Dzingeleski:</t>
        </r>
        <r>
          <rPr>
            <sz val="9"/>
            <color indexed="81"/>
            <rFont val="Tahoma"/>
            <family val="2"/>
          </rPr>
          <t xml:space="preserve">
Per FOD is a new Unit.  Contributions began in 2018</t>
        </r>
      </text>
    </comment>
    <comment ref="DKH19" authorId="0" shapeId="0" xr:uid="{21486444-701F-488C-972B-61954D21E3D3}">
      <text>
        <r>
          <rPr>
            <b/>
            <sz val="9"/>
            <color indexed="81"/>
            <rFont val="Tahoma"/>
            <family val="2"/>
          </rPr>
          <t>Becky Dzingeleski:</t>
        </r>
        <r>
          <rPr>
            <sz val="9"/>
            <color indexed="81"/>
            <rFont val="Tahoma"/>
            <family val="2"/>
          </rPr>
          <t xml:space="preserve">
Per FOD is a new Unit.  Contributions began in 2018</t>
        </r>
      </text>
    </comment>
    <comment ref="DKL19" authorId="0" shapeId="0" xr:uid="{EFF3C970-DD70-48D6-AD62-68734C56A292}">
      <text>
        <r>
          <rPr>
            <b/>
            <sz val="9"/>
            <color indexed="81"/>
            <rFont val="Tahoma"/>
            <family val="2"/>
          </rPr>
          <t>Becky Dzingeleski:</t>
        </r>
        <r>
          <rPr>
            <sz val="9"/>
            <color indexed="81"/>
            <rFont val="Tahoma"/>
            <family val="2"/>
          </rPr>
          <t xml:space="preserve">
Per FOD is a new Unit.  Contributions began in 2018</t>
        </r>
      </text>
    </comment>
    <comment ref="DKP19" authorId="0" shapeId="0" xr:uid="{803B3FCF-8994-4D4D-B013-3C87C4951C78}">
      <text>
        <r>
          <rPr>
            <b/>
            <sz val="9"/>
            <color indexed="81"/>
            <rFont val="Tahoma"/>
            <family val="2"/>
          </rPr>
          <t>Becky Dzingeleski:</t>
        </r>
        <r>
          <rPr>
            <sz val="9"/>
            <color indexed="81"/>
            <rFont val="Tahoma"/>
            <family val="2"/>
          </rPr>
          <t xml:space="preserve">
Per FOD is a new Unit.  Contributions began in 2018</t>
        </r>
      </text>
    </comment>
    <comment ref="DKT19" authorId="0" shapeId="0" xr:uid="{D9BBF516-2ABC-4103-85EC-79F2CEC6C078}">
      <text>
        <r>
          <rPr>
            <b/>
            <sz val="9"/>
            <color indexed="81"/>
            <rFont val="Tahoma"/>
            <family val="2"/>
          </rPr>
          <t>Becky Dzingeleski:</t>
        </r>
        <r>
          <rPr>
            <sz val="9"/>
            <color indexed="81"/>
            <rFont val="Tahoma"/>
            <family val="2"/>
          </rPr>
          <t xml:space="preserve">
Per FOD is a new Unit.  Contributions began in 2018</t>
        </r>
      </text>
    </comment>
    <comment ref="DKX19" authorId="0" shapeId="0" xr:uid="{D702ED3A-D8D0-4F44-9252-F4AA541F8B6E}">
      <text>
        <r>
          <rPr>
            <b/>
            <sz val="9"/>
            <color indexed="81"/>
            <rFont val="Tahoma"/>
            <family val="2"/>
          </rPr>
          <t>Becky Dzingeleski:</t>
        </r>
        <r>
          <rPr>
            <sz val="9"/>
            <color indexed="81"/>
            <rFont val="Tahoma"/>
            <family val="2"/>
          </rPr>
          <t xml:space="preserve">
Per FOD is a new Unit.  Contributions began in 2018</t>
        </r>
      </text>
    </comment>
    <comment ref="DLB19" authorId="0" shapeId="0" xr:uid="{3F90099C-7EA0-41B4-A39C-32DCBFB0047D}">
      <text>
        <r>
          <rPr>
            <b/>
            <sz val="9"/>
            <color indexed="81"/>
            <rFont val="Tahoma"/>
            <family val="2"/>
          </rPr>
          <t>Becky Dzingeleski:</t>
        </r>
        <r>
          <rPr>
            <sz val="9"/>
            <color indexed="81"/>
            <rFont val="Tahoma"/>
            <family val="2"/>
          </rPr>
          <t xml:space="preserve">
Per FOD is a new Unit.  Contributions began in 2018</t>
        </r>
      </text>
    </comment>
    <comment ref="DLF19" authorId="0" shapeId="0" xr:uid="{9F6E0720-338A-4FFC-B19A-4CB61CA145AC}">
      <text>
        <r>
          <rPr>
            <b/>
            <sz val="9"/>
            <color indexed="81"/>
            <rFont val="Tahoma"/>
            <family val="2"/>
          </rPr>
          <t>Becky Dzingeleski:</t>
        </r>
        <r>
          <rPr>
            <sz val="9"/>
            <color indexed="81"/>
            <rFont val="Tahoma"/>
            <family val="2"/>
          </rPr>
          <t xml:space="preserve">
Per FOD is a new Unit.  Contributions began in 2018</t>
        </r>
      </text>
    </comment>
    <comment ref="DLJ19" authorId="0" shapeId="0" xr:uid="{69C8D210-D3A0-405A-BF07-6DFFBD909ECD}">
      <text>
        <r>
          <rPr>
            <b/>
            <sz val="9"/>
            <color indexed="81"/>
            <rFont val="Tahoma"/>
            <family val="2"/>
          </rPr>
          <t>Becky Dzingeleski:</t>
        </r>
        <r>
          <rPr>
            <sz val="9"/>
            <color indexed="81"/>
            <rFont val="Tahoma"/>
            <family val="2"/>
          </rPr>
          <t xml:space="preserve">
Per FOD is a new Unit.  Contributions began in 2018</t>
        </r>
      </text>
    </comment>
    <comment ref="DLN19" authorId="0" shapeId="0" xr:uid="{6E90E34E-16C0-4B22-B4F0-A3B114141070}">
      <text>
        <r>
          <rPr>
            <b/>
            <sz val="9"/>
            <color indexed="81"/>
            <rFont val="Tahoma"/>
            <family val="2"/>
          </rPr>
          <t>Becky Dzingeleski:</t>
        </r>
        <r>
          <rPr>
            <sz val="9"/>
            <color indexed="81"/>
            <rFont val="Tahoma"/>
            <family val="2"/>
          </rPr>
          <t xml:space="preserve">
Per FOD is a new Unit.  Contributions began in 2018</t>
        </r>
      </text>
    </comment>
    <comment ref="DLR19" authorId="0" shapeId="0" xr:uid="{8CA2EB6E-D946-4EE8-BE97-D484D4CCCBFB}">
      <text>
        <r>
          <rPr>
            <b/>
            <sz val="9"/>
            <color indexed="81"/>
            <rFont val="Tahoma"/>
            <family val="2"/>
          </rPr>
          <t>Becky Dzingeleski:</t>
        </r>
        <r>
          <rPr>
            <sz val="9"/>
            <color indexed="81"/>
            <rFont val="Tahoma"/>
            <family val="2"/>
          </rPr>
          <t xml:space="preserve">
Per FOD is a new Unit.  Contributions began in 2018</t>
        </r>
      </text>
    </comment>
    <comment ref="DLV19" authorId="0" shapeId="0" xr:uid="{A5E27E84-5102-4E3B-98AD-351EECA95B64}">
      <text>
        <r>
          <rPr>
            <b/>
            <sz val="9"/>
            <color indexed="81"/>
            <rFont val="Tahoma"/>
            <family val="2"/>
          </rPr>
          <t>Becky Dzingeleski:</t>
        </r>
        <r>
          <rPr>
            <sz val="9"/>
            <color indexed="81"/>
            <rFont val="Tahoma"/>
            <family val="2"/>
          </rPr>
          <t xml:space="preserve">
Per FOD is a new Unit.  Contributions began in 2018</t>
        </r>
      </text>
    </comment>
    <comment ref="DLZ19" authorId="0" shapeId="0" xr:uid="{052E207B-E677-434B-823B-B54AFD9153EF}">
      <text>
        <r>
          <rPr>
            <b/>
            <sz val="9"/>
            <color indexed="81"/>
            <rFont val="Tahoma"/>
            <family val="2"/>
          </rPr>
          <t>Becky Dzingeleski:</t>
        </r>
        <r>
          <rPr>
            <sz val="9"/>
            <color indexed="81"/>
            <rFont val="Tahoma"/>
            <family val="2"/>
          </rPr>
          <t xml:space="preserve">
Per FOD is a new Unit.  Contributions began in 2018</t>
        </r>
      </text>
    </comment>
    <comment ref="DMD19" authorId="0" shapeId="0" xr:uid="{46CC3765-9850-492A-B1E1-E7606227DAC0}">
      <text>
        <r>
          <rPr>
            <b/>
            <sz val="9"/>
            <color indexed="81"/>
            <rFont val="Tahoma"/>
            <family val="2"/>
          </rPr>
          <t>Becky Dzingeleski:</t>
        </r>
        <r>
          <rPr>
            <sz val="9"/>
            <color indexed="81"/>
            <rFont val="Tahoma"/>
            <family val="2"/>
          </rPr>
          <t xml:space="preserve">
Per FOD is a new Unit.  Contributions began in 2018</t>
        </r>
      </text>
    </comment>
    <comment ref="DMH19" authorId="0" shapeId="0" xr:uid="{EBAF3486-E3B2-423E-A0BB-95AFF2ADB090}">
      <text>
        <r>
          <rPr>
            <b/>
            <sz val="9"/>
            <color indexed="81"/>
            <rFont val="Tahoma"/>
            <family val="2"/>
          </rPr>
          <t>Becky Dzingeleski:</t>
        </r>
        <r>
          <rPr>
            <sz val="9"/>
            <color indexed="81"/>
            <rFont val="Tahoma"/>
            <family val="2"/>
          </rPr>
          <t xml:space="preserve">
Per FOD is a new Unit.  Contributions began in 2018</t>
        </r>
      </text>
    </comment>
    <comment ref="DML19" authorId="0" shapeId="0" xr:uid="{B19A34AA-B2D7-4D33-B923-753C68BADD41}">
      <text>
        <r>
          <rPr>
            <b/>
            <sz val="9"/>
            <color indexed="81"/>
            <rFont val="Tahoma"/>
            <family val="2"/>
          </rPr>
          <t>Becky Dzingeleski:</t>
        </r>
        <r>
          <rPr>
            <sz val="9"/>
            <color indexed="81"/>
            <rFont val="Tahoma"/>
            <family val="2"/>
          </rPr>
          <t xml:space="preserve">
Per FOD is a new Unit.  Contributions began in 2018</t>
        </r>
      </text>
    </comment>
    <comment ref="DMP19" authorId="0" shapeId="0" xr:uid="{F1A8DE17-FF28-4EC0-A74E-C4F1EF6183D2}">
      <text>
        <r>
          <rPr>
            <b/>
            <sz val="9"/>
            <color indexed="81"/>
            <rFont val="Tahoma"/>
            <family val="2"/>
          </rPr>
          <t>Becky Dzingeleski:</t>
        </r>
        <r>
          <rPr>
            <sz val="9"/>
            <color indexed="81"/>
            <rFont val="Tahoma"/>
            <family val="2"/>
          </rPr>
          <t xml:space="preserve">
Per FOD is a new Unit.  Contributions began in 2018</t>
        </r>
      </text>
    </comment>
    <comment ref="DMT19" authorId="0" shapeId="0" xr:uid="{FA940A16-20C7-4C89-8934-28F4B2890F9F}">
      <text>
        <r>
          <rPr>
            <b/>
            <sz val="9"/>
            <color indexed="81"/>
            <rFont val="Tahoma"/>
            <family val="2"/>
          </rPr>
          <t>Becky Dzingeleski:</t>
        </r>
        <r>
          <rPr>
            <sz val="9"/>
            <color indexed="81"/>
            <rFont val="Tahoma"/>
            <family val="2"/>
          </rPr>
          <t xml:space="preserve">
Per FOD is a new Unit.  Contributions began in 2018</t>
        </r>
      </text>
    </comment>
    <comment ref="DMX19" authorId="0" shapeId="0" xr:uid="{24062DBD-223F-4831-90FB-1F3E921F8D8D}">
      <text>
        <r>
          <rPr>
            <b/>
            <sz val="9"/>
            <color indexed="81"/>
            <rFont val="Tahoma"/>
            <family val="2"/>
          </rPr>
          <t>Becky Dzingeleski:</t>
        </r>
        <r>
          <rPr>
            <sz val="9"/>
            <color indexed="81"/>
            <rFont val="Tahoma"/>
            <family val="2"/>
          </rPr>
          <t xml:space="preserve">
Per FOD is a new Unit.  Contributions began in 2018</t>
        </r>
      </text>
    </comment>
    <comment ref="DNB19" authorId="0" shapeId="0" xr:uid="{282A20A7-D389-4E92-86D5-DC55AF1DC6BE}">
      <text>
        <r>
          <rPr>
            <b/>
            <sz val="9"/>
            <color indexed="81"/>
            <rFont val="Tahoma"/>
            <family val="2"/>
          </rPr>
          <t>Becky Dzingeleski:</t>
        </r>
        <r>
          <rPr>
            <sz val="9"/>
            <color indexed="81"/>
            <rFont val="Tahoma"/>
            <family val="2"/>
          </rPr>
          <t xml:space="preserve">
Per FOD is a new Unit.  Contributions began in 2018</t>
        </r>
      </text>
    </comment>
    <comment ref="DNF19" authorId="0" shapeId="0" xr:uid="{2B3C3964-B4D7-401F-89B6-0558DA200EE5}">
      <text>
        <r>
          <rPr>
            <b/>
            <sz val="9"/>
            <color indexed="81"/>
            <rFont val="Tahoma"/>
            <family val="2"/>
          </rPr>
          <t>Becky Dzingeleski:</t>
        </r>
        <r>
          <rPr>
            <sz val="9"/>
            <color indexed="81"/>
            <rFont val="Tahoma"/>
            <family val="2"/>
          </rPr>
          <t xml:space="preserve">
Per FOD is a new Unit.  Contributions began in 2018</t>
        </r>
      </text>
    </comment>
    <comment ref="DNJ19" authorId="0" shapeId="0" xr:uid="{D14B1529-02B0-400B-A22F-027A8F0FF0E6}">
      <text>
        <r>
          <rPr>
            <b/>
            <sz val="9"/>
            <color indexed="81"/>
            <rFont val="Tahoma"/>
            <family val="2"/>
          </rPr>
          <t>Becky Dzingeleski:</t>
        </r>
        <r>
          <rPr>
            <sz val="9"/>
            <color indexed="81"/>
            <rFont val="Tahoma"/>
            <family val="2"/>
          </rPr>
          <t xml:space="preserve">
Per FOD is a new Unit.  Contributions began in 2018</t>
        </r>
      </text>
    </comment>
    <comment ref="DNN19" authorId="0" shapeId="0" xr:uid="{6701AAEA-ACBA-49BD-A48A-9C2C157C6DA9}">
      <text>
        <r>
          <rPr>
            <b/>
            <sz val="9"/>
            <color indexed="81"/>
            <rFont val="Tahoma"/>
            <family val="2"/>
          </rPr>
          <t>Becky Dzingeleski:</t>
        </r>
        <r>
          <rPr>
            <sz val="9"/>
            <color indexed="81"/>
            <rFont val="Tahoma"/>
            <family val="2"/>
          </rPr>
          <t xml:space="preserve">
Per FOD is a new Unit.  Contributions began in 2018</t>
        </r>
      </text>
    </comment>
    <comment ref="DNR19" authorId="0" shapeId="0" xr:uid="{D7B8EFB6-42D1-4EA1-8937-A7799E450619}">
      <text>
        <r>
          <rPr>
            <b/>
            <sz val="9"/>
            <color indexed="81"/>
            <rFont val="Tahoma"/>
            <family val="2"/>
          </rPr>
          <t>Becky Dzingeleski:</t>
        </r>
        <r>
          <rPr>
            <sz val="9"/>
            <color indexed="81"/>
            <rFont val="Tahoma"/>
            <family val="2"/>
          </rPr>
          <t xml:space="preserve">
Per FOD is a new Unit.  Contributions began in 2018</t>
        </r>
      </text>
    </comment>
    <comment ref="DNV19" authorId="0" shapeId="0" xr:uid="{91031C9F-61C9-4CD3-B9F7-66A5AC6DA7DD}">
      <text>
        <r>
          <rPr>
            <b/>
            <sz val="9"/>
            <color indexed="81"/>
            <rFont val="Tahoma"/>
            <family val="2"/>
          </rPr>
          <t>Becky Dzingeleski:</t>
        </r>
        <r>
          <rPr>
            <sz val="9"/>
            <color indexed="81"/>
            <rFont val="Tahoma"/>
            <family val="2"/>
          </rPr>
          <t xml:space="preserve">
Per FOD is a new Unit.  Contributions began in 2018</t>
        </r>
      </text>
    </comment>
    <comment ref="DNZ19" authorId="0" shapeId="0" xr:uid="{2410BCA5-1157-4823-BE2E-C0AE4627DB98}">
      <text>
        <r>
          <rPr>
            <b/>
            <sz val="9"/>
            <color indexed="81"/>
            <rFont val="Tahoma"/>
            <family val="2"/>
          </rPr>
          <t>Becky Dzingeleski:</t>
        </r>
        <r>
          <rPr>
            <sz val="9"/>
            <color indexed="81"/>
            <rFont val="Tahoma"/>
            <family val="2"/>
          </rPr>
          <t xml:space="preserve">
Per FOD is a new Unit.  Contributions began in 2018</t>
        </r>
      </text>
    </comment>
    <comment ref="DOD19" authorId="0" shapeId="0" xr:uid="{43E6DCAB-FA22-4EA0-96DF-53723317C087}">
      <text>
        <r>
          <rPr>
            <b/>
            <sz val="9"/>
            <color indexed="81"/>
            <rFont val="Tahoma"/>
            <family val="2"/>
          </rPr>
          <t>Becky Dzingeleski:</t>
        </r>
        <r>
          <rPr>
            <sz val="9"/>
            <color indexed="81"/>
            <rFont val="Tahoma"/>
            <family val="2"/>
          </rPr>
          <t xml:space="preserve">
Per FOD is a new Unit.  Contributions began in 2018</t>
        </r>
      </text>
    </comment>
    <comment ref="DOH19" authorId="0" shapeId="0" xr:uid="{0036C581-C736-4AA2-AFE8-1EB8B117BB1B}">
      <text>
        <r>
          <rPr>
            <b/>
            <sz val="9"/>
            <color indexed="81"/>
            <rFont val="Tahoma"/>
            <family val="2"/>
          </rPr>
          <t>Becky Dzingeleski:</t>
        </r>
        <r>
          <rPr>
            <sz val="9"/>
            <color indexed="81"/>
            <rFont val="Tahoma"/>
            <family val="2"/>
          </rPr>
          <t xml:space="preserve">
Per FOD is a new Unit.  Contributions began in 2018</t>
        </r>
      </text>
    </comment>
    <comment ref="DOL19" authorId="0" shapeId="0" xr:uid="{70DAB731-D719-4F98-85CE-32AA0DB27F4C}">
      <text>
        <r>
          <rPr>
            <b/>
            <sz val="9"/>
            <color indexed="81"/>
            <rFont val="Tahoma"/>
            <family val="2"/>
          </rPr>
          <t>Becky Dzingeleski:</t>
        </r>
        <r>
          <rPr>
            <sz val="9"/>
            <color indexed="81"/>
            <rFont val="Tahoma"/>
            <family val="2"/>
          </rPr>
          <t xml:space="preserve">
Per FOD is a new Unit.  Contributions began in 2018</t>
        </r>
      </text>
    </comment>
    <comment ref="DOP19" authorId="0" shapeId="0" xr:uid="{60EA3EDB-7955-4CBF-AD3D-35101559812E}">
      <text>
        <r>
          <rPr>
            <b/>
            <sz val="9"/>
            <color indexed="81"/>
            <rFont val="Tahoma"/>
            <family val="2"/>
          </rPr>
          <t>Becky Dzingeleski:</t>
        </r>
        <r>
          <rPr>
            <sz val="9"/>
            <color indexed="81"/>
            <rFont val="Tahoma"/>
            <family val="2"/>
          </rPr>
          <t xml:space="preserve">
Per FOD is a new Unit.  Contributions began in 2018</t>
        </r>
      </text>
    </comment>
    <comment ref="DOT19" authorId="0" shapeId="0" xr:uid="{AF6418FC-7410-484D-A992-07BE0C60C9ED}">
      <text>
        <r>
          <rPr>
            <b/>
            <sz val="9"/>
            <color indexed="81"/>
            <rFont val="Tahoma"/>
            <family val="2"/>
          </rPr>
          <t>Becky Dzingeleski:</t>
        </r>
        <r>
          <rPr>
            <sz val="9"/>
            <color indexed="81"/>
            <rFont val="Tahoma"/>
            <family val="2"/>
          </rPr>
          <t xml:space="preserve">
Per FOD is a new Unit.  Contributions began in 2018</t>
        </r>
      </text>
    </comment>
    <comment ref="DOX19" authorId="0" shapeId="0" xr:uid="{4A409E31-E498-4E0D-95FC-65099EF227C1}">
      <text>
        <r>
          <rPr>
            <b/>
            <sz val="9"/>
            <color indexed="81"/>
            <rFont val="Tahoma"/>
            <family val="2"/>
          </rPr>
          <t>Becky Dzingeleski:</t>
        </r>
        <r>
          <rPr>
            <sz val="9"/>
            <color indexed="81"/>
            <rFont val="Tahoma"/>
            <family val="2"/>
          </rPr>
          <t xml:space="preserve">
Per FOD is a new Unit.  Contributions began in 2018</t>
        </r>
      </text>
    </comment>
    <comment ref="DPB19" authorId="0" shapeId="0" xr:uid="{097E13F9-486A-4BEB-BA78-7CA98D0EA61C}">
      <text>
        <r>
          <rPr>
            <b/>
            <sz val="9"/>
            <color indexed="81"/>
            <rFont val="Tahoma"/>
            <family val="2"/>
          </rPr>
          <t>Becky Dzingeleski:</t>
        </r>
        <r>
          <rPr>
            <sz val="9"/>
            <color indexed="81"/>
            <rFont val="Tahoma"/>
            <family val="2"/>
          </rPr>
          <t xml:space="preserve">
Per FOD is a new Unit.  Contributions began in 2018</t>
        </r>
      </text>
    </comment>
    <comment ref="DPF19" authorId="0" shapeId="0" xr:uid="{75AFF61C-AFE4-4C86-B80F-66FB149DB56F}">
      <text>
        <r>
          <rPr>
            <b/>
            <sz val="9"/>
            <color indexed="81"/>
            <rFont val="Tahoma"/>
            <family val="2"/>
          </rPr>
          <t>Becky Dzingeleski:</t>
        </r>
        <r>
          <rPr>
            <sz val="9"/>
            <color indexed="81"/>
            <rFont val="Tahoma"/>
            <family val="2"/>
          </rPr>
          <t xml:space="preserve">
Per FOD is a new Unit.  Contributions began in 2018</t>
        </r>
      </text>
    </comment>
    <comment ref="DPJ19" authorId="0" shapeId="0" xr:uid="{7A2C83F4-CBE8-41AB-A5FC-2532A58EF35F}">
      <text>
        <r>
          <rPr>
            <b/>
            <sz val="9"/>
            <color indexed="81"/>
            <rFont val="Tahoma"/>
            <family val="2"/>
          </rPr>
          <t>Becky Dzingeleski:</t>
        </r>
        <r>
          <rPr>
            <sz val="9"/>
            <color indexed="81"/>
            <rFont val="Tahoma"/>
            <family val="2"/>
          </rPr>
          <t xml:space="preserve">
Per FOD is a new Unit.  Contributions began in 2018</t>
        </r>
      </text>
    </comment>
    <comment ref="DPN19" authorId="0" shapeId="0" xr:uid="{867A8207-606A-4CB5-B647-68E5916DA9D3}">
      <text>
        <r>
          <rPr>
            <b/>
            <sz val="9"/>
            <color indexed="81"/>
            <rFont val="Tahoma"/>
            <family val="2"/>
          </rPr>
          <t>Becky Dzingeleski:</t>
        </r>
        <r>
          <rPr>
            <sz val="9"/>
            <color indexed="81"/>
            <rFont val="Tahoma"/>
            <family val="2"/>
          </rPr>
          <t xml:space="preserve">
Per FOD is a new Unit.  Contributions began in 2018</t>
        </r>
      </text>
    </comment>
    <comment ref="DPR19" authorId="0" shapeId="0" xr:uid="{E78EEB1B-1D46-4418-8103-BEC7B745F735}">
      <text>
        <r>
          <rPr>
            <b/>
            <sz val="9"/>
            <color indexed="81"/>
            <rFont val="Tahoma"/>
            <family val="2"/>
          </rPr>
          <t>Becky Dzingeleski:</t>
        </r>
        <r>
          <rPr>
            <sz val="9"/>
            <color indexed="81"/>
            <rFont val="Tahoma"/>
            <family val="2"/>
          </rPr>
          <t xml:space="preserve">
Per FOD is a new Unit.  Contributions began in 2018</t>
        </r>
      </text>
    </comment>
    <comment ref="DPV19" authorId="0" shapeId="0" xr:uid="{9A372842-CA37-4521-AD32-F42151206B73}">
      <text>
        <r>
          <rPr>
            <b/>
            <sz val="9"/>
            <color indexed="81"/>
            <rFont val="Tahoma"/>
            <family val="2"/>
          </rPr>
          <t>Becky Dzingeleski:</t>
        </r>
        <r>
          <rPr>
            <sz val="9"/>
            <color indexed="81"/>
            <rFont val="Tahoma"/>
            <family val="2"/>
          </rPr>
          <t xml:space="preserve">
Per FOD is a new Unit.  Contributions began in 2018</t>
        </r>
      </text>
    </comment>
    <comment ref="DPZ19" authorId="0" shapeId="0" xr:uid="{0989EB3C-5062-4BD8-836D-F9CFC46BBB00}">
      <text>
        <r>
          <rPr>
            <b/>
            <sz val="9"/>
            <color indexed="81"/>
            <rFont val="Tahoma"/>
            <family val="2"/>
          </rPr>
          <t>Becky Dzingeleski:</t>
        </r>
        <r>
          <rPr>
            <sz val="9"/>
            <color indexed="81"/>
            <rFont val="Tahoma"/>
            <family val="2"/>
          </rPr>
          <t xml:space="preserve">
Per FOD is a new Unit.  Contributions began in 2018</t>
        </r>
      </text>
    </comment>
    <comment ref="DQD19" authorId="0" shapeId="0" xr:uid="{2E4CC3AB-3E15-4058-A092-C5744994B401}">
      <text>
        <r>
          <rPr>
            <b/>
            <sz val="9"/>
            <color indexed="81"/>
            <rFont val="Tahoma"/>
            <family val="2"/>
          </rPr>
          <t>Becky Dzingeleski:</t>
        </r>
        <r>
          <rPr>
            <sz val="9"/>
            <color indexed="81"/>
            <rFont val="Tahoma"/>
            <family val="2"/>
          </rPr>
          <t xml:space="preserve">
Per FOD is a new Unit.  Contributions began in 2018</t>
        </r>
      </text>
    </comment>
    <comment ref="DQH19" authorId="0" shapeId="0" xr:uid="{0FBEB465-674B-4B3C-B7E2-81858909113C}">
      <text>
        <r>
          <rPr>
            <b/>
            <sz val="9"/>
            <color indexed="81"/>
            <rFont val="Tahoma"/>
            <family val="2"/>
          </rPr>
          <t>Becky Dzingeleski:</t>
        </r>
        <r>
          <rPr>
            <sz val="9"/>
            <color indexed="81"/>
            <rFont val="Tahoma"/>
            <family val="2"/>
          </rPr>
          <t xml:space="preserve">
Per FOD is a new Unit.  Contributions began in 2018</t>
        </r>
      </text>
    </comment>
    <comment ref="DQL19" authorId="0" shapeId="0" xr:uid="{4A45BB30-AAC0-415E-8EB7-790F15F5074F}">
      <text>
        <r>
          <rPr>
            <b/>
            <sz val="9"/>
            <color indexed="81"/>
            <rFont val="Tahoma"/>
            <family val="2"/>
          </rPr>
          <t>Becky Dzingeleski:</t>
        </r>
        <r>
          <rPr>
            <sz val="9"/>
            <color indexed="81"/>
            <rFont val="Tahoma"/>
            <family val="2"/>
          </rPr>
          <t xml:space="preserve">
Per FOD is a new Unit.  Contributions began in 2018</t>
        </r>
      </text>
    </comment>
    <comment ref="DQP19" authorId="0" shapeId="0" xr:uid="{ED4157BB-6154-4BDD-A160-39855A03E129}">
      <text>
        <r>
          <rPr>
            <b/>
            <sz val="9"/>
            <color indexed="81"/>
            <rFont val="Tahoma"/>
            <family val="2"/>
          </rPr>
          <t>Becky Dzingeleski:</t>
        </r>
        <r>
          <rPr>
            <sz val="9"/>
            <color indexed="81"/>
            <rFont val="Tahoma"/>
            <family val="2"/>
          </rPr>
          <t xml:space="preserve">
Per FOD is a new Unit.  Contributions began in 2018</t>
        </r>
      </text>
    </comment>
    <comment ref="DQT19" authorId="0" shapeId="0" xr:uid="{D5406719-7241-465A-BD67-B3A123D03D10}">
      <text>
        <r>
          <rPr>
            <b/>
            <sz val="9"/>
            <color indexed="81"/>
            <rFont val="Tahoma"/>
            <family val="2"/>
          </rPr>
          <t>Becky Dzingeleski:</t>
        </r>
        <r>
          <rPr>
            <sz val="9"/>
            <color indexed="81"/>
            <rFont val="Tahoma"/>
            <family val="2"/>
          </rPr>
          <t xml:space="preserve">
Per FOD is a new Unit.  Contributions began in 2018</t>
        </r>
      </text>
    </comment>
    <comment ref="DQX19" authorId="0" shapeId="0" xr:uid="{CC91C372-462A-4650-B68E-88D276B87CF1}">
      <text>
        <r>
          <rPr>
            <b/>
            <sz val="9"/>
            <color indexed="81"/>
            <rFont val="Tahoma"/>
            <family val="2"/>
          </rPr>
          <t>Becky Dzingeleski:</t>
        </r>
        <r>
          <rPr>
            <sz val="9"/>
            <color indexed="81"/>
            <rFont val="Tahoma"/>
            <family val="2"/>
          </rPr>
          <t xml:space="preserve">
Per FOD is a new Unit.  Contributions began in 2018</t>
        </r>
      </text>
    </comment>
    <comment ref="DRB19" authorId="0" shapeId="0" xr:uid="{D8430079-B4A5-46EA-AD87-2CC617E6DBA2}">
      <text>
        <r>
          <rPr>
            <b/>
            <sz val="9"/>
            <color indexed="81"/>
            <rFont val="Tahoma"/>
            <family val="2"/>
          </rPr>
          <t>Becky Dzingeleski:</t>
        </r>
        <r>
          <rPr>
            <sz val="9"/>
            <color indexed="81"/>
            <rFont val="Tahoma"/>
            <family val="2"/>
          </rPr>
          <t xml:space="preserve">
Per FOD is a new Unit.  Contributions began in 2018</t>
        </r>
      </text>
    </comment>
    <comment ref="DRF19" authorId="0" shapeId="0" xr:uid="{A659AB9C-A690-4560-98A8-19F72F25414B}">
      <text>
        <r>
          <rPr>
            <b/>
            <sz val="9"/>
            <color indexed="81"/>
            <rFont val="Tahoma"/>
            <family val="2"/>
          </rPr>
          <t>Becky Dzingeleski:</t>
        </r>
        <r>
          <rPr>
            <sz val="9"/>
            <color indexed="81"/>
            <rFont val="Tahoma"/>
            <family val="2"/>
          </rPr>
          <t xml:space="preserve">
Per FOD is a new Unit.  Contributions began in 2018</t>
        </r>
      </text>
    </comment>
    <comment ref="DRJ19" authorId="0" shapeId="0" xr:uid="{5B031E14-C346-42CF-BA20-DB8D6B82AB69}">
      <text>
        <r>
          <rPr>
            <b/>
            <sz val="9"/>
            <color indexed="81"/>
            <rFont val="Tahoma"/>
            <family val="2"/>
          </rPr>
          <t>Becky Dzingeleski:</t>
        </r>
        <r>
          <rPr>
            <sz val="9"/>
            <color indexed="81"/>
            <rFont val="Tahoma"/>
            <family val="2"/>
          </rPr>
          <t xml:space="preserve">
Per FOD is a new Unit.  Contributions began in 2018</t>
        </r>
      </text>
    </comment>
    <comment ref="DRN19" authorId="0" shapeId="0" xr:uid="{1719DE49-8BBC-442B-A757-C835298BD54D}">
      <text>
        <r>
          <rPr>
            <b/>
            <sz val="9"/>
            <color indexed="81"/>
            <rFont val="Tahoma"/>
            <family val="2"/>
          </rPr>
          <t>Becky Dzingeleski:</t>
        </r>
        <r>
          <rPr>
            <sz val="9"/>
            <color indexed="81"/>
            <rFont val="Tahoma"/>
            <family val="2"/>
          </rPr>
          <t xml:space="preserve">
Per FOD is a new Unit.  Contributions began in 2018</t>
        </r>
      </text>
    </comment>
    <comment ref="DRR19" authorId="0" shapeId="0" xr:uid="{60D16714-69CF-41C0-9FAF-21D3F1C2DE05}">
      <text>
        <r>
          <rPr>
            <b/>
            <sz val="9"/>
            <color indexed="81"/>
            <rFont val="Tahoma"/>
            <family val="2"/>
          </rPr>
          <t>Becky Dzingeleski:</t>
        </r>
        <r>
          <rPr>
            <sz val="9"/>
            <color indexed="81"/>
            <rFont val="Tahoma"/>
            <family val="2"/>
          </rPr>
          <t xml:space="preserve">
Per FOD is a new Unit.  Contributions began in 2018</t>
        </r>
      </text>
    </comment>
    <comment ref="DRV19" authorId="0" shapeId="0" xr:uid="{10D61524-FAF0-4F32-9277-F3A2844186FB}">
      <text>
        <r>
          <rPr>
            <b/>
            <sz val="9"/>
            <color indexed="81"/>
            <rFont val="Tahoma"/>
            <family val="2"/>
          </rPr>
          <t>Becky Dzingeleski:</t>
        </r>
        <r>
          <rPr>
            <sz val="9"/>
            <color indexed="81"/>
            <rFont val="Tahoma"/>
            <family val="2"/>
          </rPr>
          <t xml:space="preserve">
Per FOD is a new Unit.  Contributions began in 2018</t>
        </r>
      </text>
    </comment>
    <comment ref="DRZ19" authorId="0" shapeId="0" xr:uid="{E4A510A4-D6CA-4F03-9151-E38E1E2DFF91}">
      <text>
        <r>
          <rPr>
            <b/>
            <sz val="9"/>
            <color indexed="81"/>
            <rFont val="Tahoma"/>
            <family val="2"/>
          </rPr>
          <t>Becky Dzingeleski:</t>
        </r>
        <r>
          <rPr>
            <sz val="9"/>
            <color indexed="81"/>
            <rFont val="Tahoma"/>
            <family val="2"/>
          </rPr>
          <t xml:space="preserve">
Per FOD is a new Unit.  Contributions began in 2018</t>
        </r>
      </text>
    </comment>
    <comment ref="DSD19" authorId="0" shapeId="0" xr:uid="{96A9E732-CDAA-4E4F-92C1-F621E8986D04}">
      <text>
        <r>
          <rPr>
            <b/>
            <sz val="9"/>
            <color indexed="81"/>
            <rFont val="Tahoma"/>
            <family val="2"/>
          </rPr>
          <t>Becky Dzingeleski:</t>
        </r>
        <r>
          <rPr>
            <sz val="9"/>
            <color indexed="81"/>
            <rFont val="Tahoma"/>
            <family val="2"/>
          </rPr>
          <t xml:space="preserve">
Per FOD is a new Unit.  Contributions began in 2018</t>
        </r>
      </text>
    </comment>
    <comment ref="DSH19" authorId="0" shapeId="0" xr:uid="{2A6CBC2E-CBD3-4575-9651-0C139C6F9AC2}">
      <text>
        <r>
          <rPr>
            <b/>
            <sz val="9"/>
            <color indexed="81"/>
            <rFont val="Tahoma"/>
            <family val="2"/>
          </rPr>
          <t>Becky Dzingeleski:</t>
        </r>
        <r>
          <rPr>
            <sz val="9"/>
            <color indexed="81"/>
            <rFont val="Tahoma"/>
            <family val="2"/>
          </rPr>
          <t xml:space="preserve">
Per FOD is a new Unit.  Contributions began in 2018</t>
        </r>
      </text>
    </comment>
    <comment ref="DSL19" authorId="0" shapeId="0" xr:uid="{0E825F1F-3B30-4CE8-A664-AEEC6B08CA89}">
      <text>
        <r>
          <rPr>
            <b/>
            <sz val="9"/>
            <color indexed="81"/>
            <rFont val="Tahoma"/>
            <family val="2"/>
          </rPr>
          <t>Becky Dzingeleski:</t>
        </r>
        <r>
          <rPr>
            <sz val="9"/>
            <color indexed="81"/>
            <rFont val="Tahoma"/>
            <family val="2"/>
          </rPr>
          <t xml:space="preserve">
Per FOD is a new Unit.  Contributions began in 2018</t>
        </r>
      </text>
    </comment>
    <comment ref="DSP19" authorId="0" shapeId="0" xr:uid="{37071987-D022-4DD6-80A3-44CD2D49B924}">
      <text>
        <r>
          <rPr>
            <b/>
            <sz val="9"/>
            <color indexed="81"/>
            <rFont val="Tahoma"/>
            <family val="2"/>
          </rPr>
          <t>Becky Dzingeleski:</t>
        </r>
        <r>
          <rPr>
            <sz val="9"/>
            <color indexed="81"/>
            <rFont val="Tahoma"/>
            <family val="2"/>
          </rPr>
          <t xml:space="preserve">
Per FOD is a new Unit.  Contributions began in 2018</t>
        </r>
      </text>
    </comment>
    <comment ref="DST19" authorId="0" shapeId="0" xr:uid="{2ACDB84F-CA8A-4769-A1DD-01116EFF579D}">
      <text>
        <r>
          <rPr>
            <b/>
            <sz val="9"/>
            <color indexed="81"/>
            <rFont val="Tahoma"/>
            <family val="2"/>
          </rPr>
          <t>Becky Dzingeleski:</t>
        </r>
        <r>
          <rPr>
            <sz val="9"/>
            <color indexed="81"/>
            <rFont val="Tahoma"/>
            <family val="2"/>
          </rPr>
          <t xml:space="preserve">
Per FOD is a new Unit.  Contributions began in 2018</t>
        </r>
      </text>
    </comment>
    <comment ref="DSX19" authorId="0" shapeId="0" xr:uid="{A0C53028-9DFD-4C77-AE65-1CDE350EBCC4}">
      <text>
        <r>
          <rPr>
            <b/>
            <sz val="9"/>
            <color indexed="81"/>
            <rFont val="Tahoma"/>
            <family val="2"/>
          </rPr>
          <t>Becky Dzingeleski:</t>
        </r>
        <r>
          <rPr>
            <sz val="9"/>
            <color indexed="81"/>
            <rFont val="Tahoma"/>
            <family val="2"/>
          </rPr>
          <t xml:space="preserve">
Per FOD is a new Unit.  Contributions began in 2018</t>
        </r>
      </text>
    </comment>
    <comment ref="DTB19" authorId="0" shapeId="0" xr:uid="{28BCCCED-9AB6-4D54-B1D0-96F2950A6F70}">
      <text>
        <r>
          <rPr>
            <b/>
            <sz val="9"/>
            <color indexed="81"/>
            <rFont val="Tahoma"/>
            <family val="2"/>
          </rPr>
          <t>Becky Dzingeleski:</t>
        </r>
        <r>
          <rPr>
            <sz val="9"/>
            <color indexed="81"/>
            <rFont val="Tahoma"/>
            <family val="2"/>
          </rPr>
          <t xml:space="preserve">
Per FOD is a new Unit.  Contributions began in 2018</t>
        </r>
      </text>
    </comment>
    <comment ref="DTF19" authorId="0" shapeId="0" xr:uid="{66EE0981-756A-4ED5-8D6C-E14EDFF72497}">
      <text>
        <r>
          <rPr>
            <b/>
            <sz val="9"/>
            <color indexed="81"/>
            <rFont val="Tahoma"/>
            <family val="2"/>
          </rPr>
          <t>Becky Dzingeleski:</t>
        </r>
        <r>
          <rPr>
            <sz val="9"/>
            <color indexed="81"/>
            <rFont val="Tahoma"/>
            <family val="2"/>
          </rPr>
          <t xml:space="preserve">
Per FOD is a new Unit.  Contributions began in 2018</t>
        </r>
      </text>
    </comment>
    <comment ref="DTJ19" authorId="0" shapeId="0" xr:uid="{975E3896-EF91-48D8-B85D-7F23D1C1FD82}">
      <text>
        <r>
          <rPr>
            <b/>
            <sz val="9"/>
            <color indexed="81"/>
            <rFont val="Tahoma"/>
            <family val="2"/>
          </rPr>
          <t>Becky Dzingeleski:</t>
        </r>
        <r>
          <rPr>
            <sz val="9"/>
            <color indexed="81"/>
            <rFont val="Tahoma"/>
            <family val="2"/>
          </rPr>
          <t xml:space="preserve">
Per FOD is a new Unit.  Contributions began in 2018</t>
        </r>
      </text>
    </comment>
    <comment ref="DTN19" authorId="0" shapeId="0" xr:uid="{B6F02722-1D7C-4B11-B7D1-620B21AFEBE9}">
      <text>
        <r>
          <rPr>
            <b/>
            <sz val="9"/>
            <color indexed="81"/>
            <rFont val="Tahoma"/>
            <family val="2"/>
          </rPr>
          <t>Becky Dzingeleski:</t>
        </r>
        <r>
          <rPr>
            <sz val="9"/>
            <color indexed="81"/>
            <rFont val="Tahoma"/>
            <family val="2"/>
          </rPr>
          <t xml:space="preserve">
Per FOD is a new Unit.  Contributions began in 2018</t>
        </r>
      </text>
    </comment>
    <comment ref="DTR19" authorId="0" shapeId="0" xr:uid="{E12A418C-B315-4D16-928A-7A9102662C4E}">
      <text>
        <r>
          <rPr>
            <b/>
            <sz val="9"/>
            <color indexed="81"/>
            <rFont val="Tahoma"/>
            <family val="2"/>
          </rPr>
          <t>Becky Dzingeleski:</t>
        </r>
        <r>
          <rPr>
            <sz val="9"/>
            <color indexed="81"/>
            <rFont val="Tahoma"/>
            <family val="2"/>
          </rPr>
          <t xml:space="preserve">
Per FOD is a new Unit.  Contributions began in 2018</t>
        </r>
      </text>
    </comment>
    <comment ref="DTV19" authorId="0" shapeId="0" xr:uid="{8BFDD563-B8BC-4673-8CEE-91C129E70DAA}">
      <text>
        <r>
          <rPr>
            <b/>
            <sz val="9"/>
            <color indexed="81"/>
            <rFont val="Tahoma"/>
            <family val="2"/>
          </rPr>
          <t>Becky Dzingeleski:</t>
        </r>
        <r>
          <rPr>
            <sz val="9"/>
            <color indexed="81"/>
            <rFont val="Tahoma"/>
            <family val="2"/>
          </rPr>
          <t xml:space="preserve">
Per FOD is a new Unit.  Contributions began in 2018</t>
        </r>
      </text>
    </comment>
    <comment ref="DTZ19" authorId="0" shapeId="0" xr:uid="{7D8A3E06-2846-4458-B65A-9D737DB0B1D5}">
      <text>
        <r>
          <rPr>
            <b/>
            <sz val="9"/>
            <color indexed="81"/>
            <rFont val="Tahoma"/>
            <family val="2"/>
          </rPr>
          <t>Becky Dzingeleski:</t>
        </r>
        <r>
          <rPr>
            <sz val="9"/>
            <color indexed="81"/>
            <rFont val="Tahoma"/>
            <family val="2"/>
          </rPr>
          <t xml:space="preserve">
Per FOD is a new Unit.  Contributions began in 2018</t>
        </r>
      </text>
    </comment>
    <comment ref="DUD19" authorId="0" shapeId="0" xr:uid="{CEF47450-1E5A-4EE8-997A-127321D5FB48}">
      <text>
        <r>
          <rPr>
            <b/>
            <sz val="9"/>
            <color indexed="81"/>
            <rFont val="Tahoma"/>
            <family val="2"/>
          </rPr>
          <t>Becky Dzingeleski:</t>
        </r>
        <r>
          <rPr>
            <sz val="9"/>
            <color indexed="81"/>
            <rFont val="Tahoma"/>
            <family val="2"/>
          </rPr>
          <t xml:space="preserve">
Per FOD is a new Unit.  Contributions began in 2018</t>
        </r>
      </text>
    </comment>
    <comment ref="DUH19" authorId="0" shapeId="0" xr:uid="{B371E701-D97A-4E72-8693-B1F51E0B396E}">
      <text>
        <r>
          <rPr>
            <b/>
            <sz val="9"/>
            <color indexed="81"/>
            <rFont val="Tahoma"/>
            <family val="2"/>
          </rPr>
          <t>Becky Dzingeleski:</t>
        </r>
        <r>
          <rPr>
            <sz val="9"/>
            <color indexed="81"/>
            <rFont val="Tahoma"/>
            <family val="2"/>
          </rPr>
          <t xml:space="preserve">
Per FOD is a new Unit.  Contributions began in 2018</t>
        </r>
      </text>
    </comment>
    <comment ref="DUL19" authorId="0" shapeId="0" xr:uid="{5E89E836-998B-4E8A-96B8-BCA9A6C16936}">
      <text>
        <r>
          <rPr>
            <b/>
            <sz val="9"/>
            <color indexed="81"/>
            <rFont val="Tahoma"/>
            <family val="2"/>
          </rPr>
          <t>Becky Dzingeleski:</t>
        </r>
        <r>
          <rPr>
            <sz val="9"/>
            <color indexed="81"/>
            <rFont val="Tahoma"/>
            <family val="2"/>
          </rPr>
          <t xml:space="preserve">
Per FOD is a new Unit.  Contributions began in 2018</t>
        </r>
      </text>
    </comment>
    <comment ref="DUP19" authorId="0" shapeId="0" xr:uid="{26E4DE54-2469-4E6E-AB1D-CD375B3D3A47}">
      <text>
        <r>
          <rPr>
            <b/>
            <sz val="9"/>
            <color indexed="81"/>
            <rFont val="Tahoma"/>
            <family val="2"/>
          </rPr>
          <t>Becky Dzingeleski:</t>
        </r>
        <r>
          <rPr>
            <sz val="9"/>
            <color indexed="81"/>
            <rFont val="Tahoma"/>
            <family val="2"/>
          </rPr>
          <t xml:space="preserve">
Per FOD is a new Unit.  Contributions began in 2018</t>
        </r>
      </text>
    </comment>
    <comment ref="DUT19" authorId="0" shapeId="0" xr:uid="{B8431472-B2B1-4DF3-8F5B-B751B7DCFCEC}">
      <text>
        <r>
          <rPr>
            <b/>
            <sz val="9"/>
            <color indexed="81"/>
            <rFont val="Tahoma"/>
            <family val="2"/>
          </rPr>
          <t>Becky Dzingeleski:</t>
        </r>
        <r>
          <rPr>
            <sz val="9"/>
            <color indexed="81"/>
            <rFont val="Tahoma"/>
            <family val="2"/>
          </rPr>
          <t xml:space="preserve">
Per FOD is a new Unit.  Contributions began in 2018</t>
        </r>
      </text>
    </comment>
    <comment ref="DUX19" authorId="0" shapeId="0" xr:uid="{0DF15A49-9961-43D9-AD53-1D3FF68E612E}">
      <text>
        <r>
          <rPr>
            <b/>
            <sz val="9"/>
            <color indexed="81"/>
            <rFont val="Tahoma"/>
            <family val="2"/>
          </rPr>
          <t>Becky Dzingeleski:</t>
        </r>
        <r>
          <rPr>
            <sz val="9"/>
            <color indexed="81"/>
            <rFont val="Tahoma"/>
            <family val="2"/>
          </rPr>
          <t xml:space="preserve">
Per FOD is a new Unit.  Contributions began in 2018</t>
        </r>
      </text>
    </comment>
    <comment ref="DVB19" authorId="0" shapeId="0" xr:uid="{34858649-6246-474B-8641-55CE4F3B6AEA}">
      <text>
        <r>
          <rPr>
            <b/>
            <sz val="9"/>
            <color indexed="81"/>
            <rFont val="Tahoma"/>
            <family val="2"/>
          </rPr>
          <t>Becky Dzingeleski:</t>
        </r>
        <r>
          <rPr>
            <sz val="9"/>
            <color indexed="81"/>
            <rFont val="Tahoma"/>
            <family val="2"/>
          </rPr>
          <t xml:space="preserve">
Per FOD is a new Unit.  Contributions began in 2018</t>
        </r>
      </text>
    </comment>
    <comment ref="DVF19" authorId="0" shapeId="0" xr:uid="{F94ED0F2-56E1-43AA-94BC-B0E2CAF80BDE}">
      <text>
        <r>
          <rPr>
            <b/>
            <sz val="9"/>
            <color indexed="81"/>
            <rFont val="Tahoma"/>
            <family val="2"/>
          </rPr>
          <t>Becky Dzingeleski:</t>
        </r>
        <r>
          <rPr>
            <sz val="9"/>
            <color indexed="81"/>
            <rFont val="Tahoma"/>
            <family val="2"/>
          </rPr>
          <t xml:space="preserve">
Per FOD is a new Unit.  Contributions began in 2018</t>
        </r>
      </text>
    </comment>
    <comment ref="DVJ19" authorId="0" shapeId="0" xr:uid="{B38D6637-46C8-48EF-BF29-39210F87D8FE}">
      <text>
        <r>
          <rPr>
            <b/>
            <sz val="9"/>
            <color indexed="81"/>
            <rFont val="Tahoma"/>
            <family val="2"/>
          </rPr>
          <t>Becky Dzingeleski:</t>
        </r>
        <r>
          <rPr>
            <sz val="9"/>
            <color indexed="81"/>
            <rFont val="Tahoma"/>
            <family val="2"/>
          </rPr>
          <t xml:space="preserve">
Per FOD is a new Unit.  Contributions began in 2018</t>
        </r>
      </text>
    </comment>
    <comment ref="DVN19" authorId="0" shapeId="0" xr:uid="{E3D0C874-F67A-4438-8C69-7AF219BE6417}">
      <text>
        <r>
          <rPr>
            <b/>
            <sz val="9"/>
            <color indexed="81"/>
            <rFont val="Tahoma"/>
            <family val="2"/>
          </rPr>
          <t>Becky Dzingeleski:</t>
        </r>
        <r>
          <rPr>
            <sz val="9"/>
            <color indexed="81"/>
            <rFont val="Tahoma"/>
            <family val="2"/>
          </rPr>
          <t xml:space="preserve">
Per FOD is a new Unit.  Contributions began in 2018</t>
        </r>
      </text>
    </comment>
    <comment ref="DVR19" authorId="0" shapeId="0" xr:uid="{5526E9D4-C4F5-4FE3-A235-23537C5FBA74}">
      <text>
        <r>
          <rPr>
            <b/>
            <sz val="9"/>
            <color indexed="81"/>
            <rFont val="Tahoma"/>
            <family val="2"/>
          </rPr>
          <t>Becky Dzingeleski:</t>
        </r>
        <r>
          <rPr>
            <sz val="9"/>
            <color indexed="81"/>
            <rFont val="Tahoma"/>
            <family val="2"/>
          </rPr>
          <t xml:space="preserve">
Per FOD is a new Unit.  Contributions began in 2018</t>
        </r>
      </text>
    </comment>
    <comment ref="DVV19" authorId="0" shapeId="0" xr:uid="{DF92AA22-A0B5-4D5B-9FFC-042D61AABD8B}">
      <text>
        <r>
          <rPr>
            <b/>
            <sz val="9"/>
            <color indexed="81"/>
            <rFont val="Tahoma"/>
            <family val="2"/>
          </rPr>
          <t>Becky Dzingeleski:</t>
        </r>
        <r>
          <rPr>
            <sz val="9"/>
            <color indexed="81"/>
            <rFont val="Tahoma"/>
            <family val="2"/>
          </rPr>
          <t xml:space="preserve">
Per FOD is a new Unit.  Contributions began in 2018</t>
        </r>
      </text>
    </comment>
    <comment ref="DVZ19" authorId="0" shapeId="0" xr:uid="{20EF3CC6-68C2-4558-B4A1-459C5050D035}">
      <text>
        <r>
          <rPr>
            <b/>
            <sz val="9"/>
            <color indexed="81"/>
            <rFont val="Tahoma"/>
            <family val="2"/>
          </rPr>
          <t>Becky Dzingeleski:</t>
        </r>
        <r>
          <rPr>
            <sz val="9"/>
            <color indexed="81"/>
            <rFont val="Tahoma"/>
            <family val="2"/>
          </rPr>
          <t xml:space="preserve">
Per FOD is a new Unit.  Contributions began in 2018</t>
        </r>
      </text>
    </comment>
    <comment ref="DWD19" authorId="0" shapeId="0" xr:uid="{703086AB-3147-4E76-A026-22B17FFCE4D6}">
      <text>
        <r>
          <rPr>
            <b/>
            <sz val="9"/>
            <color indexed="81"/>
            <rFont val="Tahoma"/>
            <family val="2"/>
          </rPr>
          <t>Becky Dzingeleski:</t>
        </r>
        <r>
          <rPr>
            <sz val="9"/>
            <color indexed="81"/>
            <rFont val="Tahoma"/>
            <family val="2"/>
          </rPr>
          <t xml:space="preserve">
Per FOD is a new Unit.  Contributions began in 2018</t>
        </r>
      </text>
    </comment>
    <comment ref="DWH19" authorId="0" shapeId="0" xr:uid="{3960837F-E494-46A3-9687-17DA06FF20C0}">
      <text>
        <r>
          <rPr>
            <b/>
            <sz val="9"/>
            <color indexed="81"/>
            <rFont val="Tahoma"/>
            <family val="2"/>
          </rPr>
          <t>Becky Dzingeleski:</t>
        </r>
        <r>
          <rPr>
            <sz val="9"/>
            <color indexed="81"/>
            <rFont val="Tahoma"/>
            <family val="2"/>
          </rPr>
          <t xml:space="preserve">
Per FOD is a new Unit.  Contributions began in 2018</t>
        </r>
      </text>
    </comment>
    <comment ref="DWL19" authorId="0" shapeId="0" xr:uid="{FD1BE07D-250C-4137-BCD1-41321F925073}">
      <text>
        <r>
          <rPr>
            <b/>
            <sz val="9"/>
            <color indexed="81"/>
            <rFont val="Tahoma"/>
            <family val="2"/>
          </rPr>
          <t>Becky Dzingeleski:</t>
        </r>
        <r>
          <rPr>
            <sz val="9"/>
            <color indexed="81"/>
            <rFont val="Tahoma"/>
            <family val="2"/>
          </rPr>
          <t xml:space="preserve">
Per FOD is a new Unit.  Contributions began in 2018</t>
        </r>
      </text>
    </comment>
    <comment ref="DWP19" authorId="0" shapeId="0" xr:uid="{0FA5BA10-2BCD-4346-94E0-6391055B826D}">
      <text>
        <r>
          <rPr>
            <b/>
            <sz val="9"/>
            <color indexed="81"/>
            <rFont val="Tahoma"/>
            <family val="2"/>
          </rPr>
          <t>Becky Dzingeleski:</t>
        </r>
        <r>
          <rPr>
            <sz val="9"/>
            <color indexed="81"/>
            <rFont val="Tahoma"/>
            <family val="2"/>
          </rPr>
          <t xml:space="preserve">
Per FOD is a new Unit.  Contributions began in 2018</t>
        </r>
      </text>
    </comment>
    <comment ref="DWT19" authorId="0" shapeId="0" xr:uid="{90F9FB0B-66DA-4432-901E-1FB7C69DD3C8}">
      <text>
        <r>
          <rPr>
            <b/>
            <sz val="9"/>
            <color indexed="81"/>
            <rFont val="Tahoma"/>
            <family val="2"/>
          </rPr>
          <t>Becky Dzingeleski:</t>
        </r>
        <r>
          <rPr>
            <sz val="9"/>
            <color indexed="81"/>
            <rFont val="Tahoma"/>
            <family val="2"/>
          </rPr>
          <t xml:space="preserve">
Per FOD is a new Unit.  Contributions began in 2018</t>
        </r>
      </text>
    </comment>
    <comment ref="DWX19" authorId="0" shapeId="0" xr:uid="{B8B16567-F595-408F-8B80-0B0F8EC66A62}">
      <text>
        <r>
          <rPr>
            <b/>
            <sz val="9"/>
            <color indexed="81"/>
            <rFont val="Tahoma"/>
            <family val="2"/>
          </rPr>
          <t>Becky Dzingeleski:</t>
        </r>
        <r>
          <rPr>
            <sz val="9"/>
            <color indexed="81"/>
            <rFont val="Tahoma"/>
            <family val="2"/>
          </rPr>
          <t xml:space="preserve">
Per FOD is a new Unit.  Contributions began in 2018</t>
        </r>
      </text>
    </comment>
    <comment ref="DXB19" authorId="0" shapeId="0" xr:uid="{277CDEA9-DC8A-41EB-8634-CC67ECFEEA56}">
      <text>
        <r>
          <rPr>
            <b/>
            <sz val="9"/>
            <color indexed="81"/>
            <rFont val="Tahoma"/>
            <family val="2"/>
          </rPr>
          <t>Becky Dzingeleski:</t>
        </r>
        <r>
          <rPr>
            <sz val="9"/>
            <color indexed="81"/>
            <rFont val="Tahoma"/>
            <family val="2"/>
          </rPr>
          <t xml:space="preserve">
Per FOD is a new Unit.  Contributions began in 2018</t>
        </r>
      </text>
    </comment>
    <comment ref="DXF19" authorId="0" shapeId="0" xr:uid="{EA188FDB-32B5-4A8C-94DC-8737D343B347}">
      <text>
        <r>
          <rPr>
            <b/>
            <sz val="9"/>
            <color indexed="81"/>
            <rFont val="Tahoma"/>
            <family val="2"/>
          </rPr>
          <t>Becky Dzingeleski:</t>
        </r>
        <r>
          <rPr>
            <sz val="9"/>
            <color indexed="81"/>
            <rFont val="Tahoma"/>
            <family val="2"/>
          </rPr>
          <t xml:space="preserve">
Per FOD is a new Unit.  Contributions began in 2018</t>
        </r>
      </text>
    </comment>
    <comment ref="DXJ19" authorId="0" shapeId="0" xr:uid="{5436DAEE-9220-4CD6-858D-C3E0ECA7EAE6}">
      <text>
        <r>
          <rPr>
            <b/>
            <sz val="9"/>
            <color indexed="81"/>
            <rFont val="Tahoma"/>
            <family val="2"/>
          </rPr>
          <t>Becky Dzingeleski:</t>
        </r>
        <r>
          <rPr>
            <sz val="9"/>
            <color indexed="81"/>
            <rFont val="Tahoma"/>
            <family val="2"/>
          </rPr>
          <t xml:space="preserve">
Per FOD is a new Unit.  Contributions began in 2018</t>
        </r>
      </text>
    </comment>
    <comment ref="DXN19" authorId="0" shapeId="0" xr:uid="{03915C3C-1A26-4683-985B-FE91FCB67D58}">
      <text>
        <r>
          <rPr>
            <b/>
            <sz val="9"/>
            <color indexed="81"/>
            <rFont val="Tahoma"/>
            <family val="2"/>
          </rPr>
          <t>Becky Dzingeleski:</t>
        </r>
        <r>
          <rPr>
            <sz val="9"/>
            <color indexed="81"/>
            <rFont val="Tahoma"/>
            <family val="2"/>
          </rPr>
          <t xml:space="preserve">
Per FOD is a new Unit.  Contributions began in 2018</t>
        </r>
      </text>
    </comment>
    <comment ref="DXR19" authorId="0" shapeId="0" xr:uid="{602EA7F9-4BAA-46E8-AA4F-8425E7F642BE}">
      <text>
        <r>
          <rPr>
            <b/>
            <sz val="9"/>
            <color indexed="81"/>
            <rFont val="Tahoma"/>
            <family val="2"/>
          </rPr>
          <t>Becky Dzingeleski:</t>
        </r>
        <r>
          <rPr>
            <sz val="9"/>
            <color indexed="81"/>
            <rFont val="Tahoma"/>
            <family val="2"/>
          </rPr>
          <t xml:space="preserve">
Per FOD is a new Unit.  Contributions began in 2018</t>
        </r>
      </text>
    </comment>
    <comment ref="DXV19" authorId="0" shapeId="0" xr:uid="{3AAC78FA-8EBA-4029-9E28-B573705D3F14}">
      <text>
        <r>
          <rPr>
            <b/>
            <sz val="9"/>
            <color indexed="81"/>
            <rFont val="Tahoma"/>
            <family val="2"/>
          </rPr>
          <t>Becky Dzingeleski:</t>
        </r>
        <r>
          <rPr>
            <sz val="9"/>
            <color indexed="81"/>
            <rFont val="Tahoma"/>
            <family val="2"/>
          </rPr>
          <t xml:space="preserve">
Per FOD is a new Unit.  Contributions began in 2018</t>
        </r>
      </text>
    </comment>
    <comment ref="DXZ19" authorId="0" shapeId="0" xr:uid="{DECEF932-1285-48EC-AF37-8E343140C75F}">
      <text>
        <r>
          <rPr>
            <b/>
            <sz val="9"/>
            <color indexed="81"/>
            <rFont val="Tahoma"/>
            <family val="2"/>
          </rPr>
          <t>Becky Dzingeleski:</t>
        </r>
        <r>
          <rPr>
            <sz val="9"/>
            <color indexed="81"/>
            <rFont val="Tahoma"/>
            <family val="2"/>
          </rPr>
          <t xml:space="preserve">
Per FOD is a new Unit.  Contributions began in 2018</t>
        </r>
      </text>
    </comment>
    <comment ref="DYD19" authorId="0" shapeId="0" xr:uid="{40287EAF-1D8D-4AE5-AFA6-47734E0DB325}">
      <text>
        <r>
          <rPr>
            <b/>
            <sz val="9"/>
            <color indexed="81"/>
            <rFont val="Tahoma"/>
            <family val="2"/>
          </rPr>
          <t>Becky Dzingeleski:</t>
        </r>
        <r>
          <rPr>
            <sz val="9"/>
            <color indexed="81"/>
            <rFont val="Tahoma"/>
            <family val="2"/>
          </rPr>
          <t xml:space="preserve">
Per FOD is a new Unit.  Contributions began in 2018</t>
        </r>
      </text>
    </comment>
    <comment ref="DYH19" authorId="0" shapeId="0" xr:uid="{65A1DFA4-D0AE-449B-9682-A7535D017A47}">
      <text>
        <r>
          <rPr>
            <b/>
            <sz val="9"/>
            <color indexed="81"/>
            <rFont val="Tahoma"/>
            <family val="2"/>
          </rPr>
          <t>Becky Dzingeleski:</t>
        </r>
        <r>
          <rPr>
            <sz val="9"/>
            <color indexed="81"/>
            <rFont val="Tahoma"/>
            <family val="2"/>
          </rPr>
          <t xml:space="preserve">
Per FOD is a new Unit.  Contributions began in 2018</t>
        </r>
      </text>
    </comment>
    <comment ref="DYL19" authorId="0" shapeId="0" xr:uid="{89C7B480-802E-410A-99BE-1C9A3FC41C75}">
      <text>
        <r>
          <rPr>
            <b/>
            <sz val="9"/>
            <color indexed="81"/>
            <rFont val="Tahoma"/>
            <family val="2"/>
          </rPr>
          <t>Becky Dzingeleski:</t>
        </r>
        <r>
          <rPr>
            <sz val="9"/>
            <color indexed="81"/>
            <rFont val="Tahoma"/>
            <family val="2"/>
          </rPr>
          <t xml:space="preserve">
Per FOD is a new Unit.  Contributions began in 2018</t>
        </r>
      </text>
    </comment>
    <comment ref="DYP19" authorId="0" shapeId="0" xr:uid="{5A3CA161-CE68-43E6-9A97-9C02634171F8}">
      <text>
        <r>
          <rPr>
            <b/>
            <sz val="9"/>
            <color indexed="81"/>
            <rFont val="Tahoma"/>
            <family val="2"/>
          </rPr>
          <t>Becky Dzingeleski:</t>
        </r>
        <r>
          <rPr>
            <sz val="9"/>
            <color indexed="81"/>
            <rFont val="Tahoma"/>
            <family val="2"/>
          </rPr>
          <t xml:space="preserve">
Per FOD is a new Unit.  Contributions began in 2018</t>
        </r>
      </text>
    </comment>
    <comment ref="DYT19" authorId="0" shapeId="0" xr:uid="{B5301B4D-25BF-452D-A28D-F38287407B0E}">
      <text>
        <r>
          <rPr>
            <b/>
            <sz val="9"/>
            <color indexed="81"/>
            <rFont val="Tahoma"/>
            <family val="2"/>
          </rPr>
          <t>Becky Dzingeleski:</t>
        </r>
        <r>
          <rPr>
            <sz val="9"/>
            <color indexed="81"/>
            <rFont val="Tahoma"/>
            <family val="2"/>
          </rPr>
          <t xml:space="preserve">
Per FOD is a new Unit.  Contributions began in 2018</t>
        </r>
      </text>
    </comment>
    <comment ref="DYX19" authorId="0" shapeId="0" xr:uid="{07D5B0BA-4855-4702-A6B4-514BF38315AE}">
      <text>
        <r>
          <rPr>
            <b/>
            <sz val="9"/>
            <color indexed="81"/>
            <rFont val="Tahoma"/>
            <family val="2"/>
          </rPr>
          <t>Becky Dzingeleski:</t>
        </r>
        <r>
          <rPr>
            <sz val="9"/>
            <color indexed="81"/>
            <rFont val="Tahoma"/>
            <family val="2"/>
          </rPr>
          <t xml:space="preserve">
Per FOD is a new Unit.  Contributions began in 2018</t>
        </r>
      </text>
    </comment>
    <comment ref="DZB19" authorId="0" shapeId="0" xr:uid="{14AEAC21-A060-46A4-B4BD-C0CA82929EB7}">
      <text>
        <r>
          <rPr>
            <b/>
            <sz val="9"/>
            <color indexed="81"/>
            <rFont val="Tahoma"/>
            <family val="2"/>
          </rPr>
          <t>Becky Dzingeleski:</t>
        </r>
        <r>
          <rPr>
            <sz val="9"/>
            <color indexed="81"/>
            <rFont val="Tahoma"/>
            <family val="2"/>
          </rPr>
          <t xml:space="preserve">
Per FOD is a new Unit.  Contributions began in 2018</t>
        </r>
      </text>
    </comment>
    <comment ref="DZF19" authorId="0" shapeId="0" xr:uid="{0D5B4147-E18A-4010-992D-F8F901961592}">
      <text>
        <r>
          <rPr>
            <b/>
            <sz val="9"/>
            <color indexed="81"/>
            <rFont val="Tahoma"/>
            <family val="2"/>
          </rPr>
          <t>Becky Dzingeleski:</t>
        </r>
        <r>
          <rPr>
            <sz val="9"/>
            <color indexed="81"/>
            <rFont val="Tahoma"/>
            <family val="2"/>
          </rPr>
          <t xml:space="preserve">
Per FOD is a new Unit.  Contributions began in 2018</t>
        </r>
      </text>
    </comment>
    <comment ref="DZJ19" authorId="0" shapeId="0" xr:uid="{7FB2D434-7271-40CB-9506-EB1FC6794D81}">
      <text>
        <r>
          <rPr>
            <b/>
            <sz val="9"/>
            <color indexed="81"/>
            <rFont val="Tahoma"/>
            <family val="2"/>
          </rPr>
          <t>Becky Dzingeleski:</t>
        </r>
        <r>
          <rPr>
            <sz val="9"/>
            <color indexed="81"/>
            <rFont val="Tahoma"/>
            <family val="2"/>
          </rPr>
          <t xml:space="preserve">
Per FOD is a new Unit.  Contributions began in 2018</t>
        </r>
      </text>
    </comment>
    <comment ref="DZN19" authorId="0" shapeId="0" xr:uid="{C8308276-BEF5-40D6-A47C-ABCF1B20FAFA}">
      <text>
        <r>
          <rPr>
            <b/>
            <sz val="9"/>
            <color indexed="81"/>
            <rFont val="Tahoma"/>
            <family val="2"/>
          </rPr>
          <t>Becky Dzingeleski:</t>
        </r>
        <r>
          <rPr>
            <sz val="9"/>
            <color indexed="81"/>
            <rFont val="Tahoma"/>
            <family val="2"/>
          </rPr>
          <t xml:space="preserve">
Per FOD is a new Unit.  Contributions began in 2018</t>
        </r>
      </text>
    </comment>
    <comment ref="DZR19" authorId="0" shapeId="0" xr:uid="{E2DA9658-7604-4C69-80BC-AFFEAFD5F7DB}">
      <text>
        <r>
          <rPr>
            <b/>
            <sz val="9"/>
            <color indexed="81"/>
            <rFont val="Tahoma"/>
            <family val="2"/>
          </rPr>
          <t>Becky Dzingeleski:</t>
        </r>
        <r>
          <rPr>
            <sz val="9"/>
            <color indexed="81"/>
            <rFont val="Tahoma"/>
            <family val="2"/>
          </rPr>
          <t xml:space="preserve">
Per FOD is a new Unit.  Contributions began in 2018</t>
        </r>
      </text>
    </comment>
    <comment ref="DZV19" authorId="0" shapeId="0" xr:uid="{9A721617-D022-48E8-9572-96F96C5487A6}">
      <text>
        <r>
          <rPr>
            <b/>
            <sz val="9"/>
            <color indexed="81"/>
            <rFont val="Tahoma"/>
            <family val="2"/>
          </rPr>
          <t>Becky Dzingeleski:</t>
        </r>
        <r>
          <rPr>
            <sz val="9"/>
            <color indexed="81"/>
            <rFont val="Tahoma"/>
            <family val="2"/>
          </rPr>
          <t xml:space="preserve">
Per FOD is a new Unit.  Contributions began in 2018</t>
        </r>
      </text>
    </comment>
    <comment ref="DZZ19" authorId="0" shapeId="0" xr:uid="{7D3D0E53-0186-4682-A45C-FEF35647AC7B}">
      <text>
        <r>
          <rPr>
            <b/>
            <sz val="9"/>
            <color indexed="81"/>
            <rFont val="Tahoma"/>
            <family val="2"/>
          </rPr>
          <t>Becky Dzingeleski:</t>
        </r>
        <r>
          <rPr>
            <sz val="9"/>
            <color indexed="81"/>
            <rFont val="Tahoma"/>
            <family val="2"/>
          </rPr>
          <t xml:space="preserve">
Per FOD is a new Unit.  Contributions began in 2018</t>
        </r>
      </text>
    </comment>
    <comment ref="EAD19" authorId="0" shapeId="0" xr:uid="{E0994F39-9E15-4C96-AE41-A90FE756207F}">
      <text>
        <r>
          <rPr>
            <b/>
            <sz val="9"/>
            <color indexed="81"/>
            <rFont val="Tahoma"/>
            <family val="2"/>
          </rPr>
          <t>Becky Dzingeleski:</t>
        </r>
        <r>
          <rPr>
            <sz val="9"/>
            <color indexed="81"/>
            <rFont val="Tahoma"/>
            <family val="2"/>
          </rPr>
          <t xml:space="preserve">
Per FOD is a new Unit.  Contributions began in 2018</t>
        </r>
      </text>
    </comment>
    <comment ref="EAH19" authorId="0" shapeId="0" xr:uid="{E2D02C63-F4F6-4739-80C3-C0255809AE0F}">
      <text>
        <r>
          <rPr>
            <b/>
            <sz val="9"/>
            <color indexed="81"/>
            <rFont val="Tahoma"/>
            <family val="2"/>
          </rPr>
          <t>Becky Dzingeleski:</t>
        </r>
        <r>
          <rPr>
            <sz val="9"/>
            <color indexed="81"/>
            <rFont val="Tahoma"/>
            <family val="2"/>
          </rPr>
          <t xml:space="preserve">
Per FOD is a new Unit.  Contributions began in 2018</t>
        </r>
      </text>
    </comment>
    <comment ref="EAL19" authorId="0" shapeId="0" xr:uid="{F09209DE-E73D-4979-93CC-A74C7520D338}">
      <text>
        <r>
          <rPr>
            <b/>
            <sz val="9"/>
            <color indexed="81"/>
            <rFont val="Tahoma"/>
            <family val="2"/>
          </rPr>
          <t>Becky Dzingeleski:</t>
        </r>
        <r>
          <rPr>
            <sz val="9"/>
            <color indexed="81"/>
            <rFont val="Tahoma"/>
            <family val="2"/>
          </rPr>
          <t xml:space="preserve">
Per FOD is a new Unit.  Contributions began in 2018</t>
        </r>
      </text>
    </comment>
    <comment ref="EAP19" authorId="0" shapeId="0" xr:uid="{D1C3740A-4A7F-4EA7-B658-5991D3D87FDD}">
      <text>
        <r>
          <rPr>
            <b/>
            <sz val="9"/>
            <color indexed="81"/>
            <rFont val="Tahoma"/>
            <family val="2"/>
          </rPr>
          <t>Becky Dzingeleski:</t>
        </r>
        <r>
          <rPr>
            <sz val="9"/>
            <color indexed="81"/>
            <rFont val="Tahoma"/>
            <family val="2"/>
          </rPr>
          <t xml:space="preserve">
Per FOD is a new Unit.  Contributions began in 2018</t>
        </r>
      </text>
    </comment>
    <comment ref="EAT19" authorId="0" shapeId="0" xr:uid="{1FE1046B-B03D-4A1A-B3D7-33067B7AF9E9}">
      <text>
        <r>
          <rPr>
            <b/>
            <sz val="9"/>
            <color indexed="81"/>
            <rFont val="Tahoma"/>
            <family val="2"/>
          </rPr>
          <t>Becky Dzingeleski:</t>
        </r>
        <r>
          <rPr>
            <sz val="9"/>
            <color indexed="81"/>
            <rFont val="Tahoma"/>
            <family val="2"/>
          </rPr>
          <t xml:space="preserve">
Per FOD is a new Unit.  Contributions began in 2018</t>
        </r>
      </text>
    </comment>
    <comment ref="EAX19" authorId="0" shapeId="0" xr:uid="{30AFECBC-EF65-4E29-AEBD-C2333AB55FE3}">
      <text>
        <r>
          <rPr>
            <b/>
            <sz val="9"/>
            <color indexed="81"/>
            <rFont val="Tahoma"/>
            <family val="2"/>
          </rPr>
          <t>Becky Dzingeleski:</t>
        </r>
        <r>
          <rPr>
            <sz val="9"/>
            <color indexed="81"/>
            <rFont val="Tahoma"/>
            <family val="2"/>
          </rPr>
          <t xml:space="preserve">
Per FOD is a new Unit.  Contributions began in 2018</t>
        </r>
      </text>
    </comment>
    <comment ref="EBB19" authorId="0" shapeId="0" xr:uid="{BDE717EA-62E6-4674-93C7-C500FA898B75}">
      <text>
        <r>
          <rPr>
            <b/>
            <sz val="9"/>
            <color indexed="81"/>
            <rFont val="Tahoma"/>
            <family val="2"/>
          </rPr>
          <t>Becky Dzingeleski:</t>
        </r>
        <r>
          <rPr>
            <sz val="9"/>
            <color indexed="81"/>
            <rFont val="Tahoma"/>
            <family val="2"/>
          </rPr>
          <t xml:space="preserve">
Per FOD is a new Unit.  Contributions began in 2018</t>
        </r>
      </text>
    </comment>
    <comment ref="EBF19" authorId="0" shapeId="0" xr:uid="{5298ED8A-EC0E-47DD-9B22-7F183309F645}">
      <text>
        <r>
          <rPr>
            <b/>
            <sz val="9"/>
            <color indexed="81"/>
            <rFont val="Tahoma"/>
            <family val="2"/>
          </rPr>
          <t>Becky Dzingeleski:</t>
        </r>
        <r>
          <rPr>
            <sz val="9"/>
            <color indexed="81"/>
            <rFont val="Tahoma"/>
            <family val="2"/>
          </rPr>
          <t xml:space="preserve">
Per FOD is a new Unit.  Contributions began in 2018</t>
        </r>
      </text>
    </comment>
    <comment ref="EBJ19" authorId="0" shapeId="0" xr:uid="{726895B3-2D66-453B-879F-34524BA34D8E}">
      <text>
        <r>
          <rPr>
            <b/>
            <sz val="9"/>
            <color indexed="81"/>
            <rFont val="Tahoma"/>
            <family val="2"/>
          </rPr>
          <t>Becky Dzingeleski:</t>
        </r>
        <r>
          <rPr>
            <sz val="9"/>
            <color indexed="81"/>
            <rFont val="Tahoma"/>
            <family val="2"/>
          </rPr>
          <t xml:space="preserve">
Per FOD is a new Unit.  Contributions began in 2018</t>
        </r>
      </text>
    </comment>
    <comment ref="EBN19" authorId="0" shapeId="0" xr:uid="{C6E01E70-3CC9-44AB-A06E-908B0FE9F980}">
      <text>
        <r>
          <rPr>
            <b/>
            <sz val="9"/>
            <color indexed="81"/>
            <rFont val="Tahoma"/>
            <family val="2"/>
          </rPr>
          <t>Becky Dzingeleski:</t>
        </r>
        <r>
          <rPr>
            <sz val="9"/>
            <color indexed="81"/>
            <rFont val="Tahoma"/>
            <family val="2"/>
          </rPr>
          <t xml:space="preserve">
Per FOD is a new Unit.  Contributions began in 2018</t>
        </r>
      </text>
    </comment>
    <comment ref="EBR19" authorId="0" shapeId="0" xr:uid="{C5C711BB-B007-4E21-9FFF-9037F8692918}">
      <text>
        <r>
          <rPr>
            <b/>
            <sz val="9"/>
            <color indexed="81"/>
            <rFont val="Tahoma"/>
            <family val="2"/>
          </rPr>
          <t>Becky Dzingeleski:</t>
        </r>
        <r>
          <rPr>
            <sz val="9"/>
            <color indexed="81"/>
            <rFont val="Tahoma"/>
            <family val="2"/>
          </rPr>
          <t xml:space="preserve">
Per FOD is a new Unit.  Contributions began in 2018</t>
        </r>
      </text>
    </comment>
    <comment ref="EBV19" authorId="0" shapeId="0" xr:uid="{16BA356F-0D31-4152-A18A-5D7CC67AAAC1}">
      <text>
        <r>
          <rPr>
            <b/>
            <sz val="9"/>
            <color indexed="81"/>
            <rFont val="Tahoma"/>
            <family val="2"/>
          </rPr>
          <t>Becky Dzingeleski:</t>
        </r>
        <r>
          <rPr>
            <sz val="9"/>
            <color indexed="81"/>
            <rFont val="Tahoma"/>
            <family val="2"/>
          </rPr>
          <t xml:space="preserve">
Per FOD is a new Unit.  Contributions began in 2018</t>
        </r>
      </text>
    </comment>
    <comment ref="EBZ19" authorId="0" shapeId="0" xr:uid="{361ACACF-B7A4-49CC-9694-A18193A0D215}">
      <text>
        <r>
          <rPr>
            <b/>
            <sz val="9"/>
            <color indexed="81"/>
            <rFont val="Tahoma"/>
            <family val="2"/>
          </rPr>
          <t>Becky Dzingeleski:</t>
        </r>
        <r>
          <rPr>
            <sz val="9"/>
            <color indexed="81"/>
            <rFont val="Tahoma"/>
            <family val="2"/>
          </rPr>
          <t xml:space="preserve">
Per FOD is a new Unit.  Contributions began in 2018</t>
        </r>
      </text>
    </comment>
    <comment ref="ECD19" authorId="0" shapeId="0" xr:uid="{96C594C8-40C2-4978-AF33-C3E42206B44B}">
      <text>
        <r>
          <rPr>
            <b/>
            <sz val="9"/>
            <color indexed="81"/>
            <rFont val="Tahoma"/>
            <family val="2"/>
          </rPr>
          <t>Becky Dzingeleski:</t>
        </r>
        <r>
          <rPr>
            <sz val="9"/>
            <color indexed="81"/>
            <rFont val="Tahoma"/>
            <family val="2"/>
          </rPr>
          <t xml:space="preserve">
Per FOD is a new Unit.  Contributions began in 2018</t>
        </r>
      </text>
    </comment>
    <comment ref="ECH19" authorId="0" shapeId="0" xr:uid="{03A2D542-829C-4D0F-BF9B-25968861283B}">
      <text>
        <r>
          <rPr>
            <b/>
            <sz val="9"/>
            <color indexed="81"/>
            <rFont val="Tahoma"/>
            <family val="2"/>
          </rPr>
          <t>Becky Dzingeleski:</t>
        </r>
        <r>
          <rPr>
            <sz val="9"/>
            <color indexed="81"/>
            <rFont val="Tahoma"/>
            <family val="2"/>
          </rPr>
          <t xml:space="preserve">
Per FOD is a new Unit.  Contributions began in 2018</t>
        </r>
      </text>
    </comment>
    <comment ref="ECL19" authorId="0" shapeId="0" xr:uid="{CFF95941-33C7-4E5F-BD15-16CB583168C2}">
      <text>
        <r>
          <rPr>
            <b/>
            <sz val="9"/>
            <color indexed="81"/>
            <rFont val="Tahoma"/>
            <family val="2"/>
          </rPr>
          <t>Becky Dzingeleski:</t>
        </r>
        <r>
          <rPr>
            <sz val="9"/>
            <color indexed="81"/>
            <rFont val="Tahoma"/>
            <family val="2"/>
          </rPr>
          <t xml:space="preserve">
Per FOD is a new Unit.  Contributions began in 2018</t>
        </r>
      </text>
    </comment>
    <comment ref="ECP19" authorId="0" shapeId="0" xr:uid="{C4F2179E-B230-473F-A348-102FD92F4411}">
      <text>
        <r>
          <rPr>
            <b/>
            <sz val="9"/>
            <color indexed="81"/>
            <rFont val="Tahoma"/>
            <family val="2"/>
          </rPr>
          <t>Becky Dzingeleski:</t>
        </r>
        <r>
          <rPr>
            <sz val="9"/>
            <color indexed="81"/>
            <rFont val="Tahoma"/>
            <family val="2"/>
          </rPr>
          <t xml:space="preserve">
Per FOD is a new Unit.  Contributions began in 2018</t>
        </r>
      </text>
    </comment>
    <comment ref="ECT19" authorId="0" shapeId="0" xr:uid="{78DA8B54-B4EF-4F4F-9C6C-64F88EEC671C}">
      <text>
        <r>
          <rPr>
            <b/>
            <sz val="9"/>
            <color indexed="81"/>
            <rFont val="Tahoma"/>
            <family val="2"/>
          </rPr>
          <t>Becky Dzingeleski:</t>
        </r>
        <r>
          <rPr>
            <sz val="9"/>
            <color indexed="81"/>
            <rFont val="Tahoma"/>
            <family val="2"/>
          </rPr>
          <t xml:space="preserve">
Per FOD is a new Unit.  Contributions began in 2018</t>
        </r>
      </text>
    </comment>
    <comment ref="ECX19" authorId="0" shapeId="0" xr:uid="{FE423373-64B4-4E1E-9BCA-95DACC3401EE}">
      <text>
        <r>
          <rPr>
            <b/>
            <sz val="9"/>
            <color indexed="81"/>
            <rFont val="Tahoma"/>
            <family val="2"/>
          </rPr>
          <t>Becky Dzingeleski:</t>
        </r>
        <r>
          <rPr>
            <sz val="9"/>
            <color indexed="81"/>
            <rFont val="Tahoma"/>
            <family val="2"/>
          </rPr>
          <t xml:space="preserve">
Per FOD is a new Unit.  Contributions began in 2018</t>
        </r>
      </text>
    </comment>
    <comment ref="EDB19" authorId="0" shapeId="0" xr:uid="{C47164C9-BB68-4A81-A6CD-B17B1B6D6454}">
      <text>
        <r>
          <rPr>
            <b/>
            <sz val="9"/>
            <color indexed="81"/>
            <rFont val="Tahoma"/>
            <family val="2"/>
          </rPr>
          <t>Becky Dzingeleski:</t>
        </r>
        <r>
          <rPr>
            <sz val="9"/>
            <color indexed="81"/>
            <rFont val="Tahoma"/>
            <family val="2"/>
          </rPr>
          <t xml:space="preserve">
Per FOD is a new Unit.  Contributions began in 2018</t>
        </r>
      </text>
    </comment>
    <comment ref="EDF19" authorId="0" shapeId="0" xr:uid="{2C8CEAA2-2173-4875-B12C-CA29C7A57A94}">
      <text>
        <r>
          <rPr>
            <b/>
            <sz val="9"/>
            <color indexed="81"/>
            <rFont val="Tahoma"/>
            <family val="2"/>
          </rPr>
          <t>Becky Dzingeleski:</t>
        </r>
        <r>
          <rPr>
            <sz val="9"/>
            <color indexed="81"/>
            <rFont val="Tahoma"/>
            <family val="2"/>
          </rPr>
          <t xml:space="preserve">
Per FOD is a new Unit.  Contributions began in 2018</t>
        </r>
      </text>
    </comment>
    <comment ref="EDJ19" authorId="0" shapeId="0" xr:uid="{703565A7-A369-4E79-B03E-6609D8F39C42}">
      <text>
        <r>
          <rPr>
            <b/>
            <sz val="9"/>
            <color indexed="81"/>
            <rFont val="Tahoma"/>
            <family val="2"/>
          </rPr>
          <t>Becky Dzingeleski:</t>
        </r>
        <r>
          <rPr>
            <sz val="9"/>
            <color indexed="81"/>
            <rFont val="Tahoma"/>
            <family val="2"/>
          </rPr>
          <t xml:space="preserve">
Per FOD is a new Unit.  Contributions began in 2018</t>
        </r>
      </text>
    </comment>
    <comment ref="EDN19" authorId="0" shapeId="0" xr:uid="{8F2B907D-9986-4D6B-AAD4-A5C00270B0F6}">
      <text>
        <r>
          <rPr>
            <b/>
            <sz val="9"/>
            <color indexed="81"/>
            <rFont val="Tahoma"/>
            <family val="2"/>
          </rPr>
          <t>Becky Dzingeleski:</t>
        </r>
        <r>
          <rPr>
            <sz val="9"/>
            <color indexed="81"/>
            <rFont val="Tahoma"/>
            <family val="2"/>
          </rPr>
          <t xml:space="preserve">
Per FOD is a new Unit.  Contributions began in 2018</t>
        </r>
      </text>
    </comment>
    <comment ref="EDR19" authorId="0" shapeId="0" xr:uid="{57CB25D3-0487-4BAB-BB4D-B12E98AB5FEE}">
      <text>
        <r>
          <rPr>
            <b/>
            <sz val="9"/>
            <color indexed="81"/>
            <rFont val="Tahoma"/>
            <family val="2"/>
          </rPr>
          <t>Becky Dzingeleski:</t>
        </r>
        <r>
          <rPr>
            <sz val="9"/>
            <color indexed="81"/>
            <rFont val="Tahoma"/>
            <family val="2"/>
          </rPr>
          <t xml:space="preserve">
Per FOD is a new Unit.  Contributions began in 2018</t>
        </r>
      </text>
    </comment>
    <comment ref="EDV19" authorId="0" shapeId="0" xr:uid="{6F89F1D5-6DBC-40E5-9A79-BB99DCF5E8AC}">
      <text>
        <r>
          <rPr>
            <b/>
            <sz val="9"/>
            <color indexed="81"/>
            <rFont val="Tahoma"/>
            <family val="2"/>
          </rPr>
          <t>Becky Dzingeleski:</t>
        </r>
        <r>
          <rPr>
            <sz val="9"/>
            <color indexed="81"/>
            <rFont val="Tahoma"/>
            <family val="2"/>
          </rPr>
          <t xml:space="preserve">
Per FOD is a new Unit.  Contributions began in 2018</t>
        </r>
      </text>
    </comment>
    <comment ref="EDZ19" authorId="0" shapeId="0" xr:uid="{67643608-561D-45CB-8707-DEE9CA84B5CC}">
      <text>
        <r>
          <rPr>
            <b/>
            <sz val="9"/>
            <color indexed="81"/>
            <rFont val="Tahoma"/>
            <family val="2"/>
          </rPr>
          <t>Becky Dzingeleski:</t>
        </r>
        <r>
          <rPr>
            <sz val="9"/>
            <color indexed="81"/>
            <rFont val="Tahoma"/>
            <family val="2"/>
          </rPr>
          <t xml:space="preserve">
Per FOD is a new Unit.  Contributions began in 2018</t>
        </r>
      </text>
    </comment>
    <comment ref="EED19" authorId="0" shapeId="0" xr:uid="{B27ABFF9-F909-4CE9-AF05-D1ED3531BD7B}">
      <text>
        <r>
          <rPr>
            <b/>
            <sz val="9"/>
            <color indexed="81"/>
            <rFont val="Tahoma"/>
            <family val="2"/>
          </rPr>
          <t>Becky Dzingeleski:</t>
        </r>
        <r>
          <rPr>
            <sz val="9"/>
            <color indexed="81"/>
            <rFont val="Tahoma"/>
            <family val="2"/>
          </rPr>
          <t xml:space="preserve">
Per FOD is a new Unit.  Contributions began in 2018</t>
        </r>
      </text>
    </comment>
    <comment ref="EEH19" authorId="0" shapeId="0" xr:uid="{762BA118-F6CC-467D-A5EF-D984C559E074}">
      <text>
        <r>
          <rPr>
            <b/>
            <sz val="9"/>
            <color indexed="81"/>
            <rFont val="Tahoma"/>
            <family val="2"/>
          </rPr>
          <t>Becky Dzingeleski:</t>
        </r>
        <r>
          <rPr>
            <sz val="9"/>
            <color indexed="81"/>
            <rFont val="Tahoma"/>
            <family val="2"/>
          </rPr>
          <t xml:space="preserve">
Per FOD is a new Unit.  Contributions began in 2018</t>
        </r>
      </text>
    </comment>
    <comment ref="EEL19" authorId="0" shapeId="0" xr:uid="{EC65D995-0231-4E20-BEB1-456BBA7E74DE}">
      <text>
        <r>
          <rPr>
            <b/>
            <sz val="9"/>
            <color indexed="81"/>
            <rFont val="Tahoma"/>
            <family val="2"/>
          </rPr>
          <t>Becky Dzingeleski:</t>
        </r>
        <r>
          <rPr>
            <sz val="9"/>
            <color indexed="81"/>
            <rFont val="Tahoma"/>
            <family val="2"/>
          </rPr>
          <t xml:space="preserve">
Per FOD is a new Unit.  Contributions began in 2018</t>
        </r>
      </text>
    </comment>
    <comment ref="EEP19" authorId="0" shapeId="0" xr:uid="{25F9490E-8727-457B-841B-3EFA4F8F5C36}">
      <text>
        <r>
          <rPr>
            <b/>
            <sz val="9"/>
            <color indexed="81"/>
            <rFont val="Tahoma"/>
            <family val="2"/>
          </rPr>
          <t>Becky Dzingeleski:</t>
        </r>
        <r>
          <rPr>
            <sz val="9"/>
            <color indexed="81"/>
            <rFont val="Tahoma"/>
            <family val="2"/>
          </rPr>
          <t xml:space="preserve">
Per FOD is a new Unit.  Contributions began in 2018</t>
        </r>
      </text>
    </comment>
    <comment ref="EET19" authorId="0" shapeId="0" xr:uid="{0A79BE1E-B4E9-42FE-8C28-820BFDA8CB02}">
      <text>
        <r>
          <rPr>
            <b/>
            <sz val="9"/>
            <color indexed="81"/>
            <rFont val="Tahoma"/>
            <family val="2"/>
          </rPr>
          <t>Becky Dzingeleski:</t>
        </r>
        <r>
          <rPr>
            <sz val="9"/>
            <color indexed="81"/>
            <rFont val="Tahoma"/>
            <family val="2"/>
          </rPr>
          <t xml:space="preserve">
Per FOD is a new Unit.  Contributions began in 2018</t>
        </r>
      </text>
    </comment>
    <comment ref="EEX19" authorId="0" shapeId="0" xr:uid="{FF05F07F-2524-4DDB-8071-A614ECC9F90A}">
      <text>
        <r>
          <rPr>
            <b/>
            <sz val="9"/>
            <color indexed="81"/>
            <rFont val="Tahoma"/>
            <family val="2"/>
          </rPr>
          <t>Becky Dzingeleski:</t>
        </r>
        <r>
          <rPr>
            <sz val="9"/>
            <color indexed="81"/>
            <rFont val="Tahoma"/>
            <family val="2"/>
          </rPr>
          <t xml:space="preserve">
Per FOD is a new Unit.  Contributions began in 2018</t>
        </r>
      </text>
    </comment>
    <comment ref="EFB19" authorId="0" shapeId="0" xr:uid="{9AB94F71-4B09-4C68-98A8-BB7648A701BD}">
      <text>
        <r>
          <rPr>
            <b/>
            <sz val="9"/>
            <color indexed="81"/>
            <rFont val="Tahoma"/>
            <family val="2"/>
          </rPr>
          <t>Becky Dzingeleski:</t>
        </r>
        <r>
          <rPr>
            <sz val="9"/>
            <color indexed="81"/>
            <rFont val="Tahoma"/>
            <family val="2"/>
          </rPr>
          <t xml:space="preserve">
Per FOD is a new Unit.  Contributions began in 2018</t>
        </r>
      </text>
    </comment>
    <comment ref="EFF19" authorId="0" shapeId="0" xr:uid="{B0C77DCB-F944-4015-9167-9E0CC0E1EAF2}">
      <text>
        <r>
          <rPr>
            <b/>
            <sz val="9"/>
            <color indexed="81"/>
            <rFont val="Tahoma"/>
            <family val="2"/>
          </rPr>
          <t>Becky Dzingeleski:</t>
        </r>
        <r>
          <rPr>
            <sz val="9"/>
            <color indexed="81"/>
            <rFont val="Tahoma"/>
            <family val="2"/>
          </rPr>
          <t xml:space="preserve">
Per FOD is a new Unit.  Contributions began in 2018</t>
        </r>
      </text>
    </comment>
    <comment ref="EFJ19" authorId="0" shapeId="0" xr:uid="{8039527A-B19F-4F5D-8694-6740ECA2C929}">
      <text>
        <r>
          <rPr>
            <b/>
            <sz val="9"/>
            <color indexed="81"/>
            <rFont val="Tahoma"/>
            <family val="2"/>
          </rPr>
          <t>Becky Dzingeleski:</t>
        </r>
        <r>
          <rPr>
            <sz val="9"/>
            <color indexed="81"/>
            <rFont val="Tahoma"/>
            <family val="2"/>
          </rPr>
          <t xml:space="preserve">
Per FOD is a new Unit.  Contributions began in 2018</t>
        </r>
      </text>
    </comment>
    <comment ref="EFN19" authorId="0" shapeId="0" xr:uid="{946F836A-6495-4969-A0C8-97DCD662BE84}">
      <text>
        <r>
          <rPr>
            <b/>
            <sz val="9"/>
            <color indexed="81"/>
            <rFont val="Tahoma"/>
            <family val="2"/>
          </rPr>
          <t>Becky Dzingeleski:</t>
        </r>
        <r>
          <rPr>
            <sz val="9"/>
            <color indexed="81"/>
            <rFont val="Tahoma"/>
            <family val="2"/>
          </rPr>
          <t xml:space="preserve">
Per FOD is a new Unit.  Contributions began in 2018</t>
        </r>
      </text>
    </comment>
    <comment ref="EFR19" authorId="0" shapeId="0" xr:uid="{73C28D08-6B47-4C2C-AE56-9A8A608F9FA5}">
      <text>
        <r>
          <rPr>
            <b/>
            <sz val="9"/>
            <color indexed="81"/>
            <rFont val="Tahoma"/>
            <family val="2"/>
          </rPr>
          <t>Becky Dzingeleski:</t>
        </r>
        <r>
          <rPr>
            <sz val="9"/>
            <color indexed="81"/>
            <rFont val="Tahoma"/>
            <family val="2"/>
          </rPr>
          <t xml:space="preserve">
Per FOD is a new Unit.  Contributions began in 2018</t>
        </r>
      </text>
    </comment>
    <comment ref="EFV19" authorId="0" shapeId="0" xr:uid="{C6BD0107-B8D3-47AB-B6B0-AFFF0ACB24AC}">
      <text>
        <r>
          <rPr>
            <b/>
            <sz val="9"/>
            <color indexed="81"/>
            <rFont val="Tahoma"/>
            <family val="2"/>
          </rPr>
          <t>Becky Dzingeleski:</t>
        </r>
        <r>
          <rPr>
            <sz val="9"/>
            <color indexed="81"/>
            <rFont val="Tahoma"/>
            <family val="2"/>
          </rPr>
          <t xml:space="preserve">
Per FOD is a new Unit.  Contributions began in 2018</t>
        </r>
      </text>
    </comment>
    <comment ref="EFZ19" authorId="0" shapeId="0" xr:uid="{D539E1E7-35FF-4BDE-B961-BBDCC34DCD15}">
      <text>
        <r>
          <rPr>
            <b/>
            <sz val="9"/>
            <color indexed="81"/>
            <rFont val="Tahoma"/>
            <family val="2"/>
          </rPr>
          <t>Becky Dzingeleski:</t>
        </r>
        <r>
          <rPr>
            <sz val="9"/>
            <color indexed="81"/>
            <rFont val="Tahoma"/>
            <family val="2"/>
          </rPr>
          <t xml:space="preserve">
Per FOD is a new Unit.  Contributions began in 2018</t>
        </r>
      </text>
    </comment>
    <comment ref="EGD19" authorId="0" shapeId="0" xr:uid="{E8E5D9C8-F2E0-44A8-B63C-09FF88CDA4A3}">
      <text>
        <r>
          <rPr>
            <b/>
            <sz val="9"/>
            <color indexed="81"/>
            <rFont val="Tahoma"/>
            <family val="2"/>
          </rPr>
          <t>Becky Dzingeleski:</t>
        </r>
        <r>
          <rPr>
            <sz val="9"/>
            <color indexed="81"/>
            <rFont val="Tahoma"/>
            <family val="2"/>
          </rPr>
          <t xml:space="preserve">
Per FOD is a new Unit.  Contributions began in 2018</t>
        </r>
      </text>
    </comment>
    <comment ref="EGH19" authorId="0" shapeId="0" xr:uid="{074C1398-8AF7-411B-81BD-5AA9E1C8AEED}">
      <text>
        <r>
          <rPr>
            <b/>
            <sz val="9"/>
            <color indexed="81"/>
            <rFont val="Tahoma"/>
            <family val="2"/>
          </rPr>
          <t>Becky Dzingeleski:</t>
        </r>
        <r>
          <rPr>
            <sz val="9"/>
            <color indexed="81"/>
            <rFont val="Tahoma"/>
            <family val="2"/>
          </rPr>
          <t xml:space="preserve">
Per FOD is a new Unit.  Contributions began in 2018</t>
        </r>
      </text>
    </comment>
    <comment ref="EGL19" authorId="0" shapeId="0" xr:uid="{82559317-8975-436E-8476-3D6E81EC0BCE}">
      <text>
        <r>
          <rPr>
            <b/>
            <sz val="9"/>
            <color indexed="81"/>
            <rFont val="Tahoma"/>
            <family val="2"/>
          </rPr>
          <t>Becky Dzingeleski:</t>
        </r>
        <r>
          <rPr>
            <sz val="9"/>
            <color indexed="81"/>
            <rFont val="Tahoma"/>
            <family val="2"/>
          </rPr>
          <t xml:space="preserve">
Per FOD is a new Unit.  Contributions began in 2018</t>
        </r>
      </text>
    </comment>
    <comment ref="EGP19" authorId="0" shapeId="0" xr:uid="{CC4B44B1-8587-48BE-806D-10E41DD0E480}">
      <text>
        <r>
          <rPr>
            <b/>
            <sz val="9"/>
            <color indexed="81"/>
            <rFont val="Tahoma"/>
            <family val="2"/>
          </rPr>
          <t>Becky Dzingeleski:</t>
        </r>
        <r>
          <rPr>
            <sz val="9"/>
            <color indexed="81"/>
            <rFont val="Tahoma"/>
            <family val="2"/>
          </rPr>
          <t xml:space="preserve">
Per FOD is a new Unit.  Contributions began in 2018</t>
        </r>
      </text>
    </comment>
    <comment ref="EGT19" authorId="0" shapeId="0" xr:uid="{02D3049F-2AA9-448D-9B03-EE519F53EC3E}">
      <text>
        <r>
          <rPr>
            <b/>
            <sz val="9"/>
            <color indexed="81"/>
            <rFont val="Tahoma"/>
            <family val="2"/>
          </rPr>
          <t>Becky Dzingeleski:</t>
        </r>
        <r>
          <rPr>
            <sz val="9"/>
            <color indexed="81"/>
            <rFont val="Tahoma"/>
            <family val="2"/>
          </rPr>
          <t xml:space="preserve">
Per FOD is a new Unit.  Contributions began in 2018</t>
        </r>
      </text>
    </comment>
    <comment ref="EGX19" authorId="0" shapeId="0" xr:uid="{DAE8FD1B-DF9E-4106-87F8-A7D8074E1190}">
      <text>
        <r>
          <rPr>
            <b/>
            <sz val="9"/>
            <color indexed="81"/>
            <rFont val="Tahoma"/>
            <family val="2"/>
          </rPr>
          <t>Becky Dzingeleski:</t>
        </r>
        <r>
          <rPr>
            <sz val="9"/>
            <color indexed="81"/>
            <rFont val="Tahoma"/>
            <family val="2"/>
          </rPr>
          <t xml:space="preserve">
Per FOD is a new Unit.  Contributions began in 2018</t>
        </r>
      </text>
    </comment>
    <comment ref="EHB19" authorId="0" shapeId="0" xr:uid="{F39E9D9E-71F1-4478-84D5-1CDCEDAB7B39}">
      <text>
        <r>
          <rPr>
            <b/>
            <sz val="9"/>
            <color indexed="81"/>
            <rFont val="Tahoma"/>
            <family val="2"/>
          </rPr>
          <t>Becky Dzingeleski:</t>
        </r>
        <r>
          <rPr>
            <sz val="9"/>
            <color indexed="81"/>
            <rFont val="Tahoma"/>
            <family val="2"/>
          </rPr>
          <t xml:space="preserve">
Per FOD is a new Unit.  Contributions began in 2018</t>
        </r>
      </text>
    </comment>
    <comment ref="EHF19" authorId="0" shapeId="0" xr:uid="{94C771FD-686F-4D42-B1D0-CDF546D204E3}">
      <text>
        <r>
          <rPr>
            <b/>
            <sz val="9"/>
            <color indexed="81"/>
            <rFont val="Tahoma"/>
            <family val="2"/>
          </rPr>
          <t>Becky Dzingeleski:</t>
        </r>
        <r>
          <rPr>
            <sz val="9"/>
            <color indexed="81"/>
            <rFont val="Tahoma"/>
            <family val="2"/>
          </rPr>
          <t xml:space="preserve">
Per FOD is a new Unit.  Contributions began in 2018</t>
        </r>
      </text>
    </comment>
    <comment ref="EHJ19" authorId="0" shapeId="0" xr:uid="{F119D5EA-8226-4333-A73C-1633AD966BAF}">
      <text>
        <r>
          <rPr>
            <b/>
            <sz val="9"/>
            <color indexed="81"/>
            <rFont val="Tahoma"/>
            <family val="2"/>
          </rPr>
          <t>Becky Dzingeleski:</t>
        </r>
        <r>
          <rPr>
            <sz val="9"/>
            <color indexed="81"/>
            <rFont val="Tahoma"/>
            <family val="2"/>
          </rPr>
          <t xml:space="preserve">
Per FOD is a new Unit.  Contributions began in 2018</t>
        </r>
      </text>
    </comment>
    <comment ref="EHN19" authorId="0" shapeId="0" xr:uid="{915AB666-A42D-4FF2-92CA-32407EDF8767}">
      <text>
        <r>
          <rPr>
            <b/>
            <sz val="9"/>
            <color indexed="81"/>
            <rFont val="Tahoma"/>
            <family val="2"/>
          </rPr>
          <t>Becky Dzingeleski:</t>
        </r>
        <r>
          <rPr>
            <sz val="9"/>
            <color indexed="81"/>
            <rFont val="Tahoma"/>
            <family val="2"/>
          </rPr>
          <t xml:space="preserve">
Per FOD is a new Unit.  Contributions began in 2018</t>
        </r>
      </text>
    </comment>
    <comment ref="EHR19" authorId="0" shapeId="0" xr:uid="{6BBCB354-ACE5-44E9-9616-DE90B191DBFD}">
      <text>
        <r>
          <rPr>
            <b/>
            <sz val="9"/>
            <color indexed="81"/>
            <rFont val="Tahoma"/>
            <family val="2"/>
          </rPr>
          <t>Becky Dzingeleski:</t>
        </r>
        <r>
          <rPr>
            <sz val="9"/>
            <color indexed="81"/>
            <rFont val="Tahoma"/>
            <family val="2"/>
          </rPr>
          <t xml:space="preserve">
Per FOD is a new Unit.  Contributions began in 2018</t>
        </r>
      </text>
    </comment>
    <comment ref="EHV19" authorId="0" shapeId="0" xr:uid="{CD894081-1E43-4589-B602-56E2962A983D}">
      <text>
        <r>
          <rPr>
            <b/>
            <sz val="9"/>
            <color indexed="81"/>
            <rFont val="Tahoma"/>
            <family val="2"/>
          </rPr>
          <t>Becky Dzingeleski:</t>
        </r>
        <r>
          <rPr>
            <sz val="9"/>
            <color indexed="81"/>
            <rFont val="Tahoma"/>
            <family val="2"/>
          </rPr>
          <t xml:space="preserve">
Per FOD is a new Unit.  Contributions began in 2018</t>
        </r>
      </text>
    </comment>
    <comment ref="EHZ19" authorId="0" shapeId="0" xr:uid="{D92B4AE9-76E2-4B89-9C2F-BB9FA1D6D577}">
      <text>
        <r>
          <rPr>
            <b/>
            <sz val="9"/>
            <color indexed="81"/>
            <rFont val="Tahoma"/>
            <family val="2"/>
          </rPr>
          <t>Becky Dzingeleski:</t>
        </r>
        <r>
          <rPr>
            <sz val="9"/>
            <color indexed="81"/>
            <rFont val="Tahoma"/>
            <family val="2"/>
          </rPr>
          <t xml:space="preserve">
Per FOD is a new Unit.  Contributions began in 2018</t>
        </r>
      </text>
    </comment>
    <comment ref="EID19" authorId="0" shapeId="0" xr:uid="{F5A0E392-E1FB-4D7E-88A0-1A2C2B0B046F}">
      <text>
        <r>
          <rPr>
            <b/>
            <sz val="9"/>
            <color indexed="81"/>
            <rFont val="Tahoma"/>
            <family val="2"/>
          </rPr>
          <t>Becky Dzingeleski:</t>
        </r>
        <r>
          <rPr>
            <sz val="9"/>
            <color indexed="81"/>
            <rFont val="Tahoma"/>
            <family val="2"/>
          </rPr>
          <t xml:space="preserve">
Per FOD is a new Unit.  Contributions began in 2018</t>
        </r>
      </text>
    </comment>
    <comment ref="EIH19" authorId="0" shapeId="0" xr:uid="{EACFD255-EC38-4A56-AF8E-8DE46AF69A38}">
      <text>
        <r>
          <rPr>
            <b/>
            <sz val="9"/>
            <color indexed="81"/>
            <rFont val="Tahoma"/>
            <family val="2"/>
          </rPr>
          <t>Becky Dzingeleski:</t>
        </r>
        <r>
          <rPr>
            <sz val="9"/>
            <color indexed="81"/>
            <rFont val="Tahoma"/>
            <family val="2"/>
          </rPr>
          <t xml:space="preserve">
Per FOD is a new Unit.  Contributions began in 2018</t>
        </r>
      </text>
    </comment>
    <comment ref="EIL19" authorId="0" shapeId="0" xr:uid="{7DC63AE5-22E0-46FB-AFD4-E0530CCCBA8D}">
      <text>
        <r>
          <rPr>
            <b/>
            <sz val="9"/>
            <color indexed="81"/>
            <rFont val="Tahoma"/>
            <family val="2"/>
          </rPr>
          <t>Becky Dzingeleski:</t>
        </r>
        <r>
          <rPr>
            <sz val="9"/>
            <color indexed="81"/>
            <rFont val="Tahoma"/>
            <family val="2"/>
          </rPr>
          <t xml:space="preserve">
Per FOD is a new Unit.  Contributions began in 2018</t>
        </r>
      </text>
    </comment>
    <comment ref="EIP19" authorId="0" shapeId="0" xr:uid="{97C20BA5-90FA-4962-9B16-65A02E54098D}">
      <text>
        <r>
          <rPr>
            <b/>
            <sz val="9"/>
            <color indexed="81"/>
            <rFont val="Tahoma"/>
            <family val="2"/>
          </rPr>
          <t>Becky Dzingeleski:</t>
        </r>
        <r>
          <rPr>
            <sz val="9"/>
            <color indexed="81"/>
            <rFont val="Tahoma"/>
            <family val="2"/>
          </rPr>
          <t xml:space="preserve">
Per FOD is a new Unit.  Contributions began in 2018</t>
        </r>
      </text>
    </comment>
    <comment ref="EIT19" authorId="0" shapeId="0" xr:uid="{4922E104-13C5-447D-9D27-73A12E545475}">
      <text>
        <r>
          <rPr>
            <b/>
            <sz val="9"/>
            <color indexed="81"/>
            <rFont val="Tahoma"/>
            <family val="2"/>
          </rPr>
          <t>Becky Dzingeleski:</t>
        </r>
        <r>
          <rPr>
            <sz val="9"/>
            <color indexed="81"/>
            <rFont val="Tahoma"/>
            <family val="2"/>
          </rPr>
          <t xml:space="preserve">
Per FOD is a new Unit.  Contributions began in 2018</t>
        </r>
      </text>
    </comment>
    <comment ref="EIX19" authorId="0" shapeId="0" xr:uid="{F4DEB8BB-0FEB-4B0B-BAE6-8569B439EE5A}">
      <text>
        <r>
          <rPr>
            <b/>
            <sz val="9"/>
            <color indexed="81"/>
            <rFont val="Tahoma"/>
            <family val="2"/>
          </rPr>
          <t>Becky Dzingeleski:</t>
        </r>
        <r>
          <rPr>
            <sz val="9"/>
            <color indexed="81"/>
            <rFont val="Tahoma"/>
            <family val="2"/>
          </rPr>
          <t xml:space="preserve">
Per FOD is a new Unit.  Contributions began in 2018</t>
        </r>
      </text>
    </comment>
    <comment ref="EJB19" authorId="0" shapeId="0" xr:uid="{0D4CEAB5-9675-41A5-AE68-15F1B1169A20}">
      <text>
        <r>
          <rPr>
            <b/>
            <sz val="9"/>
            <color indexed="81"/>
            <rFont val="Tahoma"/>
            <family val="2"/>
          </rPr>
          <t>Becky Dzingeleski:</t>
        </r>
        <r>
          <rPr>
            <sz val="9"/>
            <color indexed="81"/>
            <rFont val="Tahoma"/>
            <family val="2"/>
          </rPr>
          <t xml:space="preserve">
Per FOD is a new Unit.  Contributions began in 2018</t>
        </r>
      </text>
    </comment>
    <comment ref="EJF19" authorId="0" shapeId="0" xr:uid="{6E154132-EA05-4147-9E51-AD70423FBC30}">
      <text>
        <r>
          <rPr>
            <b/>
            <sz val="9"/>
            <color indexed="81"/>
            <rFont val="Tahoma"/>
            <family val="2"/>
          </rPr>
          <t>Becky Dzingeleski:</t>
        </r>
        <r>
          <rPr>
            <sz val="9"/>
            <color indexed="81"/>
            <rFont val="Tahoma"/>
            <family val="2"/>
          </rPr>
          <t xml:space="preserve">
Per FOD is a new Unit.  Contributions began in 2018</t>
        </r>
      </text>
    </comment>
    <comment ref="EJJ19" authorId="0" shapeId="0" xr:uid="{1265F377-AA9B-4AAA-93AF-6A0485F865DD}">
      <text>
        <r>
          <rPr>
            <b/>
            <sz val="9"/>
            <color indexed="81"/>
            <rFont val="Tahoma"/>
            <family val="2"/>
          </rPr>
          <t>Becky Dzingeleski:</t>
        </r>
        <r>
          <rPr>
            <sz val="9"/>
            <color indexed="81"/>
            <rFont val="Tahoma"/>
            <family val="2"/>
          </rPr>
          <t xml:space="preserve">
Per FOD is a new Unit.  Contributions began in 2018</t>
        </r>
      </text>
    </comment>
    <comment ref="EJN19" authorId="0" shapeId="0" xr:uid="{86C227EF-D94D-446E-B771-140929F5F353}">
      <text>
        <r>
          <rPr>
            <b/>
            <sz val="9"/>
            <color indexed="81"/>
            <rFont val="Tahoma"/>
            <family val="2"/>
          </rPr>
          <t>Becky Dzingeleski:</t>
        </r>
        <r>
          <rPr>
            <sz val="9"/>
            <color indexed="81"/>
            <rFont val="Tahoma"/>
            <family val="2"/>
          </rPr>
          <t xml:space="preserve">
Per FOD is a new Unit.  Contributions began in 2018</t>
        </r>
      </text>
    </comment>
    <comment ref="EJR19" authorId="0" shapeId="0" xr:uid="{D1521EA8-53CB-45EE-8ABA-B0D5B77BF0CF}">
      <text>
        <r>
          <rPr>
            <b/>
            <sz val="9"/>
            <color indexed="81"/>
            <rFont val="Tahoma"/>
            <family val="2"/>
          </rPr>
          <t>Becky Dzingeleski:</t>
        </r>
        <r>
          <rPr>
            <sz val="9"/>
            <color indexed="81"/>
            <rFont val="Tahoma"/>
            <family val="2"/>
          </rPr>
          <t xml:space="preserve">
Per FOD is a new Unit.  Contributions began in 2018</t>
        </r>
      </text>
    </comment>
    <comment ref="EJV19" authorId="0" shapeId="0" xr:uid="{09267A90-DB12-4F47-80C1-DE54BF2F1115}">
      <text>
        <r>
          <rPr>
            <b/>
            <sz val="9"/>
            <color indexed="81"/>
            <rFont val="Tahoma"/>
            <family val="2"/>
          </rPr>
          <t>Becky Dzingeleski:</t>
        </r>
        <r>
          <rPr>
            <sz val="9"/>
            <color indexed="81"/>
            <rFont val="Tahoma"/>
            <family val="2"/>
          </rPr>
          <t xml:space="preserve">
Per FOD is a new Unit.  Contributions began in 2018</t>
        </r>
      </text>
    </comment>
    <comment ref="EJZ19" authorId="0" shapeId="0" xr:uid="{D40D272B-2364-4A5B-BF5D-82186C5741C3}">
      <text>
        <r>
          <rPr>
            <b/>
            <sz val="9"/>
            <color indexed="81"/>
            <rFont val="Tahoma"/>
            <family val="2"/>
          </rPr>
          <t>Becky Dzingeleski:</t>
        </r>
        <r>
          <rPr>
            <sz val="9"/>
            <color indexed="81"/>
            <rFont val="Tahoma"/>
            <family val="2"/>
          </rPr>
          <t xml:space="preserve">
Per FOD is a new Unit.  Contributions began in 2018</t>
        </r>
      </text>
    </comment>
    <comment ref="EKD19" authorId="0" shapeId="0" xr:uid="{F057CD4E-A1C6-4903-A41A-BFDFA32480AA}">
      <text>
        <r>
          <rPr>
            <b/>
            <sz val="9"/>
            <color indexed="81"/>
            <rFont val="Tahoma"/>
            <family val="2"/>
          </rPr>
          <t>Becky Dzingeleski:</t>
        </r>
        <r>
          <rPr>
            <sz val="9"/>
            <color indexed="81"/>
            <rFont val="Tahoma"/>
            <family val="2"/>
          </rPr>
          <t xml:space="preserve">
Per FOD is a new Unit.  Contributions began in 2018</t>
        </r>
      </text>
    </comment>
    <comment ref="EKH19" authorId="0" shapeId="0" xr:uid="{8B09339F-A738-4423-9931-01A78699E385}">
      <text>
        <r>
          <rPr>
            <b/>
            <sz val="9"/>
            <color indexed="81"/>
            <rFont val="Tahoma"/>
            <family val="2"/>
          </rPr>
          <t>Becky Dzingeleski:</t>
        </r>
        <r>
          <rPr>
            <sz val="9"/>
            <color indexed="81"/>
            <rFont val="Tahoma"/>
            <family val="2"/>
          </rPr>
          <t xml:space="preserve">
Per FOD is a new Unit.  Contributions began in 2018</t>
        </r>
      </text>
    </comment>
    <comment ref="EKL19" authorId="0" shapeId="0" xr:uid="{CE7A8DD5-8E22-4F0D-AF67-202CAD4CBE0F}">
      <text>
        <r>
          <rPr>
            <b/>
            <sz val="9"/>
            <color indexed="81"/>
            <rFont val="Tahoma"/>
            <family val="2"/>
          </rPr>
          <t>Becky Dzingeleski:</t>
        </r>
        <r>
          <rPr>
            <sz val="9"/>
            <color indexed="81"/>
            <rFont val="Tahoma"/>
            <family val="2"/>
          </rPr>
          <t xml:space="preserve">
Per FOD is a new Unit.  Contributions began in 2018</t>
        </r>
      </text>
    </comment>
    <comment ref="EKP19" authorId="0" shapeId="0" xr:uid="{DC16FCDE-7AFE-431D-A4E4-BC9928C4532A}">
      <text>
        <r>
          <rPr>
            <b/>
            <sz val="9"/>
            <color indexed="81"/>
            <rFont val="Tahoma"/>
            <family val="2"/>
          </rPr>
          <t>Becky Dzingeleski:</t>
        </r>
        <r>
          <rPr>
            <sz val="9"/>
            <color indexed="81"/>
            <rFont val="Tahoma"/>
            <family val="2"/>
          </rPr>
          <t xml:space="preserve">
Per FOD is a new Unit.  Contributions began in 2018</t>
        </r>
      </text>
    </comment>
    <comment ref="EKT19" authorId="0" shapeId="0" xr:uid="{F03F2D98-8130-4766-98D8-562365480BE4}">
      <text>
        <r>
          <rPr>
            <b/>
            <sz val="9"/>
            <color indexed="81"/>
            <rFont val="Tahoma"/>
            <family val="2"/>
          </rPr>
          <t>Becky Dzingeleski:</t>
        </r>
        <r>
          <rPr>
            <sz val="9"/>
            <color indexed="81"/>
            <rFont val="Tahoma"/>
            <family val="2"/>
          </rPr>
          <t xml:space="preserve">
Per FOD is a new Unit.  Contributions began in 2018</t>
        </r>
      </text>
    </comment>
    <comment ref="EKX19" authorId="0" shapeId="0" xr:uid="{F4DDFDB0-1E78-4EE3-AE63-1A469943EAE5}">
      <text>
        <r>
          <rPr>
            <b/>
            <sz val="9"/>
            <color indexed="81"/>
            <rFont val="Tahoma"/>
            <family val="2"/>
          </rPr>
          <t>Becky Dzingeleski:</t>
        </r>
        <r>
          <rPr>
            <sz val="9"/>
            <color indexed="81"/>
            <rFont val="Tahoma"/>
            <family val="2"/>
          </rPr>
          <t xml:space="preserve">
Per FOD is a new Unit.  Contributions began in 2018</t>
        </r>
      </text>
    </comment>
    <comment ref="ELB19" authorId="0" shapeId="0" xr:uid="{721EF29F-089B-4055-A826-B06C2C8D3FF0}">
      <text>
        <r>
          <rPr>
            <b/>
            <sz val="9"/>
            <color indexed="81"/>
            <rFont val="Tahoma"/>
            <family val="2"/>
          </rPr>
          <t>Becky Dzingeleski:</t>
        </r>
        <r>
          <rPr>
            <sz val="9"/>
            <color indexed="81"/>
            <rFont val="Tahoma"/>
            <family val="2"/>
          </rPr>
          <t xml:space="preserve">
Per FOD is a new Unit.  Contributions began in 2018</t>
        </r>
      </text>
    </comment>
    <comment ref="ELF19" authorId="0" shapeId="0" xr:uid="{9513E87E-F8D0-475E-AF55-806C87060C6C}">
      <text>
        <r>
          <rPr>
            <b/>
            <sz val="9"/>
            <color indexed="81"/>
            <rFont val="Tahoma"/>
            <family val="2"/>
          </rPr>
          <t>Becky Dzingeleski:</t>
        </r>
        <r>
          <rPr>
            <sz val="9"/>
            <color indexed="81"/>
            <rFont val="Tahoma"/>
            <family val="2"/>
          </rPr>
          <t xml:space="preserve">
Per FOD is a new Unit.  Contributions began in 2018</t>
        </r>
      </text>
    </comment>
    <comment ref="ELJ19" authorId="0" shapeId="0" xr:uid="{21F8DFE8-C775-4F53-81EE-89007AF5AA11}">
      <text>
        <r>
          <rPr>
            <b/>
            <sz val="9"/>
            <color indexed="81"/>
            <rFont val="Tahoma"/>
            <family val="2"/>
          </rPr>
          <t>Becky Dzingeleski:</t>
        </r>
        <r>
          <rPr>
            <sz val="9"/>
            <color indexed="81"/>
            <rFont val="Tahoma"/>
            <family val="2"/>
          </rPr>
          <t xml:space="preserve">
Per FOD is a new Unit.  Contributions began in 2018</t>
        </r>
      </text>
    </comment>
    <comment ref="ELN19" authorId="0" shapeId="0" xr:uid="{8733B3CB-0560-472F-8A83-B08F31DDEFDB}">
      <text>
        <r>
          <rPr>
            <b/>
            <sz val="9"/>
            <color indexed="81"/>
            <rFont val="Tahoma"/>
            <family val="2"/>
          </rPr>
          <t>Becky Dzingeleski:</t>
        </r>
        <r>
          <rPr>
            <sz val="9"/>
            <color indexed="81"/>
            <rFont val="Tahoma"/>
            <family val="2"/>
          </rPr>
          <t xml:space="preserve">
Per FOD is a new Unit.  Contributions began in 2018</t>
        </r>
      </text>
    </comment>
    <comment ref="ELR19" authorId="0" shapeId="0" xr:uid="{0F55F356-F928-4A43-A85A-97B2B09B823F}">
      <text>
        <r>
          <rPr>
            <b/>
            <sz val="9"/>
            <color indexed="81"/>
            <rFont val="Tahoma"/>
            <family val="2"/>
          </rPr>
          <t>Becky Dzingeleski:</t>
        </r>
        <r>
          <rPr>
            <sz val="9"/>
            <color indexed="81"/>
            <rFont val="Tahoma"/>
            <family val="2"/>
          </rPr>
          <t xml:space="preserve">
Per FOD is a new Unit.  Contributions began in 2018</t>
        </r>
      </text>
    </comment>
    <comment ref="ELV19" authorId="0" shapeId="0" xr:uid="{F1564AD5-3A8D-4E97-A7A2-3A50991903F1}">
      <text>
        <r>
          <rPr>
            <b/>
            <sz val="9"/>
            <color indexed="81"/>
            <rFont val="Tahoma"/>
            <family val="2"/>
          </rPr>
          <t>Becky Dzingeleski:</t>
        </r>
        <r>
          <rPr>
            <sz val="9"/>
            <color indexed="81"/>
            <rFont val="Tahoma"/>
            <family val="2"/>
          </rPr>
          <t xml:space="preserve">
Per FOD is a new Unit.  Contributions began in 2018</t>
        </r>
      </text>
    </comment>
    <comment ref="ELZ19" authorId="0" shapeId="0" xr:uid="{0CBEEDF1-F538-47C2-9216-C0D445883465}">
      <text>
        <r>
          <rPr>
            <b/>
            <sz val="9"/>
            <color indexed="81"/>
            <rFont val="Tahoma"/>
            <family val="2"/>
          </rPr>
          <t>Becky Dzingeleski:</t>
        </r>
        <r>
          <rPr>
            <sz val="9"/>
            <color indexed="81"/>
            <rFont val="Tahoma"/>
            <family val="2"/>
          </rPr>
          <t xml:space="preserve">
Per FOD is a new Unit.  Contributions began in 2018</t>
        </r>
      </text>
    </comment>
    <comment ref="EMD19" authorId="0" shapeId="0" xr:uid="{A3E8CA1D-BBCA-44F2-9C72-0A7DEB7A05BB}">
      <text>
        <r>
          <rPr>
            <b/>
            <sz val="9"/>
            <color indexed="81"/>
            <rFont val="Tahoma"/>
            <family val="2"/>
          </rPr>
          <t>Becky Dzingeleski:</t>
        </r>
        <r>
          <rPr>
            <sz val="9"/>
            <color indexed="81"/>
            <rFont val="Tahoma"/>
            <family val="2"/>
          </rPr>
          <t xml:space="preserve">
Per FOD is a new Unit.  Contributions began in 2018</t>
        </r>
      </text>
    </comment>
    <comment ref="EMH19" authorId="0" shapeId="0" xr:uid="{AD44F9AB-D497-4C06-8DBA-A8C8E3D31980}">
      <text>
        <r>
          <rPr>
            <b/>
            <sz val="9"/>
            <color indexed="81"/>
            <rFont val="Tahoma"/>
            <family val="2"/>
          </rPr>
          <t>Becky Dzingeleski:</t>
        </r>
        <r>
          <rPr>
            <sz val="9"/>
            <color indexed="81"/>
            <rFont val="Tahoma"/>
            <family val="2"/>
          </rPr>
          <t xml:space="preserve">
Per FOD is a new Unit.  Contributions began in 2018</t>
        </r>
      </text>
    </comment>
    <comment ref="EML19" authorId="0" shapeId="0" xr:uid="{4501344B-5B36-4D30-9D6A-9FF6FFB34DD8}">
      <text>
        <r>
          <rPr>
            <b/>
            <sz val="9"/>
            <color indexed="81"/>
            <rFont val="Tahoma"/>
            <family val="2"/>
          </rPr>
          <t>Becky Dzingeleski:</t>
        </r>
        <r>
          <rPr>
            <sz val="9"/>
            <color indexed="81"/>
            <rFont val="Tahoma"/>
            <family val="2"/>
          </rPr>
          <t xml:space="preserve">
Per FOD is a new Unit.  Contributions began in 2018</t>
        </r>
      </text>
    </comment>
    <comment ref="EMP19" authorId="0" shapeId="0" xr:uid="{1AABC436-EB4B-4AEA-A287-339E4C01A8BE}">
      <text>
        <r>
          <rPr>
            <b/>
            <sz val="9"/>
            <color indexed="81"/>
            <rFont val="Tahoma"/>
            <family val="2"/>
          </rPr>
          <t>Becky Dzingeleski:</t>
        </r>
        <r>
          <rPr>
            <sz val="9"/>
            <color indexed="81"/>
            <rFont val="Tahoma"/>
            <family val="2"/>
          </rPr>
          <t xml:space="preserve">
Per FOD is a new Unit.  Contributions began in 2018</t>
        </r>
      </text>
    </comment>
    <comment ref="EMT19" authorId="0" shapeId="0" xr:uid="{D81F39CF-0C87-4893-BD54-EF44A5FC7786}">
      <text>
        <r>
          <rPr>
            <b/>
            <sz val="9"/>
            <color indexed="81"/>
            <rFont val="Tahoma"/>
            <family val="2"/>
          </rPr>
          <t>Becky Dzingeleski:</t>
        </r>
        <r>
          <rPr>
            <sz val="9"/>
            <color indexed="81"/>
            <rFont val="Tahoma"/>
            <family val="2"/>
          </rPr>
          <t xml:space="preserve">
Per FOD is a new Unit.  Contributions began in 2018</t>
        </r>
      </text>
    </comment>
    <comment ref="EMX19" authorId="0" shapeId="0" xr:uid="{A107FCF3-4D3F-4E51-9CC8-17A31F193A56}">
      <text>
        <r>
          <rPr>
            <b/>
            <sz val="9"/>
            <color indexed="81"/>
            <rFont val="Tahoma"/>
            <family val="2"/>
          </rPr>
          <t>Becky Dzingeleski:</t>
        </r>
        <r>
          <rPr>
            <sz val="9"/>
            <color indexed="81"/>
            <rFont val="Tahoma"/>
            <family val="2"/>
          </rPr>
          <t xml:space="preserve">
Per FOD is a new Unit.  Contributions began in 2018</t>
        </r>
      </text>
    </comment>
    <comment ref="ENB19" authorId="0" shapeId="0" xr:uid="{B6D28E09-B6B4-4F23-B048-CB9D07AB4E32}">
      <text>
        <r>
          <rPr>
            <b/>
            <sz val="9"/>
            <color indexed="81"/>
            <rFont val="Tahoma"/>
            <family val="2"/>
          </rPr>
          <t>Becky Dzingeleski:</t>
        </r>
        <r>
          <rPr>
            <sz val="9"/>
            <color indexed="81"/>
            <rFont val="Tahoma"/>
            <family val="2"/>
          </rPr>
          <t xml:space="preserve">
Per FOD is a new Unit.  Contributions began in 2018</t>
        </r>
      </text>
    </comment>
    <comment ref="ENF19" authorId="0" shapeId="0" xr:uid="{C71450D7-0AD1-42AC-980B-46B1AA0A0B70}">
      <text>
        <r>
          <rPr>
            <b/>
            <sz val="9"/>
            <color indexed="81"/>
            <rFont val="Tahoma"/>
            <family val="2"/>
          </rPr>
          <t>Becky Dzingeleski:</t>
        </r>
        <r>
          <rPr>
            <sz val="9"/>
            <color indexed="81"/>
            <rFont val="Tahoma"/>
            <family val="2"/>
          </rPr>
          <t xml:space="preserve">
Per FOD is a new Unit.  Contributions began in 2018</t>
        </r>
      </text>
    </comment>
    <comment ref="ENJ19" authorId="0" shapeId="0" xr:uid="{03ED6782-1782-441D-BDB2-AA1811382506}">
      <text>
        <r>
          <rPr>
            <b/>
            <sz val="9"/>
            <color indexed="81"/>
            <rFont val="Tahoma"/>
            <family val="2"/>
          </rPr>
          <t>Becky Dzingeleski:</t>
        </r>
        <r>
          <rPr>
            <sz val="9"/>
            <color indexed="81"/>
            <rFont val="Tahoma"/>
            <family val="2"/>
          </rPr>
          <t xml:space="preserve">
Per FOD is a new Unit.  Contributions began in 2018</t>
        </r>
      </text>
    </comment>
    <comment ref="ENN19" authorId="0" shapeId="0" xr:uid="{E7622D4E-7192-4D87-9EB9-EC41FC430658}">
      <text>
        <r>
          <rPr>
            <b/>
            <sz val="9"/>
            <color indexed="81"/>
            <rFont val="Tahoma"/>
            <family val="2"/>
          </rPr>
          <t>Becky Dzingeleski:</t>
        </r>
        <r>
          <rPr>
            <sz val="9"/>
            <color indexed="81"/>
            <rFont val="Tahoma"/>
            <family val="2"/>
          </rPr>
          <t xml:space="preserve">
Per FOD is a new Unit.  Contributions began in 2018</t>
        </r>
      </text>
    </comment>
    <comment ref="ENR19" authorId="0" shapeId="0" xr:uid="{54A50ACB-EC7C-4708-873B-C9192940DFFA}">
      <text>
        <r>
          <rPr>
            <b/>
            <sz val="9"/>
            <color indexed="81"/>
            <rFont val="Tahoma"/>
            <family val="2"/>
          </rPr>
          <t>Becky Dzingeleski:</t>
        </r>
        <r>
          <rPr>
            <sz val="9"/>
            <color indexed="81"/>
            <rFont val="Tahoma"/>
            <family val="2"/>
          </rPr>
          <t xml:space="preserve">
Per FOD is a new Unit.  Contributions began in 2018</t>
        </r>
      </text>
    </comment>
    <comment ref="ENV19" authorId="0" shapeId="0" xr:uid="{3F2D6186-78F1-4EE7-996E-2717BCF70BBC}">
      <text>
        <r>
          <rPr>
            <b/>
            <sz val="9"/>
            <color indexed="81"/>
            <rFont val="Tahoma"/>
            <family val="2"/>
          </rPr>
          <t>Becky Dzingeleski:</t>
        </r>
        <r>
          <rPr>
            <sz val="9"/>
            <color indexed="81"/>
            <rFont val="Tahoma"/>
            <family val="2"/>
          </rPr>
          <t xml:space="preserve">
Per FOD is a new Unit.  Contributions began in 2018</t>
        </r>
      </text>
    </comment>
    <comment ref="ENZ19" authorId="0" shapeId="0" xr:uid="{AEACADF2-6CAA-47A8-AAFD-A8EAE39CC720}">
      <text>
        <r>
          <rPr>
            <b/>
            <sz val="9"/>
            <color indexed="81"/>
            <rFont val="Tahoma"/>
            <family val="2"/>
          </rPr>
          <t>Becky Dzingeleski:</t>
        </r>
        <r>
          <rPr>
            <sz val="9"/>
            <color indexed="81"/>
            <rFont val="Tahoma"/>
            <family val="2"/>
          </rPr>
          <t xml:space="preserve">
Per FOD is a new Unit.  Contributions began in 2018</t>
        </r>
      </text>
    </comment>
    <comment ref="EOD19" authorId="0" shapeId="0" xr:uid="{572B3220-AF39-43BC-A525-B75F5B87444B}">
      <text>
        <r>
          <rPr>
            <b/>
            <sz val="9"/>
            <color indexed="81"/>
            <rFont val="Tahoma"/>
            <family val="2"/>
          </rPr>
          <t>Becky Dzingeleski:</t>
        </r>
        <r>
          <rPr>
            <sz val="9"/>
            <color indexed="81"/>
            <rFont val="Tahoma"/>
            <family val="2"/>
          </rPr>
          <t xml:space="preserve">
Per FOD is a new Unit.  Contributions began in 2018</t>
        </r>
      </text>
    </comment>
    <comment ref="EOH19" authorId="0" shapeId="0" xr:uid="{74BB1D43-1723-49B3-A3BE-70E5C1CE9D6A}">
      <text>
        <r>
          <rPr>
            <b/>
            <sz val="9"/>
            <color indexed="81"/>
            <rFont val="Tahoma"/>
            <family val="2"/>
          </rPr>
          <t>Becky Dzingeleski:</t>
        </r>
        <r>
          <rPr>
            <sz val="9"/>
            <color indexed="81"/>
            <rFont val="Tahoma"/>
            <family val="2"/>
          </rPr>
          <t xml:space="preserve">
Per FOD is a new Unit.  Contributions began in 2018</t>
        </r>
      </text>
    </comment>
    <comment ref="EOL19" authorId="0" shapeId="0" xr:uid="{7FF6BBAE-36D3-4DEA-A704-D8E4CDEEF2AC}">
      <text>
        <r>
          <rPr>
            <b/>
            <sz val="9"/>
            <color indexed="81"/>
            <rFont val="Tahoma"/>
            <family val="2"/>
          </rPr>
          <t>Becky Dzingeleski:</t>
        </r>
        <r>
          <rPr>
            <sz val="9"/>
            <color indexed="81"/>
            <rFont val="Tahoma"/>
            <family val="2"/>
          </rPr>
          <t xml:space="preserve">
Per FOD is a new Unit.  Contributions began in 2018</t>
        </r>
      </text>
    </comment>
    <comment ref="EOP19" authorId="0" shapeId="0" xr:uid="{CC66B294-8ADA-4277-BF7A-363DA80B5D4B}">
      <text>
        <r>
          <rPr>
            <b/>
            <sz val="9"/>
            <color indexed="81"/>
            <rFont val="Tahoma"/>
            <family val="2"/>
          </rPr>
          <t>Becky Dzingeleski:</t>
        </r>
        <r>
          <rPr>
            <sz val="9"/>
            <color indexed="81"/>
            <rFont val="Tahoma"/>
            <family val="2"/>
          </rPr>
          <t xml:space="preserve">
Per FOD is a new Unit.  Contributions began in 2018</t>
        </r>
      </text>
    </comment>
    <comment ref="EOT19" authorId="0" shapeId="0" xr:uid="{02BC8867-F32A-4E65-ABDA-7D84402288EB}">
      <text>
        <r>
          <rPr>
            <b/>
            <sz val="9"/>
            <color indexed="81"/>
            <rFont val="Tahoma"/>
            <family val="2"/>
          </rPr>
          <t>Becky Dzingeleski:</t>
        </r>
        <r>
          <rPr>
            <sz val="9"/>
            <color indexed="81"/>
            <rFont val="Tahoma"/>
            <family val="2"/>
          </rPr>
          <t xml:space="preserve">
Per FOD is a new Unit.  Contributions began in 2018</t>
        </r>
      </text>
    </comment>
    <comment ref="EOX19" authorId="0" shapeId="0" xr:uid="{B21B9839-78EA-4C37-84DF-7FC0D07C3D2C}">
      <text>
        <r>
          <rPr>
            <b/>
            <sz val="9"/>
            <color indexed="81"/>
            <rFont val="Tahoma"/>
            <family val="2"/>
          </rPr>
          <t>Becky Dzingeleski:</t>
        </r>
        <r>
          <rPr>
            <sz val="9"/>
            <color indexed="81"/>
            <rFont val="Tahoma"/>
            <family val="2"/>
          </rPr>
          <t xml:space="preserve">
Per FOD is a new Unit.  Contributions began in 2018</t>
        </r>
      </text>
    </comment>
    <comment ref="EPB19" authorId="0" shapeId="0" xr:uid="{2A1FE7A5-F513-495B-B3ED-BAC113005221}">
      <text>
        <r>
          <rPr>
            <b/>
            <sz val="9"/>
            <color indexed="81"/>
            <rFont val="Tahoma"/>
            <family val="2"/>
          </rPr>
          <t>Becky Dzingeleski:</t>
        </r>
        <r>
          <rPr>
            <sz val="9"/>
            <color indexed="81"/>
            <rFont val="Tahoma"/>
            <family val="2"/>
          </rPr>
          <t xml:space="preserve">
Per FOD is a new Unit.  Contributions began in 2018</t>
        </r>
      </text>
    </comment>
    <comment ref="EPF19" authorId="0" shapeId="0" xr:uid="{97E6FD31-3BBD-4FA3-B321-4E370193C32E}">
      <text>
        <r>
          <rPr>
            <b/>
            <sz val="9"/>
            <color indexed="81"/>
            <rFont val="Tahoma"/>
            <family val="2"/>
          </rPr>
          <t>Becky Dzingeleski:</t>
        </r>
        <r>
          <rPr>
            <sz val="9"/>
            <color indexed="81"/>
            <rFont val="Tahoma"/>
            <family val="2"/>
          </rPr>
          <t xml:space="preserve">
Per FOD is a new Unit.  Contributions began in 2018</t>
        </r>
      </text>
    </comment>
    <comment ref="EPJ19" authorId="0" shapeId="0" xr:uid="{A7C3AA8F-C3DF-4A46-A7D4-CB77667DA6A7}">
      <text>
        <r>
          <rPr>
            <b/>
            <sz val="9"/>
            <color indexed="81"/>
            <rFont val="Tahoma"/>
            <family val="2"/>
          </rPr>
          <t>Becky Dzingeleski:</t>
        </r>
        <r>
          <rPr>
            <sz val="9"/>
            <color indexed="81"/>
            <rFont val="Tahoma"/>
            <family val="2"/>
          </rPr>
          <t xml:space="preserve">
Per FOD is a new Unit.  Contributions began in 2018</t>
        </r>
      </text>
    </comment>
    <comment ref="EPN19" authorId="0" shapeId="0" xr:uid="{E8881587-F879-43C8-A50A-EAEAEEADDCA4}">
      <text>
        <r>
          <rPr>
            <b/>
            <sz val="9"/>
            <color indexed="81"/>
            <rFont val="Tahoma"/>
            <family val="2"/>
          </rPr>
          <t>Becky Dzingeleski:</t>
        </r>
        <r>
          <rPr>
            <sz val="9"/>
            <color indexed="81"/>
            <rFont val="Tahoma"/>
            <family val="2"/>
          </rPr>
          <t xml:space="preserve">
Per FOD is a new Unit.  Contributions began in 2018</t>
        </r>
      </text>
    </comment>
    <comment ref="EPR19" authorId="0" shapeId="0" xr:uid="{14B8F9AC-A536-48BD-BFD2-076ECCC49309}">
      <text>
        <r>
          <rPr>
            <b/>
            <sz val="9"/>
            <color indexed="81"/>
            <rFont val="Tahoma"/>
            <family val="2"/>
          </rPr>
          <t>Becky Dzingeleski:</t>
        </r>
        <r>
          <rPr>
            <sz val="9"/>
            <color indexed="81"/>
            <rFont val="Tahoma"/>
            <family val="2"/>
          </rPr>
          <t xml:space="preserve">
Per FOD is a new Unit.  Contributions began in 2018</t>
        </r>
      </text>
    </comment>
    <comment ref="EPV19" authorId="0" shapeId="0" xr:uid="{24774D58-C147-425F-8314-D82AAA8940A5}">
      <text>
        <r>
          <rPr>
            <b/>
            <sz val="9"/>
            <color indexed="81"/>
            <rFont val="Tahoma"/>
            <family val="2"/>
          </rPr>
          <t>Becky Dzingeleski:</t>
        </r>
        <r>
          <rPr>
            <sz val="9"/>
            <color indexed="81"/>
            <rFont val="Tahoma"/>
            <family val="2"/>
          </rPr>
          <t xml:space="preserve">
Per FOD is a new Unit.  Contributions began in 2018</t>
        </r>
      </text>
    </comment>
    <comment ref="EPZ19" authorId="0" shapeId="0" xr:uid="{8644872E-134A-4372-8F4C-68D0060B9542}">
      <text>
        <r>
          <rPr>
            <b/>
            <sz val="9"/>
            <color indexed="81"/>
            <rFont val="Tahoma"/>
            <family val="2"/>
          </rPr>
          <t>Becky Dzingeleski:</t>
        </r>
        <r>
          <rPr>
            <sz val="9"/>
            <color indexed="81"/>
            <rFont val="Tahoma"/>
            <family val="2"/>
          </rPr>
          <t xml:space="preserve">
Per FOD is a new Unit.  Contributions began in 2018</t>
        </r>
      </text>
    </comment>
    <comment ref="EQD19" authorId="0" shapeId="0" xr:uid="{09C7001D-EFF4-40B1-9E86-164EFEACC8C1}">
      <text>
        <r>
          <rPr>
            <b/>
            <sz val="9"/>
            <color indexed="81"/>
            <rFont val="Tahoma"/>
            <family val="2"/>
          </rPr>
          <t>Becky Dzingeleski:</t>
        </r>
        <r>
          <rPr>
            <sz val="9"/>
            <color indexed="81"/>
            <rFont val="Tahoma"/>
            <family val="2"/>
          </rPr>
          <t xml:space="preserve">
Per FOD is a new Unit.  Contributions began in 2018</t>
        </r>
      </text>
    </comment>
    <comment ref="EQH19" authorId="0" shapeId="0" xr:uid="{200D28DB-76C4-4013-AF94-684D31587D67}">
      <text>
        <r>
          <rPr>
            <b/>
            <sz val="9"/>
            <color indexed="81"/>
            <rFont val="Tahoma"/>
            <family val="2"/>
          </rPr>
          <t>Becky Dzingeleski:</t>
        </r>
        <r>
          <rPr>
            <sz val="9"/>
            <color indexed="81"/>
            <rFont val="Tahoma"/>
            <family val="2"/>
          </rPr>
          <t xml:space="preserve">
Per FOD is a new Unit.  Contributions began in 2018</t>
        </r>
      </text>
    </comment>
    <comment ref="EQL19" authorId="0" shapeId="0" xr:uid="{E74316E2-70BF-43C5-9257-7C6DF79997CC}">
      <text>
        <r>
          <rPr>
            <b/>
            <sz val="9"/>
            <color indexed="81"/>
            <rFont val="Tahoma"/>
            <family val="2"/>
          </rPr>
          <t>Becky Dzingeleski:</t>
        </r>
        <r>
          <rPr>
            <sz val="9"/>
            <color indexed="81"/>
            <rFont val="Tahoma"/>
            <family val="2"/>
          </rPr>
          <t xml:space="preserve">
Per FOD is a new Unit.  Contributions began in 2018</t>
        </r>
      </text>
    </comment>
    <comment ref="EQP19" authorId="0" shapeId="0" xr:uid="{A1265A1F-2F96-4903-9ED1-A981B84640B1}">
      <text>
        <r>
          <rPr>
            <b/>
            <sz val="9"/>
            <color indexed="81"/>
            <rFont val="Tahoma"/>
            <family val="2"/>
          </rPr>
          <t>Becky Dzingeleski:</t>
        </r>
        <r>
          <rPr>
            <sz val="9"/>
            <color indexed="81"/>
            <rFont val="Tahoma"/>
            <family val="2"/>
          </rPr>
          <t xml:space="preserve">
Per FOD is a new Unit.  Contributions began in 2018</t>
        </r>
      </text>
    </comment>
    <comment ref="EQT19" authorId="0" shapeId="0" xr:uid="{2EC02D36-ED8E-4574-91D7-D9296B8A408A}">
      <text>
        <r>
          <rPr>
            <b/>
            <sz val="9"/>
            <color indexed="81"/>
            <rFont val="Tahoma"/>
            <family val="2"/>
          </rPr>
          <t>Becky Dzingeleski:</t>
        </r>
        <r>
          <rPr>
            <sz val="9"/>
            <color indexed="81"/>
            <rFont val="Tahoma"/>
            <family val="2"/>
          </rPr>
          <t xml:space="preserve">
Per FOD is a new Unit.  Contributions began in 2018</t>
        </r>
      </text>
    </comment>
    <comment ref="EQX19" authorId="0" shapeId="0" xr:uid="{A8BD94A4-52B2-47C6-8A2D-33AE12913684}">
      <text>
        <r>
          <rPr>
            <b/>
            <sz val="9"/>
            <color indexed="81"/>
            <rFont val="Tahoma"/>
            <family val="2"/>
          </rPr>
          <t>Becky Dzingeleski:</t>
        </r>
        <r>
          <rPr>
            <sz val="9"/>
            <color indexed="81"/>
            <rFont val="Tahoma"/>
            <family val="2"/>
          </rPr>
          <t xml:space="preserve">
Per FOD is a new Unit.  Contributions began in 2018</t>
        </r>
      </text>
    </comment>
    <comment ref="ERB19" authorId="0" shapeId="0" xr:uid="{3461EA16-D3A0-4DC1-B058-1A046A84608F}">
      <text>
        <r>
          <rPr>
            <b/>
            <sz val="9"/>
            <color indexed="81"/>
            <rFont val="Tahoma"/>
            <family val="2"/>
          </rPr>
          <t>Becky Dzingeleski:</t>
        </r>
        <r>
          <rPr>
            <sz val="9"/>
            <color indexed="81"/>
            <rFont val="Tahoma"/>
            <family val="2"/>
          </rPr>
          <t xml:space="preserve">
Per FOD is a new Unit.  Contributions began in 2018</t>
        </r>
      </text>
    </comment>
    <comment ref="ERF19" authorId="0" shapeId="0" xr:uid="{DF13A921-8F20-4F4C-83EF-380C55028D38}">
      <text>
        <r>
          <rPr>
            <b/>
            <sz val="9"/>
            <color indexed="81"/>
            <rFont val="Tahoma"/>
            <family val="2"/>
          </rPr>
          <t>Becky Dzingeleski:</t>
        </r>
        <r>
          <rPr>
            <sz val="9"/>
            <color indexed="81"/>
            <rFont val="Tahoma"/>
            <family val="2"/>
          </rPr>
          <t xml:space="preserve">
Per FOD is a new Unit.  Contributions began in 2018</t>
        </r>
      </text>
    </comment>
    <comment ref="ERJ19" authorId="0" shapeId="0" xr:uid="{FF0ED30C-596A-4258-959B-119555794E30}">
      <text>
        <r>
          <rPr>
            <b/>
            <sz val="9"/>
            <color indexed="81"/>
            <rFont val="Tahoma"/>
            <family val="2"/>
          </rPr>
          <t>Becky Dzingeleski:</t>
        </r>
        <r>
          <rPr>
            <sz val="9"/>
            <color indexed="81"/>
            <rFont val="Tahoma"/>
            <family val="2"/>
          </rPr>
          <t xml:space="preserve">
Per FOD is a new Unit.  Contributions began in 2018</t>
        </r>
      </text>
    </comment>
    <comment ref="ERN19" authorId="0" shapeId="0" xr:uid="{EDF0DE5B-F402-4EC5-81B3-8F2E0DE8E752}">
      <text>
        <r>
          <rPr>
            <b/>
            <sz val="9"/>
            <color indexed="81"/>
            <rFont val="Tahoma"/>
            <family val="2"/>
          </rPr>
          <t>Becky Dzingeleski:</t>
        </r>
        <r>
          <rPr>
            <sz val="9"/>
            <color indexed="81"/>
            <rFont val="Tahoma"/>
            <family val="2"/>
          </rPr>
          <t xml:space="preserve">
Per FOD is a new Unit.  Contributions began in 2018</t>
        </r>
      </text>
    </comment>
    <comment ref="ERR19" authorId="0" shapeId="0" xr:uid="{00E7F064-4433-4A6C-99A3-02D367A12290}">
      <text>
        <r>
          <rPr>
            <b/>
            <sz val="9"/>
            <color indexed="81"/>
            <rFont val="Tahoma"/>
            <family val="2"/>
          </rPr>
          <t>Becky Dzingeleski:</t>
        </r>
        <r>
          <rPr>
            <sz val="9"/>
            <color indexed="81"/>
            <rFont val="Tahoma"/>
            <family val="2"/>
          </rPr>
          <t xml:space="preserve">
Per FOD is a new Unit.  Contributions began in 2018</t>
        </r>
      </text>
    </comment>
    <comment ref="ERV19" authorId="0" shapeId="0" xr:uid="{2C01B421-0695-4EC1-9440-DF8968E4FA6E}">
      <text>
        <r>
          <rPr>
            <b/>
            <sz val="9"/>
            <color indexed="81"/>
            <rFont val="Tahoma"/>
            <family val="2"/>
          </rPr>
          <t>Becky Dzingeleski:</t>
        </r>
        <r>
          <rPr>
            <sz val="9"/>
            <color indexed="81"/>
            <rFont val="Tahoma"/>
            <family val="2"/>
          </rPr>
          <t xml:space="preserve">
Per FOD is a new Unit.  Contributions began in 2018</t>
        </r>
      </text>
    </comment>
    <comment ref="ERZ19" authorId="0" shapeId="0" xr:uid="{0DA84E1F-26D7-461D-9B91-02A41D56A0D2}">
      <text>
        <r>
          <rPr>
            <b/>
            <sz val="9"/>
            <color indexed="81"/>
            <rFont val="Tahoma"/>
            <family val="2"/>
          </rPr>
          <t>Becky Dzingeleski:</t>
        </r>
        <r>
          <rPr>
            <sz val="9"/>
            <color indexed="81"/>
            <rFont val="Tahoma"/>
            <family val="2"/>
          </rPr>
          <t xml:space="preserve">
Per FOD is a new Unit.  Contributions began in 2018</t>
        </r>
      </text>
    </comment>
    <comment ref="ESD19" authorId="0" shapeId="0" xr:uid="{0F0F40C2-D82E-4EE5-BD19-864D6A813305}">
      <text>
        <r>
          <rPr>
            <b/>
            <sz val="9"/>
            <color indexed="81"/>
            <rFont val="Tahoma"/>
            <family val="2"/>
          </rPr>
          <t>Becky Dzingeleski:</t>
        </r>
        <r>
          <rPr>
            <sz val="9"/>
            <color indexed="81"/>
            <rFont val="Tahoma"/>
            <family val="2"/>
          </rPr>
          <t xml:space="preserve">
Per FOD is a new Unit.  Contributions began in 2018</t>
        </r>
      </text>
    </comment>
    <comment ref="ESH19" authorId="0" shapeId="0" xr:uid="{6BC8D0E4-F90F-44D3-86C4-D1711577644E}">
      <text>
        <r>
          <rPr>
            <b/>
            <sz val="9"/>
            <color indexed="81"/>
            <rFont val="Tahoma"/>
            <family val="2"/>
          </rPr>
          <t>Becky Dzingeleski:</t>
        </r>
        <r>
          <rPr>
            <sz val="9"/>
            <color indexed="81"/>
            <rFont val="Tahoma"/>
            <family val="2"/>
          </rPr>
          <t xml:space="preserve">
Per FOD is a new Unit.  Contributions began in 2018</t>
        </r>
      </text>
    </comment>
    <comment ref="ESL19" authorId="0" shapeId="0" xr:uid="{2BA383EF-5BFF-494C-ADEC-657272CBE88A}">
      <text>
        <r>
          <rPr>
            <b/>
            <sz val="9"/>
            <color indexed="81"/>
            <rFont val="Tahoma"/>
            <family val="2"/>
          </rPr>
          <t>Becky Dzingeleski:</t>
        </r>
        <r>
          <rPr>
            <sz val="9"/>
            <color indexed="81"/>
            <rFont val="Tahoma"/>
            <family val="2"/>
          </rPr>
          <t xml:space="preserve">
Per FOD is a new Unit.  Contributions began in 2018</t>
        </r>
      </text>
    </comment>
    <comment ref="ESP19" authorId="0" shapeId="0" xr:uid="{F867EC57-73BA-4FC7-9A9A-29A986220C0A}">
      <text>
        <r>
          <rPr>
            <b/>
            <sz val="9"/>
            <color indexed="81"/>
            <rFont val="Tahoma"/>
            <family val="2"/>
          </rPr>
          <t>Becky Dzingeleski:</t>
        </r>
        <r>
          <rPr>
            <sz val="9"/>
            <color indexed="81"/>
            <rFont val="Tahoma"/>
            <family val="2"/>
          </rPr>
          <t xml:space="preserve">
Per FOD is a new Unit.  Contributions began in 2018</t>
        </r>
      </text>
    </comment>
    <comment ref="EST19" authorId="0" shapeId="0" xr:uid="{D863B5E4-3FE7-4049-812D-A5B2A4DD8CD3}">
      <text>
        <r>
          <rPr>
            <b/>
            <sz val="9"/>
            <color indexed="81"/>
            <rFont val="Tahoma"/>
            <family val="2"/>
          </rPr>
          <t>Becky Dzingeleski:</t>
        </r>
        <r>
          <rPr>
            <sz val="9"/>
            <color indexed="81"/>
            <rFont val="Tahoma"/>
            <family val="2"/>
          </rPr>
          <t xml:space="preserve">
Per FOD is a new Unit.  Contributions began in 2018</t>
        </r>
      </text>
    </comment>
    <comment ref="ESX19" authorId="0" shapeId="0" xr:uid="{3F098919-41C0-40A7-A10A-C4FAF175DB67}">
      <text>
        <r>
          <rPr>
            <b/>
            <sz val="9"/>
            <color indexed="81"/>
            <rFont val="Tahoma"/>
            <family val="2"/>
          </rPr>
          <t>Becky Dzingeleski:</t>
        </r>
        <r>
          <rPr>
            <sz val="9"/>
            <color indexed="81"/>
            <rFont val="Tahoma"/>
            <family val="2"/>
          </rPr>
          <t xml:space="preserve">
Per FOD is a new Unit.  Contributions began in 2018</t>
        </r>
      </text>
    </comment>
    <comment ref="ETB19" authorId="0" shapeId="0" xr:uid="{51B290FA-6249-42AF-AF80-6F0310B30832}">
      <text>
        <r>
          <rPr>
            <b/>
            <sz val="9"/>
            <color indexed="81"/>
            <rFont val="Tahoma"/>
            <family val="2"/>
          </rPr>
          <t>Becky Dzingeleski:</t>
        </r>
        <r>
          <rPr>
            <sz val="9"/>
            <color indexed="81"/>
            <rFont val="Tahoma"/>
            <family val="2"/>
          </rPr>
          <t xml:space="preserve">
Per FOD is a new Unit.  Contributions began in 2018</t>
        </r>
      </text>
    </comment>
    <comment ref="ETF19" authorId="0" shapeId="0" xr:uid="{8F9A6E47-3115-4DFF-96B1-D28F4449D57E}">
      <text>
        <r>
          <rPr>
            <b/>
            <sz val="9"/>
            <color indexed="81"/>
            <rFont val="Tahoma"/>
            <family val="2"/>
          </rPr>
          <t>Becky Dzingeleski:</t>
        </r>
        <r>
          <rPr>
            <sz val="9"/>
            <color indexed="81"/>
            <rFont val="Tahoma"/>
            <family val="2"/>
          </rPr>
          <t xml:space="preserve">
Per FOD is a new Unit.  Contributions began in 2018</t>
        </r>
      </text>
    </comment>
    <comment ref="ETJ19" authorId="0" shapeId="0" xr:uid="{7F6CC207-B480-4A0E-969C-4621BC1D9F3C}">
      <text>
        <r>
          <rPr>
            <b/>
            <sz val="9"/>
            <color indexed="81"/>
            <rFont val="Tahoma"/>
            <family val="2"/>
          </rPr>
          <t>Becky Dzingeleski:</t>
        </r>
        <r>
          <rPr>
            <sz val="9"/>
            <color indexed="81"/>
            <rFont val="Tahoma"/>
            <family val="2"/>
          </rPr>
          <t xml:space="preserve">
Per FOD is a new Unit.  Contributions began in 2018</t>
        </r>
      </text>
    </comment>
    <comment ref="ETN19" authorId="0" shapeId="0" xr:uid="{CD140336-AC23-4651-8951-5AD33B5A28CB}">
      <text>
        <r>
          <rPr>
            <b/>
            <sz val="9"/>
            <color indexed="81"/>
            <rFont val="Tahoma"/>
            <family val="2"/>
          </rPr>
          <t>Becky Dzingeleski:</t>
        </r>
        <r>
          <rPr>
            <sz val="9"/>
            <color indexed="81"/>
            <rFont val="Tahoma"/>
            <family val="2"/>
          </rPr>
          <t xml:space="preserve">
Per FOD is a new Unit.  Contributions began in 2018</t>
        </r>
      </text>
    </comment>
    <comment ref="ETR19" authorId="0" shapeId="0" xr:uid="{D44F2888-2E5E-449D-9299-95669671F66F}">
      <text>
        <r>
          <rPr>
            <b/>
            <sz val="9"/>
            <color indexed="81"/>
            <rFont val="Tahoma"/>
            <family val="2"/>
          </rPr>
          <t>Becky Dzingeleski:</t>
        </r>
        <r>
          <rPr>
            <sz val="9"/>
            <color indexed="81"/>
            <rFont val="Tahoma"/>
            <family val="2"/>
          </rPr>
          <t xml:space="preserve">
Per FOD is a new Unit.  Contributions began in 2018</t>
        </r>
      </text>
    </comment>
    <comment ref="ETV19" authorId="0" shapeId="0" xr:uid="{C70F28B5-49D9-4962-9B73-ED46CC29F3BC}">
      <text>
        <r>
          <rPr>
            <b/>
            <sz val="9"/>
            <color indexed="81"/>
            <rFont val="Tahoma"/>
            <family val="2"/>
          </rPr>
          <t>Becky Dzingeleski:</t>
        </r>
        <r>
          <rPr>
            <sz val="9"/>
            <color indexed="81"/>
            <rFont val="Tahoma"/>
            <family val="2"/>
          </rPr>
          <t xml:space="preserve">
Per FOD is a new Unit.  Contributions began in 2018</t>
        </r>
      </text>
    </comment>
    <comment ref="ETZ19" authorId="0" shapeId="0" xr:uid="{D1B729BB-6F95-4D72-8378-315A3EEE9535}">
      <text>
        <r>
          <rPr>
            <b/>
            <sz val="9"/>
            <color indexed="81"/>
            <rFont val="Tahoma"/>
            <family val="2"/>
          </rPr>
          <t>Becky Dzingeleski:</t>
        </r>
        <r>
          <rPr>
            <sz val="9"/>
            <color indexed="81"/>
            <rFont val="Tahoma"/>
            <family val="2"/>
          </rPr>
          <t xml:space="preserve">
Per FOD is a new Unit.  Contributions began in 2018</t>
        </r>
      </text>
    </comment>
    <comment ref="EUD19" authorId="0" shapeId="0" xr:uid="{3421F7E3-B8E5-43EF-AA54-12225116F383}">
      <text>
        <r>
          <rPr>
            <b/>
            <sz val="9"/>
            <color indexed="81"/>
            <rFont val="Tahoma"/>
            <family val="2"/>
          </rPr>
          <t>Becky Dzingeleski:</t>
        </r>
        <r>
          <rPr>
            <sz val="9"/>
            <color indexed="81"/>
            <rFont val="Tahoma"/>
            <family val="2"/>
          </rPr>
          <t xml:space="preserve">
Per FOD is a new Unit.  Contributions began in 2018</t>
        </r>
      </text>
    </comment>
    <comment ref="EUH19" authorId="0" shapeId="0" xr:uid="{6B5F1B11-7F31-4E30-8F35-BCE567FC6710}">
      <text>
        <r>
          <rPr>
            <b/>
            <sz val="9"/>
            <color indexed="81"/>
            <rFont val="Tahoma"/>
            <family val="2"/>
          </rPr>
          <t>Becky Dzingeleski:</t>
        </r>
        <r>
          <rPr>
            <sz val="9"/>
            <color indexed="81"/>
            <rFont val="Tahoma"/>
            <family val="2"/>
          </rPr>
          <t xml:space="preserve">
Per FOD is a new Unit.  Contributions began in 2018</t>
        </r>
      </text>
    </comment>
    <comment ref="EUL19" authorId="0" shapeId="0" xr:uid="{6D9C1984-DD21-4CE9-BBAD-8D24407BCB0E}">
      <text>
        <r>
          <rPr>
            <b/>
            <sz val="9"/>
            <color indexed="81"/>
            <rFont val="Tahoma"/>
            <family val="2"/>
          </rPr>
          <t>Becky Dzingeleski:</t>
        </r>
        <r>
          <rPr>
            <sz val="9"/>
            <color indexed="81"/>
            <rFont val="Tahoma"/>
            <family val="2"/>
          </rPr>
          <t xml:space="preserve">
Per FOD is a new Unit.  Contributions began in 2018</t>
        </r>
      </text>
    </comment>
    <comment ref="EUP19" authorId="0" shapeId="0" xr:uid="{F07050EE-2329-442F-9688-CBB9AA183E38}">
      <text>
        <r>
          <rPr>
            <b/>
            <sz val="9"/>
            <color indexed="81"/>
            <rFont val="Tahoma"/>
            <family val="2"/>
          </rPr>
          <t>Becky Dzingeleski:</t>
        </r>
        <r>
          <rPr>
            <sz val="9"/>
            <color indexed="81"/>
            <rFont val="Tahoma"/>
            <family val="2"/>
          </rPr>
          <t xml:space="preserve">
Per FOD is a new Unit.  Contributions began in 2018</t>
        </r>
      </text>
    </comment>
    <comment ref="EUT19" authorId="0" shapeId="0" xr:uid="{7A37EF14-2983-4F83-9861-D97E4A12F901}">
      <text>
        <r>
          <rPr>
            <b/>
            <sz val="9"/>
            <color indexed="81"/>
            <rFont val="Tahoma"/>
            <family val="2"/>
          </rPr>
          <t>Becky Dzingeleski:</t>
        </r>
        <r>
          <rPr>
            <sz val="9"/>
            <color indexed="81"/>
            <rFont val="Tahoma"/>
            <family val="2"/>
          </rPr>
          <t xml:space="preserve">
Per FOD is a new Unit.  Contributions began in 2018</t>
        </r>
      </text>
    </comment>
    <comment ref="EUX19" authorId="0" shapeId="0" xr:uid="{30AE8A93-A0A7-408F-B477-7C7374F3C4F8}">
      <text>
        <r>
          <rPr>
            <b/>
            <sz val="9"/>
            <color indexed="81"/>
            <rFont val="Tahoma"/>
            <family val="2"/>
          </rPr>
          <t>Becky Dzingeleski:</t>
        </r>
        <r>
          <rPr>
            <sz val="9"/>
            <color indexed="81"/>
            <rFont val="Tahoma"/>
            <family val="2"/>
          </rPr>
          <t xml:space="preserve">
Per FOD is a new Unit.  Contributions began in 2018</t>
        </r>
      </text>
    </comment>
    <comment ref="EVB19" authorId="0" shapeId="0" xr:uid="{5EAF11A6-C11F-4D36-8BED-7A5AFDEACE48}">
      <text>
        <r>
          <rPr>
            <b/>
            <sz val="9"/>
            <color indexed="81"/>
            <rFont val="Tahoma"/>
            <family val="2"/>
          </rPr>
          <t>Becky Dzingeleski:</t>
        </r>
        <r>
          <rPr>
            <sz val="9"/>
            <color indexed="81"/>
            <rFont val="Tahoma"/>
            <family val="2"/>
          </rPr>
          <t xml:space="preserve">
Per FOD is a new Unit.  Contributions began in 2018</t>
        </r>
      </text>
    </comment>
    <comment ref="EVF19" authorId="0" shapeId="0" xr:uid="{68DD0372-7A91-4E21-9146-B2283C56F657}">
      <text>
        <r>
          <rPr>
            <b/>
            <sz val="9"/>
            <color indexed="81"/>
            <rFont val="Tahoma"/>
            <family val="2"/>
          </rPr>
          <t>Becky Dzingeleski:</t>
        </r>
        <r>
          <rPr>
            <sz val="9"/>
            <color indexed="81"/>
            <rFont val="Tahoma"/>
            <family val="2"/>
          </rPr>
          <t xml:space="preserve">
Per FOD is a new Unit.  Contributions began in 2018</t>
        </r>
      </text>
    </comment>
    <comment ref="EVJ19" authorId="0" shapeId="0" xr:uid="{370451A1-D890-448F-A3CB-E7DBC78630AD}">
      <text>
        <r>
          <rPr>
            <b/>
            <sz val="9"/>
            <color indexed="81"/>
            <rFont val="Tahoma"/>
            <family val="2"/>
          </rPr>
          <t>Becky Dzingeleski:</t>
        </r>
        <r>
          <rPr>
            <sz val="9"/>
            <color indexed="81"/>
            <rFont val="Tahoma"/>
            <family val="2"/>
          </rPr>
          <t xml:space="preserve">
Per FOD is a new Unit.  Contributions began in 2018</t>
        </r>
      </text>
    </comment>
    <comment ref="EVN19" authorId="0" shapeId="0" xr:uid="{CE6E2787-247A-4983-8ED2-B11CCEC2EBA6}">
      <text>
        <r>
          <rPr>
            <b/>
            <sz val="9"/>
            <color indexed="81"/>
            <rFont val="Tahoma"/>
            <family val="2"/>
          </rPr>
          <t>Becky Dzingeleski:</t>
        </r>
        <r>
          <rPr>
            <sz val="9"/>
            <color indexed="81"/>
            <rFont val="Tahoma"/>
            <family val="2"/>
          </rPr>
          <t xml:space="preserve">
Per FOD is a new Unit.  Contributions began in 2018</t>
        </r>
      </text>
    </comment>
    <comment ref="EVR19" authorId="0" shapeId="0" xr:uid="{AD33601E-C97A-4146-AC43-E5648A32CBE1}">
      <text>
        <r>
          <rPr>
            <b/>
            <sz val="9"/>
            <color indexed="81"/>
            <rFont val="Tahoma"/>
            <family val="2"/>
          </rPr>
          <t>Becky Dzingeleski:</t>
        </r>
        <r>
          <rPr>
            <sz val="9"/>
            <color indexed="81"/>
            <rFont val="Tahoma"/>
            <family val="2"/>
          </rPr>
          <t xml:space="preserve">
Per FOD is a new Unit.  Contributions began in 2018</t>
        </r>
      </text>
    </comment>
    <comment ref="EVV19" authorId="0" shapeId="0" xr:uid="{4232F848-701F-4F4E-935E-E89C57400C1B}">
      <text>
        <r>
          <rPr>
            <b/>
            <sz val="9"/>
            <color indexed="81"/>
            <rFont val="Tahoma"/>
            <family val="2"/>
          </rPr>
          <t>Becky Dzingeleski:</t>
        </r>
        <r>
          <rPr>
            <sz val="9"/>
            <color indexed="81"/>
            <rFont val="Tahoma"/>
            <family val="2"/>
          </rPr>
          <t xml:space="preserve">
Per FOD is a new Unit.  Contributions began in 2018</t>
        </r>
      </text>
    </comment>
    <comment ref="EVZ19" authorId="0" shapeId="0" xr:uid="{248F0CB3-B815-4830-BBA2-BAC0BC9A6D0B}">
      <text>
        <r>
          <rPr>
            <b/>
            <sz val="9"/>
            <color indexed="81"/>
            <rFont val="Tahoma"/>
            <family val="2"/>
          </rPr>
          <t>Becky Dzingeleski:</t>
        </r>
        <r>
          <rPr>
            <sz val="9"/>
            <color indexed="81"/>
            <rFont val="Tahoma"/>
            <family val="2"/>
          </rPr>
          <t xml:space="preserve">
Per FOD is a new Unit.  Contributions began in 2018</t>
        </r>
      </text>
    </comment>
    <comment ref="EWD19" authorId="0" shapeId="0" xr:uid="{32ED4BC4-22CD-41AE-A346-A50BC9F9A056}">
      <text>
        <r>
          <rPr>
            <b/>
            <sz val="9"/>
            <color indexed="81"/>
            <rFont val="Tahoma"/>
            <family val="2"/>
          </rPr>
          <t>Becky Dzingeleski:</t>
        </r>
        <r>
          <rPr>
            <sz val="9"/>
            <color indexed="81"/>
            <rFont val="Tahoma"/>
            <family val="2"/>
          </rPr>
          <t xml:space="preserve">
Per FOD is a new Unit.  Contributions began in 2018</t>
        </r>
      </text>
    </comment>
    <comment ref="EWH19" authorId="0" shapeId="0" xr:uid="{469B672F-4FA8-4FF7-BC57-C08E8EF75997}">
      <text>
        <r>
          <rPr>
            <b/>
            <sz val="9"/>
            <color indexed="81"/>
            <rFont val="Tahoma"/>
            <family val="2"/>
          </rPr>
          <t>Becky Dzingeleski:</t>
        </r>
        <r>
          <rPr>
            <sz val="9"/>
            <color indexed="81"/>
            <rFont val="Tahoma"/>
            <family val="2"/>
          </rPr>
          <t xml:space="preserve">
Per FOD is a new Unit.  Contributions began in 2018</t>
        </r>
      </text>
    </comment>
    <comment ref="EWL19" authorId="0" shapeId="0" xr:uid="{A0994D18-CC13-4960-B651-4B870D85B439}">
      <text>
        <r>
          <rPr>
            <b/>
            <sz val="9"/>
            <color indexed="81"/>
            <rFont val="Tahoma"/>
            <family val="2"/>
          </rPr>
          <t>Becky Dzingeleski:</t>
        </r>
        <r>
          <rPr>
            <sz val="9"/>
            <color indexed="81"/>
            <rFont val="Tahoma"/>
            <family val="2"/>
          </rPr>
          <t xml:space="preserve">
Per FOD is a new Unit.  Contributions began in 2018</t>
        </r>
      </text>
    </comment>
    <comment ref="EWP19" authorId="0" shapeId="0" xr:uid="{A1192BF1-E898-4472-B855-407801468675}">
      <text>
        <r>
          <rPr>
            <b/>
            <sz val="9"/>
            <color indexed="81"/>
            <rFont val="Tahoma"/>
            <family val="2"/>
          </rPr>
          <t>Becky Dzingeleski:</t>
        </r>
        <r>
          <rPr>
            <sz val="9"/>
            <color indexed="81"/>
            <rFont val="Tahoma"/>
            <family val="2"/>
          </rPr>
          <t xml:space="preserve">
Per FOD is a new Unit.  Contributions began in 2018</t>
        </r>
      </text>
    </comment>
    <comment ref="EWT19" authorId="0" shapeId="0" xr:uid="{698D07C8-5F28-4395-88C7-57B0AC3C6C59}">
      <text>
        <r>
          <rPr>
            <b/>
            <sz val="9"/>
            <color indexed="81"/>
            <rFont val="Tahoma"/>
            <family val="2"/>
          </rPr>
          <t>Becky Dzingeleski:</t>
        </r>
        <r>
          <rPr>
            <sz val="9"/>
            <color indexed="81"/>
            <rFont val="Tahoma"/>
            <family val="2"/>
          </rPr>
          <t xml:space="preserve">
Per FOD is a new Unit.  Contributions began in 2018</t>
        </r>
      </text>
    </comment>
    <comment ref="EWX19" authorId="0" shapeId="0" xr:uid="{CCBC6B59-B450-4D81-87E1-6B344EE3097F}">
      <text>
        <r>
          <rPr>
            <b/>
            <sz val="9"/>
            <color indexed="81"/>
            <rFont val="Tahoma"/>
            <family val="2"/>
          </rPr>
          <t>Becky Dzingeleski:</t>
        </r>
        <r>
          <rPr>
            <sz val="9"/>
            <color indexed="81"/>
            <rFont val="Tahoma"/>
            <family val="2"/>
          </rPr>
          <t xml:space="preserve">
Per FOD is a new Unit.  Contributions began in 2018</t>
        </r>
      </text>
    </comment>
    <comment ref="EXB19" authorId="0" shapeId="0" xr:uid="{92D111A2-4278-4F4C-89BD-EF00004AEF33}">
      <text>
        <r>
          <rPr>
            <b/>
            <sz val="9"/>
            <color indexed="81"/>
            <rFont val="Tahoma"/>
            <family val="2"/>
          </rPr>
          <t>Becky Dzingeleski:</t>
        </r>
        <r>
          <rPr>
            <sz val="9"/>
            <color indexed="81"/>
            <rFont val="Tahoma"/>
            <family val="2"/>
          </rPr>
          <t xml:space="preserve">
Per FOD is a new Unit.  Contributions began in 2018</t>
        </r>
      </text>
    </comment>
    <comment ref="EXF19" authorId="0" shapeId="0" xr:uid="{000E02AA-D575-4BE5-AA7D-B703481C718E}">
      <text>
        <r>
          <rPr>
            <b/>
            <sz val="9"/>
            <color indexed="81"/>
            <rFont val="Tahoma"/>
            <family val="2"/>
          </rPr>
          <t>Becky Dzingeleski:</t>
        </r>
        <r>
          <rPr>
            <sz val="9"/>
            <color indexed="81"/>
            <rFont val="Tahoma"/>
            <family val="2"/>
          </rPr>
          <t xml:space="preserve">
Per FOD is a new Unit.  Contributions began in 2018</t>
        </r>
      </text>
    </comment>
    <comment ref="EXJ19" authorId="0" shapeId="0" xr:uid="{F57FE341-0EE0-42BC-8B26-27CA1147C059}">
      <text>
        <r>
          <rPr>
            <b/>
            <sz val="9"/>
            <color indexed="81"/>
            <rFont val="Tahoma"/>
            <family val="2"/>
          </rPr>
          <t>Becky Dzingeleski:</t>
        </r>
        <r>
          <rPr>
            <sz val="9"/>
            <color indexed="81"/>
            <rFont val="Tahoma"/>
            <family val="2"/>
          </rPr>
          <t xml:space="preserve">
Per FOD is a new Unit.  Contributions began in 2018</t>
        </r>
      </text>
    </comment>
    <comment ref="EXN19" authorId="0" shapeId="0" xr:uid="{9405B416-F684-4A7A-9593-0DB0885EABD8}">
      <text>
        <r>
          <rPr>
            <b/>
            <sz val="9"/>
            <color indexed="81"/>
            <rFont val="Tahoma"/>
            <family val="2"/>
          </rPr>
          <t>Becky Dzingeleski:</t>
        </r>
        <r>
          <rPr>
            <sz val="9"/>
            <color indexed="81"/>
            <rFont val="Tahoma"/>
            <family val="2"/>
          </rPr>
          <t xml:space="preserve">
Per FOD is a new Unit.  Contributions began in 2018</t>
        </r>
      </text>
    </comment>
    <comment ref="EXR19" authorId="0" shapeId="0" xr:uid="{82E25B45-4A57-4331-B7E2-6EA5B3573DE1}">
      <text>
        <r>
          <rPr>
            <b/>
            <sz val="9"/>
            <color indexed="81"/>
            <rFont val="Tahoma"/>
            <family val="2"/>
          </rPr>
          <t>Becky Dzingeleski:</t>
        </r>
        <r>
          <rPr>
            <sz val="9"/>
            <color indexed="81"/>
            <rFont val="Tahoma"/>
            <family val="2"/>
          </rPr>
          <t xml:space="preserve">
Per FOD is a new Unit.  Contributions began in 2018</t>
        </r>
      </text>
    </comment>
    <comment ref="EXV19" authorId="0" shapeId="0" xr:uid="{2741EFA1-D6A2-4E4E-A503-E0BD0E8D6430}">
      <text>
        <r>
          <rPr>
            <b/>
            <sz val="9"/>
            <color indexed="81"/>
            <rFont val="Tahoma"/>
            <family val="2"/>
          </rPr>
          <t>Becky Dzingeleski:</t>
        </r>
        <r>
          <rPr>
            <sz val="9"/>
            <color indexed="81"/>
            <rFont val="Tahoma"/>
            <family val="2"/>
          </rPr>
          <t xml:space="preserve">
Per FOD is a new Unit.  Contributions began in 2018</t>
        </r>
      </text>
    </comment>
    <comment ref="EXZ19" authorId="0" shapeId="0" xr:uid="{E99B78E3-91A2-436C-90AA-0F2F0D26B6E0}">
      <text>
        <r>
          <rPr>
            <b/>
            <sz val="9"/>
            <color indexed="81"/>
            <rFont val="Tahoma"/>
            <family val="2"/>
          </rPr>
          <t>Becky Dzingeleski:</t>
        </r>
        <r>
          <rPr>
            <sz val="9"/>
            <color indexed="81"/>
            <rFont val="Tahoma"/>
            <family val="2"/>
          </rPr>
          <t xml:space="preserve">
Per FOD is a new Unit.  Contributions began in 2018</t>
        </r>
      </text>
    </comment>
    <comment ref="EYD19" authorId="0" shapeId="0" xr:uid="{30F1DB57-16A0-4187-8972-E64F4A7BA04E}">
      <text>
        <r>
          <rPr>
            <b/>
            <sz val="9"/>
            <color indexed="81"/>
            <rFont val="Tahoma"/>
            <family val="2"/>
          </rPr>
          <t>Becky Dzingeleski:</t>
        </r>
        <r>
          <rPr>
            <sz val="9"/>
            <color indexed="81"/>
            <rFont val="Tahoma"/>
            <family val="2"/>
          </rPr>
          <t xml:space="preserve">
Per FOD is a new Unit.  Contributions began in 2018</t>
        </r>
      </text>
    </comment>
    <comment ref="EYH19" authorId="0" shapeId="0" xr:uid="{C1376495-F806-4320-9611-110A5B8BA5E2}">
      <text>
        <r>
          <rPr>
            <b/>
            <sz val="9"/>
            <color indexed="81"/>
            <rFont val="Tahoma"/>
            <family val="2"/>
          </rPr>
          <t>Becky Dzingeleski:</t>
        </r>
        <r>
          <rPr>
            <sz val="9"/>
            <color indexed="81"/>
            <rFont val="Tahoma"/>
            <family val="2"/>
          </rPr>
          <t xml:space="preserve">
Per FOD is a new Unit.  Contributions began in 2018</t>
        </r>
      </text>
    </comment>
    <comment ref="EYL19" authorId="0" shapeId="0" xr:uid="{24DE469C-F799-4209-9E75-845FBE01BDD5}">
      <text>
        <r>
          <rPr>
            <b/>
            <sz val="9"/>
            <color indexed="81"/>
            <rFont val="Tahoma"/>
            <family val="2"/>
          </rPr>
          <t>Becky Dzingeleski:</t>
        </r>
        <r>
          <rPr>
            <sz val="9"/>
            <color indexed="81"/>
            <rFont val="Tahoma"/>
            <family val="2"/>
          </rPr>
          <t xml:space="preserve">
Per FOD is a new Unit.  Contributions began in 2018</t>
        </r>
      </text>
    </comment>
    <comment ref="EYP19" authorId="0" shapeId="0" xr:uid="{AF9281AB-4E86-498D-B51E-C2AED48AE8F8}">
      <text>
        <r>
          <rPr>
            <b/>
            <sz val="9"/>
            <color indexed="81"/>
            <rFont val="Tahoma"/>
            <family val="2"/>
          </rPr>
          <t>Becky Dzingeleski:</t>
        </r>
        <r>
          <rPr>
            <sz val="9"/>
            <color indexed="81"/>
            <rFont val="Tahoma"/>
            <family val="2"/>
          </rPr>
          <t xml:space="preserve">
Per FOD is a new Unit.  Contributions began in 2018</t>
        </r>
      </text>
    </comment>
    <comment ref="EYT19" authorId="0" shapeId="0" xr:uid="{F3112950-7F0E-4A8C-9634-75AD9B7AD013}">
      <text>
        <r>
          <rPr>
            <b/>
            <sz val="9"/>
            <color indexed="81"/>
            <rFont val="Tahoma"/>
            <family val="2"/>
          </rPr>
          <t>Becky Dzingeleski:</t>
        </r>
        <r>
          <rPr>
            <sz val="9"/>
            <color indexed="81"/>
            <rFont val="Tahoma"/>
            <family val="2"/>
          </rPr>
          <t xml:space="preserve">
Per FOD is a new Unit.  Contributions began in 2018</t>
        </r>
      </text>
    </comment>
    <comment ref="EYX19" authorId="0" shapeId="0" xr:uid="{759F9EC9-94C3-476E-AEAF-E69118F41E44}">
      <text>
        <r>
          <rPr>
            <b/>
            <sz val="9"/>
            <color indexed="81"/>
            <rFont val="Tahoma"/>
            <family val="2"/>
          </rPr>
          <t>Becky Dzingeleski:</t>
        </r>
        <r>
          <rPr>
            <sz val="9"/>
            <color indexed="81"/>
            <rFont val="Tahoma"/>
            <family val="2"/>
          </rPr>
          <t xml:space="preserve">
Per FOD is a new Unit.  Contributions began in 2018</t>
        </r>
      </text>
    </comment>
    <comment ref="EZB19" authorId="0" shapeId="0" xr:uid="{1449D170-0F02-43A3-BE8B-C3D36A93A03A}">
      <text>
        <r>
          <rPr>
            <b/>
            <sz val="9"/>
            <color indexed="81"/>
            <rFont val="Tahoma"/>
            <family val="2"/>
          </rPr>
          <t>Becky Dzingeleski:</t>
        </r>
        <r>
          <rPr>
            <sz val="9"/>
            <color indexed="81"/>
            <rFont val="Tahoma"/>
            <family val="2"/>
          </rPr>
          <t xml:space="preserve">
Per FOD is a new Unit.  Contributions began in 2018</t>
        </r>
      </text>
    </comment>
    <comment ref="EZF19" authorId="0" shapeId="0" xr:uid="{CB69F406-E5A0-4B4B-9874-C710801C28C4}">
      <text>
        <r>
          <rPr>
            <b/>
            <sz val="9"/>
            <color indexed="81"/>
            <rFont val="Tahoma"/>
            <family val="2"/>
          </rPr>
          <t>Becky Dzingeleski:</t>
        </r>
        <r>
          <rPr>
            <sz val="9"/>
            <color indexed="81"/>
            <rFont val="Tahoma"/>
            <family val="2"/>
          </rPr>
          <t xml:space="preserve">
Per FOD is a new Unit.  Contributions began in 2018</t>
        </r>
      </text>
    </comment>
    <comment ref="EZJ19" authorId="0" shapeId="0" xr:uid="{0ADC13EB-23FA-42E2-B66F-D03B4428BA35}">
      <text>
        <r>
          <rPr>
            <b/>
            <sz val="9"/>
            <color indexed="81"/>
            <rFont val="Tahoma"/>
            <family val="2"/>
          </rPr>
          <t>Becky Dzingeleski:</t>
        </r>
        <r>
          <rPr>
            <sz val="9"/>
            <color indexed="81"/>
            <rFont val="Tahoma"/>
            <family val="2"/>
          </rPr>
          <t xml:space="preserve">
Per FOD is a new Unit.  Contributions began in 2018</t>
        </r>
      </text>
    </comment>
    <comment ref="EZN19" authorId="0" shapeId="0" xr:uid="{8002AB58-C499-4E9E-A499-D681DAF5C791}">
      <text>
        <r>
          <rPr>
            <b/>
            <sz val="9"/>
            <color indexed="81"/>
            <rFont val="Tahoma"/>
            <family val="2"/>
          </rPr>
          <t>Becky Dzingeleski:</t>
        </r>
        <r>
          <rPr>
            <sz val="9"/>
            <color indexed="81"/>
            <rFont val="Tahoma"/>
            <family val="2"/>
          </rPr>
          <t xml:space="preserve">
Per FOD is a new Unit.  Contributions began in 2018</t>
        </r>
      </text>
    </comment>
    <comment ref="EZR19" authorId="0" shapeId="0" xr:uid="{DECD20B6-694C-43D8-BC6F-30B60035D2EF}">
      <text>
        <r>
          <rPr>
            <b/>
            <sz val="9"/>
            <color indexed="81"/>
            <rFont val="Tahoma"/>
            <family val="2"/>
          </rPr>
          <t>Becky Dzingeleski:</t>
        </r>
        <r>
          <rPr>
            <sz val="9"/>
            <color indexed="81"/>
            <rFont val="Tahoma"/>
            <family val="2"/>
          </rPr>
          <t xml:space="preserve">
Per FOD is a new Unit.  Contributions began in 2018</t>
        </r>
      </text>
    </comment>
    <comment ref="EZV19" authorId="0" shapeId="0" xr:uid="{5BE3C571-F092-4D0F-A532-B43BB99BAEC8}">
      <text>
        <r>
          <rPr>
            <b/>
            <sz val="9"/>
            <color indexed="81"/>
            <rFont val="Tahoma"/>
            <family val="2"/>
          </rPr>
          <t>Becky Dzingeleski:</t>
        </r>
        <r>
          <rPr>
            <sz val="9"/>
            <color indexed="81"/>
            <rFont val="Tahoma"/>
            <family val="2"/>
          </rPr>
          <t xml:space="preserve">
Per FOD is a new Unit.  Contributions began in 2018</t>
        </r>
      </text>
    </comment>
    <comment ref="EZZ19" authorId="0" shapeId="0" xr:uid="{85D48DAF-4FAA-4325-8937-9D180743C173}">
      <text>
        <r>
          <rPr>
            <b/>
            <sz val="9"/>
            <color indexed="81"/>
            <rFont val="Tahoma"/>
            <family val="2"/>
          </rPr>
          <t>Becky Dzingeleski:</t>
        </r>
        <r>
          <rPr>
            <sz val="9"/>
            <color indexed="81"/>
            <rFont val="Tahoma"/>
            <family val="2"/>
          </rPr>
          <t xml:space="preserve">
Per FOD is a new Unit.  Contributions began in 2018</t>
        </r>
      </text>
    </comment>
    <comment ref="FAD19" authorId="0" shapeId="0" xr:uid="{B85835E6-4DD0-4111-B043-5DCACC3DF245}">
      <text>
        <r>
          <rPr>
            <b/>
            <sz val="9"/>
            <color indexed="81"/>
            <rFont val="Tahoma"/>
            <family val="2"/>
          </rPr>
          <t>Becky Dzingeleski:</t>
        </r>
        <r>
          <rPr>
            <sz val="9"/>
            <color indexed="81"/>
            <rFont val="Tahoma"/>
            <family val="2"/>
          </rPr>
          <t xml:space="preserve">
Per FOD is a new Unit.  Contributions began in 2018</t>
        </r>
      </text>
    </comment>
    <comment ref="FAH19" authorId="0" shapeId="0" xr:uid="{AB16C596-DDF3-40A4-A564-917A5238AD94}">
      <text>
        <r>
          <rPr>
            <b/>
            <sz val="9"/>
            <color indexed="81"/>
            <rFont val="Tahoma"/>
            <family val="2"/>
          </rPr>
          <t>Becky Dzingeleski:</t>
        </r>
        <r>
          <rPr>
            <sz val="9"/>
            <color indexed="81"/>
            <rFont val="Tahoma"/>
            <family val="2"/>
          </rPr>
          <t xml:space="preserve">
Per FOD is a new Unit.  Contributions began in 2018</t>
        </r>
      </text>
    </comment>
    <comment ref="FAL19" authorId="0" shapeId="0" xr:uid="{CF2FF853-ECC8-4CAB-B05B-5A3352CF4D65}">
      <text>
        <r>
          <rPr>
            <b/>
            <sz val="9"/>
            <color indexed="81"/>
            <rFont val="Tahoma"/>
            <family val="2"/>
          </rPr>
          <t>Becky Dzingeleski:</t>
        </r>
        <r>
          <rPr>
            <sz val="9"/>
            <color indexed="81"/>
            <rFont val="Tahoma"/>
            <family val="2"/>
          </rPr>
          <t xml:space="preserve">
Per FOD is a new Unit.  Contributions began in 2018</t>
        </r>
      </text>
    </comment>
    <comment ref="FAP19" authorId="0" shapeId="0" xr:uid="{440859A2-0160-4976-BF0D-523E67B9CB2B}">
      <text>
        <r>
          <rPr>
            <b/>
            <sz val="9"/>
            <color indexed="81"/>
            <rFont val="Tahoma"/>
            <family val="2"/>
          </rPr>
          <t>Becky Dzingeleski:</t>
        </r>
        <r>
          <rPr>
            <sz val="9"/>
            <color indexed="81"/>
            <rFont val="Tahoma"/>
            <family val="2"/>
          </rPr>
          <t xml:space="preserve">
Per FOD is a new Unit.  Contributions began in 2018</t>
        </r>
      </text>
    </comment>
    <comment ref="FAT19" authorId="0" shapeId="0" xr:uid="{D216FACE-D80F-42EC-9DDF-F46D2C8F11D0}">
      <text>
        <r>
          <rPr>
            <b/>
            <sz val="9"/>
            <color indexed="81"/>
            <rFont val="Tahoma"/>
            <family val="2"/>
          </rPr>
          <t>Becky Dzingeleski:</t>
        </r>
        <r>
          <rPr>
            <sz val="9"/>
            <color indexed="81"/>
            <rFont val="Tahoma"/>
            <family val="2"/>
          </rPr>
          <t xml:space="preserve">
Per FOD is a new Unit.  Contributions began in 2018</t>
        </r>
      </text>
    </comment>
    <comment ref="FAX19" authorId="0" shapeId="0" xr:uid="{FEA8F9B8-6D24-4C38-98D3-DB1DD07868E0}">
      <text>
        <r>
          <rPr>
            <b/>
            <sz val="9"/>
            <color indexed="81"/>
            <rFont val="Tahoma"/>
            <family val="2"/>
          </rPr>
          <t>Becky Dzingeleski:</t>
        </r>
        <r>
          <rPr>
            <sz val="9"/>
            <color indexed="81"/>
            <rFont val="Tahoma"/>
            <family val="2"/>
          </rPr>
          <t xml:space="preserve">
Per FOD is a new Unit.  Contributions began in 2018</t>
        </r>
      </text>
    </comment>
    <comment ref="FBB19" authorId="0" shapeId="0" xr:uid="{78405942-6A3B-42A2-B5EA-49F2A263665E}">
      <text>
        <r>
          <rPr>
            <b/>
            <sz val="9"/>
            <color indexed="81"/>
            <rFont val="Tahoma"/>
            <family val="2"/>
          </rPr>
          <t>Becky Dzingeleski:</t>
        </r>
        <r>
          <rPr>
            <sz val="9"/>
            <color indexed="81"/>
            <rFont val="Tahoma"/>
            <family val="2"/>
          </rPr>
          <t xml:space="preserve">
Per FOD is a new Unit.  Contributions began in 2018</t>
        </r>
      </text>
    </comment>
    <comment ref="FBF19" authorId="0" shapeId="0" xr:uid="{C7529817-9294-4A99-939F-631683516675}">
      <text>
        <r>
          <rPr>
            <b/>
            <sz val="9"/>
            <color indexed="81"/>
            <rFont val="Tahoma"/>
            <family val="2"/>
          </rPr>
          <t>Becky Dzingeleski:</t>
        </r>
        <r>
          <rPr>
            <sz val="9"/>
            <color indexed="81"/>
            <rFont val="Tahoma"/>
            <family val="2"/>
          </rPr>
          <t xml:space="preserve">
Per FOD is a new Unit.  Contributions began in 2018</t>
        </r>
      </text>
    </comment>
    <comment ref="FBJ19" authorId="0" shapeId="0" xr:uid="{99F67789-0909-4AEC-A03E-09D06A14D57F}">
      <text>
        <r>
          <rPr>
            <b/>
            <sz val="9"/>
            <color indexed="81"/>
            <rFont val="Tahoma"/>
            <family val="2"/>
          </rPr>
          <t>Becky Dzingeleski:</t>
        </r>
        <r>
          <rPr>
            <sz val="9"/>
            <color indexed="81"/>
            <rFont val="Tahoma"/>
            <family val="2"/>
          </rPr>
          <t xml:space="preserve">
Per FOD is a new Unit.  Contributions began in 2018</t>
        </r>
      </text>
    </comment>
    <comment ref="FBN19" authorId="0" shapeId="0" xr:uid="{A4C579D7-0E0A-4EB3-BF68-05BB858D7C41}">
      <text>
        <r>
          <rPr>
            <b/>
            <sz val="9"/>
            <color indexed="81"/>
            <rFont val="Tahoma"/>
            <family val="2"/>
          </rPr>
          <t>Becky Dzingeleski:</t>
        </r>
        <r>
          <rPr>
            <sz val="9"/>
            <color indexed="81"/>
            <rFont val="Tahoma"/>
            <family val="2"/>
          </rPr>
          <t xml:space="preserve">
Per FOD is a new Unit.  Contributions began in 2018</t>
        </r>
      </text>
    </comment>
    <comment ref="FBR19" authorId="0" shapeId="0" xr:uid="{98BE6125-19E8-4DE4-89AE-3D4B375F1830}">
      <text>
        <r>
          <rPr>
            <b/>
            <sz val="9"/>
            <color indexed="81"/>
            <rFont val="Tahoma"/>
            <family val="2"/>
          </rPr>
          <t>Becky Dzingeleski:</t>
        </r>
        <r>
          <rPr>
            <sz val="9"/>
            <color indexed="81"/>
            <rFont val="Tahoma"/>
            <family val="2"/>
          </rPr>
          <t xml:space="preserve">
Per FOD is a new Unit.  Contributions began in 2018</t>
        </r>
      </text>
    </comment>
    <comment ref="FBV19" authorId="0" shapeId="0" xr:uid="{DD3F2914-D4CA-47D2-AB40-7BA7D2D4ED87}">
      <text>
        <r>
          <rPr>
            <b/>
            <sz val="9"/>
            <color indexed="81"/>
            <rFont val="Tahoma"/>
            <family val="2"/>
          </rPr>
          <t>Becky Dzingeleski:</t>
        </r>
        <r>
          <rPr>
            <sz val="9"/>
            <color indexed="81"/>
            <rFont val="Tahoma"/>
            <family val="2"/>
          </rPr>
          <t xml:space="preserve">
Per FOD is a new Unit.  Contributions began in 2018</t>
        </r>
      </text>
    </comment>
    <comment ref="FBZ19" authorId="0" shapeId="0" xr:uid="{D317BEA5-EFC3-4F03-82A1-588F5C5943B3}">
      <text>
        <r>
          <rPr>
            <b/>
            <sz val="9"/>
            <color indexed="81"/>
            <rFont val="Tahoma"/>
            <family val="2"/>
          </rPr>
          <t>Becky Dzingeleski:</t>
        </r>
        <r>
          <rPr>
            <sz val="9"/>
            <color indexed="81"/>
            <rFont val="Tahoma"/>
            <family val="2"/>
          </rPr>
          <t xml:space="preserve">
Per FOD is a new Unit.  Contributions began in 2018</t>
        </r>
      </text>
    </comment>
    <comment ref="FCD19" authorId="0" shapeId="0" xr:uid="{3F0E03AB-99C7-440E-BFDA-250669C9822D}">
      <text>
        <r>
          <rPr>
            <b/>
            <sz val="9"/>
            <color indexed="81"/>
            <rFont val="Tahoma"/>
            <family val="2"/>
          </rPr>
          <t>Becky Dzingeleski:</t>
        </r>
        <r>
          <rPr>
            <sz val="9"/>
            <color indexed="81"/>
            <rFont val="Tahoma"/>
            <family val="2"/>
          </rPr>
          <t xml:space="preserve">
Per FOD is a new Unit.  Contributions began in 2018</t>
        </r>
      </text>
    </comment>
    <comment ref="FCH19" authorId="0" shapeId="0" xr:uid="{44B9F53E-CE04-42E4-A6CD-29F7A5AF7032}">
      <text>
        <r>
          <rPr>
            <b/>
            <sz val="9"/>
            <color indexed="81"/>
            <rFont val="Tahoma"/>
            <family val="2"/>
          </rPr>
          <t>Becky Dzingeleski:</t>
        </r>
        <r>
          <rPr>
            <sz val="9"/>
            <color indexed="81"/>
            <rFont val="Tahoma"/>
            <family val="2"/>
          </rPr>
          <t xml:space="preserve">
Per FOD is a new Unit.  Contributions began in 2018</t>
        </r>
      </text>
    </comment>
    <comment ref="FCL19" authorId="0" shapeId="0" xr:uid="{78BBD78B-E635-484E-98FD-A9BC5FB01E86}">
      <text>
        <r>
          <rPr>
            <b/>
            <sz val="9"/>
            <color indexed="81"/>
            <rFont val="Tahoma"/>
            <family val="2"/>
          </rPr>
          <t>Becky Dzingeleski:</t>
        </r>
        <r>
          <rPr>
            <sz val="9"/>
            <color indexed="81"/>
            <rFont val="Tahoma"/>
            <family val="2"/>
          </rPr>
          <t xml:space="preserve">
Per FOD is a new Unit.  Contributions began in 2018</t>
        </r>
      </text>
    </comment>
    <comment ref="FCP19" authorId="0" shapeId="0" xr:uid="{EA394560-77FF-44D4-BFBC-CC79AA9FEE88}">
      <text>
        <r>
          <rPr>
            <b/>
            <sz val="9"/>
            <color indexed="81"/>
            <rFont val="Tahoma"/>
            <family val="2"/>
          </rPr>
          <t>Becky Dzingeleski:</t>
        </r>
        <r>
          <rPr>
            <sz val="9"/>
            <color indexed="81"/>
            <rFont val="Tahoma"/>
            <family val="2"/>
          </rPr>
          <t xml:space="preserve">
Per FOD is a new Unit.  Contributions began in 2018</t>
        </r>
      </text>
    </comment>
    <comment ref="FCT19" authorId="0" shapeId="0" xr:uid="{59450A7D-EC79-44CE-ABE4-D0CBEAA4DD17}">
      <text>
        <r>
          <rPr>
            <b/>
            <sz val="9"/>
            <color indexed="81"/>
            <rFont val="Tahoma"/>
            <family val="2"/>
          </rPr>
          <t>Becky Dzingeleski:</t>
        </r>
        <r>
          <rPr>
            <sz val="9"/>
            <color indexed="81"/>
            <rFont val="Tahoma"/>
            <family val="2"/>
          </rPr>
          <t xml:space="preserve">
Per FOD is a new Unit.  Contributions began in 2018</t>
        </r>
      </text>
    </comment>
    <comment ref="FCX19" authorId="0" shapeId="0" xr:uid="{0EF4424D-C3A2-4EEA-A342-DE23D3F6BBC6}">
      <text>
        <r>
          <rPr>
            <b/>
            <sz val="9"/>
            <color indexed="81"/>
            <rFont val="Tahoma"/>
            <family val="2"/>
          </rPr>
          <t>Becky Dzingeleski:</t>
        </r>
        <r>
          <rPr>
            <sz val="9"/>
            <color indexed="81"/>
            <rFont val="Tahoma"/>
            <family val="2"/>
          </rPr>
          <t xml:space="preserve">
Per FOD is a new Unit.  Contributions began in 2018</t>
        </r>
      </text>
    </comment>
    <comment ref="FDB19" authorId="0" shapeId="0" xr:uid="{3416120B-AAC0-4658-9856-51D009AC4770}">
      <text>
        <r>
          <rPr>
            <b/>
            <sz val="9"/>
            <color indexed="81"/>
            <rFont val="Tahoma"/>
            <family val="2"/>
          </rPr>
          <t>Becky Dzingeleski:</t>
        </r>
        <r>
          <rPr>
            <sz val="9"/>
            <color indexed="81"/>
            <rFont val="Tahoma"/>
            <family val="2"/>
          </rPr>
          <t xml:space="preserve">
Per FOD is a new Unit.  Contributions began in 2018</t>
        </r>
      </text>
    </comment>
    <comment ref="FDF19" authorId="0" shapeId="0" xr:uid="{705239BA-44E5-4CD1-A048-27A5C63D9E5E}">
      <text>
        <r>
          <rPr>
            <b/>
            <sz val="9"/>
            <color indexed="81"/>
            <rFont val="Tahoma"/>
            <family val="2"/>
          </rPr>
          <t>Becky Dzingeleski:</t>
        </r>
        <r>
          <rPr>
            <sz val="9"/>
            <color indexed="81"/>
            <rFont val="Tahoma"/>
            <family val="2"/>
          </rPr>
          <t xml:space="preserve">
Per FOD is a new Unit.  Contributions began in 2018</t>
        </r>
      </text>
    </comment>
    <comment ref="FDJ19" authorId="0" shapeId="0" xr:uid="{6F3F0BAA-F31E-4C89-8867-798483712427}">
      <text>
        <r>
          <rPr>
            <b/>
            <sz val="9"/>
            <color indexed="81"/>
            <rFont val="Tahoma"/>
            <family val="2"/>
          </rPr>
          <t>Becky Dzingeleski:</t>
        </r>
        <r>
          <rPr>
            <sz val="9"/>
            <color indexed="81"/>
            <rFont val="Tahoma"/>
            <family val="2"/>
          </rPr>
          <t xml:space="preserve">
Per FOD is a new Unit.  Contributions began in 2018</t>
        </r>
      </text>
    </comment>
    <comment ref="FDN19" authorId="0" shapeId="0" xr:uid="{E6635522-77D1-4BE9-B7F3-8848A92DDDA4}">
      <text>
        <r>
          <rPr>
            <b/>
            <sz val="9"/>
            <color indexed="81"/>
            <rFont val="Tahoma"/>
            <family val="2"/>
          </rPr>
          <t>Becky Dzingeleski:</t>
        </r>
        <r>
          <rPr>
            <sz val="9"/>
            <color indexed="81"/>
            <rFont val="Tahoma"/>
            <family val="2"/>
          </rPr>
          <t xml:space="preserve">
Per FOD is a new Unit.  Contributions began in 2018</t>
        </r>
      </text>
    </comment>
    <comment ref="FDR19" authorId="0" shapeId="0" xr:uid="{9B108414-2E3A-4B38-A0D9-2857BB18878F}">
      <text>
        <r>
          <rPr>
            <b/>
            <sz val="9"/>
            <color indexed="81"/>
            <rFont val="Tahoma"/>
            <family val="2"/>
          </rPr>
          <t>Becky Dzingeleski:</t>
        </r>
        <r>
          <rPr>
            <sz val="9"/>
            <color indexed="81"/>
            <rFont val="Tahoma"/>
            <family val="2"/>
          </rPr>
          <t xml:space="preserve">
Per FOD is a new Unit.  Contributions began in 2018</t>
        </r>
      </text>
    </comment>
    <comment ref="FDV19" authorId="0" shapeId="0" xr:uid="{6D7996B8-A55A-4A03-B1B7-FB3C64DF8524}">
      <text>
        <r>
          <rPr>
            <b/>
            <sz val="9"/>
            <color indexed="81"/>
            <rFont val="Tahoma"/>
            <family val="2"/>
          </rPr>
          <t>Becky Dzingeleski:</t>
        </r>
        <r>
          <rPr>
            <sz val="9"/>
            <color indexed="81"/>
            <rFont val="Tahoma"/>
            <family val="2"/>
          </rPr>
          <t xml:space="preserve">
Per FOD is a new Unit.  Contributions began in 2018</t>
        </r>
      </text>
    </comment>
    <comment ref="FDZ19" authorId="0" shapeId="0" xr:uid="{AA544B9B-57DE-4B6C-9BE3-8B82C8A0D3A2}">
      <text>
        <r>
          <rPr>
            <b/>
            <sz val="9"/>
            <color indexed="81"/>
            <rFont val="Tahoma"/>
            <family val="2"/>
          </rPr>
          <t>Becky Dzingeleski:</t>
        </r>
        <r>
          <rPr>
            <sz val="9"/>
            <color indexed="81"/>
            <rFont val="Tahoma"/>
            <family val="2"/>
          </rPr>
          <t xml:space="preserve">
Per FOD is a new Unit.  Contributions began in 2018</t>
        </r>
      </text>
    </comment>
    <comment ref="FED19" authorId="0" shapeId="0" xr:uid="{B230523E-7171-47F0-881E-63889153ABBE}">
      <text>
        <r>
          <rPr>
            <b/>
            <sz val="9"/>
            <color indexed="81"/>
            <rFont val="Tahoma"/>
            <family val="2"/>
          </rPr>
          <t>Becky Dzingeleski:</t>
        </r>
        <r>
          <rPr>
            <sz val="9"/>
            <color indexed="81"/>
            <rFont val="Tahoma"/>
            <family val="2"/>
          </rPr>
          <t xml:space="preserve">
Per FOD is a new Unit.  Contributions began in 2018</t>
        </r>
      </text>
    </comment>
    <comment ref="FEH19" authorId="0" shapeId="0" xr:uid="{1526BCC0-A626-4E65-859A-F7F199818DEB}">
      <text>
        <r>
          <rPr>
            <b/>
            <sz val="9"/>
            <color indexed="81"/>
            <rFont val="Tahoma"/>
            <family val="2"/>
          </rPr>
          <t>Becky Dzingeleski:</t>
        </r>
        <r>
          <rPr>
            <sz val="9"/>
            <color indexed="81"/>
            <rFont val="Tahoma"/>
            <family val="2"/>
          </rPr>
          <t xml:space="preserve">
Per FOD is a new Unit.  Contributions began in 2018</t>
        </r>
      </text>
    </comment>
    <comment ref="FEL19" authorId="0" shapeId="0" xr:uid="{BF4030D7-5233-4681-ADC2-DBD107CFFB30}">
      <text>
        <r>
          <rPr>
            <b/>
            <sz val="9"/>
            <color indexed="81"/>
            <rFont val="Tahoma"/>
            <family val="2"/>
          </rPr>
          <t>Becky Dzingeleski:</t>
        </r>
        <r>
          <rPr>
            <sz val="9"/>
            <color indexed="81"/>
            <rFont val="Tahoma"/>
            <family val="2"/>
          </rPr>
          <t xml:space="preserve">
Per FOD is a new Unit.  Contributions began in 2018</t>
        </r>
      </text>
    </comment>
    <comment ref="FEP19" authorId="0" shapeId="0" xr:uid="{2F408D80-29C0-4F86-ADC9-A22363F68D16}">
      <text>
        <r>
          <rPr>
            <b/>
            <sz val="9"/>
            <color indexed="81"/>
            <rFont val="Tahoma"/>
            <family val="2"/>
          </rPr>
          <t>Becky Dzingeleski:</t>
        </r>
        <r>
          <rPr>
            <sz val="9"/>
            <color indexed="81"/>
            <rFont val="Tahoma"/>
            <family val="2"/>
          </rPr>
          <t xml:space="preserve">
Per FOD is a new Unit.  Contributions began in 2018</t>
        </r>
      </text>
    </comment>
    <comment ref="FET19" authorId="0" shapeId="0" xr:uid="{03FBC798-8F35-49BE-AA1F-4E268D0B53D7}">
      <text>
        <r>
          <rPr>
            <b/>
            <sz val="9"/>
            <color indexed="81"/>
            <rFont val="Tahoma"/>
            <family val="2"/>
          </rPr>
          <t>Becky Dzingeleski:</t>
        </r>
        <r>
          <rPr>
            <sz val="9"/>
            <color indexed="81"/>
            <rFont val="Tahoma"/>
            <family val="2"/>
          </rPr>
          <t xml:space="preserve">
Per FOD is a new Unit.  Contributions began in 2018</t>
        </r>
      </text>
    </comment>
    <comment ref="FEX19" authorId="0" shapeId="0" xr:uid="{4BCFC041-2496-4CF1-9A68-72BE330602C4}">
      <text>
        <r>
          <rPr>
            <b/>
            <sz val="9"/>
            <color indexed="81"/>
            <rFont val="Tahoma"/>
            <family val="2"/>
          </rPr>
          <t>Becky Dzingeleski:</t>
        </r>
        <r>
          <rPr>
            <sz val="9"/>
            <color indexed="81"/>
            <rFont val="Tahoma"/>
            <family val="2"/>
          </rPr>
          <t xml:space="preserve">
Per FOD is a new Unit.  Contributions began in 2018</t>
        </r>
      </text>
    </comment>
    <comment ref="FFB19" authorId="0" shapeId="0" xr:uid="{13945946-D340-44E3-B856-261AFC7E6BE3}">
      <text>
        <r>
          <rPr>
            <b/>
            <sz val="9"/>
            <color indexed="81"/>
            <rFont val="Tahoma"/>
            <family val="2"/>
          </rPr>
          <t>Becky Dzingeleski:</t>
        </r>
        <r>
          <rPr>
            <sz val="9"/>
            <color indexed="81"/>
            <rFont val="Tahoma"/>
            <family val="2"/>
          </rPr>
          <t xml:space="preserve">
Per FOD is a new Unit.  Contributions began in 2018</t>
        </r>
      </text>
    </comment>
    <comment ref="FFF19" authorId="0" shapeId="0" xr:uid="{AD7B9672-6846-4D0D-B41A-E8C3904723CB}">
      <text>
        <r>
          <rPr>
            <b/>
            <sz val="9"/>
            <color indexed="81"/>
            <rFont val="Tahoma"/>
            <family val="2"/>
          </rPr>
          <t>Becky Dzingeleski:</t>
        </r>
        <r>
          <rPr>
            <sz val="9"/>
            <color indexed="81"/>
            <rFont val="Tahoma"/>
            <family val="2"/>
          </rPr>
          <t xml:space="preserve">
Per FOD is a new Unit.  Contributions began in 2018</t>
        </r>
      </text>
    </comment>
    <comment ref="FFJ19" authorId="0" shapeId="0" xr:uid="{C7E62D4A-B858-45C8-A81C-D30E90FB5DFE}">
      <text>
        <r>
          <rPr>
            <b/>
            <sz val="9"/>
            <color indexed="81"/>
            <rFont val="Tahoma"/>
            <family val="2"/>
          </rPr>
          <t>Becky Dzingeleski:</t>
        </r>
        <r>
          <rPr>
            <sz val="9"/>
            <color indexed="81"/>
            <rFont val="Tahoma"/>
            <family val="2"/>
          </rPr>
          <t xml:space="preserve">
Per FOD is a new Unit.  Contributions began in 2018</t>
        </r>
      </text>
    </comment>
    <comment ref="FFN19" authorId="0" shapeId="0" xr:uid="{85150883-D7D1-4E41-B9F7-C1B741B78AA4}">
      <text>
        <r>
          <rPr>
            <b/>
            <sz val="9"/>
            <color indexed="81"/>
            <rFont val="Tahoma"/>
            <family val="2"/>
          </rPr>
          <t>Becky Dzingeleski:</t>
        </r>
        <r>
          <rPr>
            <sz val="9"/>
            <color indexed="81"/>
            <rFont val="Tahoma"/>
            <family val="2"/>
          </rPr>
          <t xml:space="preserve">
Per FOD is a new Unit.  Contributions began in 2018</t>
        </r>
      </text>
    </comment>
    <comment ref="FFR19" authorId="0" shapeId="0" xr:uid="{1B66BACC-0B08-49B9-A0B5-D743BB481CD6}">
      <text>
        <r>
          <rPr>
            <b/>
            <sz val="9"/>
            <color indexed="81"/>
            <rFont val="Tahoma"/>
            <family val="2"/>
          </rPr>
          <t>Becky Dzingeleski:</t>
        </r>
        <r>
          <rPr>
            <sz val="9"/>
            <color indexed="81"/>
            <rFont val="Tahoma"/>
            <family val="2"/>
          </rPr>
          <t xml:space="preserve">
Per FOD is a new Unit.  Contributions began in 2018</t>
        </r>
      </text>
    </comment>
    <comment ref="FFV19" authorId="0" shapeId="0" xr:uid="{993B4FB2-8A85-4AFD-9E95-025AD054F985}">
      <text>
        <r>
          <rPr>
            <b/>
            <sz val="9"/>
            <color indexed="81"/>
            <rFont val="Tahoma"/>
            <family val="2"/>
          </rPr>
          <t>Becky Dzingeleski:</t>
        </r>
        <r>
          <rPr>
            <sz val="9"/>
            <color indexed="81"/>
            <rFont val="Tahoma"/>
            <family val="2"/>
          </rPr>
          <t xml:space="preserve">
Per FOD is a new Unit.  Contributions began in 2018</t>
        </r>
      </text>
    </comment>
    <comment ref="FFZ19" authorId="0" shapeId="0" xr:uid="{28419A5E-FD56-4B74-9C01-71ED26E92C73}">
      <text>
        <r>
          <rPr>
            <b/>
            <sz val="9"/>
            <color indexed="81"/>
            <rFont val="Tahoma"/>
            <family val="2"/>
          </rPr>
          <t>Becky Dzingeleski:</t>
        </r>
        <r>
          <rPr>
            <sz val="9"/>
            <color indexed="81"/>
            <rFont val="Tahoma"/>
            <family val="2"/>
          </rPr>
          <t xml:space="preserve">
Per FOD is a new Unit.  Contributions began in 2018</t>
        </r>
      </text>
    </comment>
    <comment ref="FGD19" authorId="0" shapeId="0" xr:uid="{03EFAC22-B9B9-4966-A0B7-7837B6B027F2}">
      <text>
        <r>
          <rPr>
            <b/>
            <sz val="9"/>
            <color indexed="81"/>
            <rFont val="Tahoma"/>
            <family val="2"/>
          </rPr>
          <t>Becky Dzingeleski:</t>
        </r>
        <r>
          <rPr>
            <sz val="9"/>
            <color indexed="81"/>
            <rFont val="Tahoma"/>
            <family val="2"/>
          </rPr>
          <t xml:space="preserve">
Per FOD is a new Unit.  Contributions began in 2018</t>
        </r>
      </text>
    </comment>
    <comment ref="FGH19" authorId="0" shapeId="0" xr:uid="{43339CCC-7B57-4675-85DB-5C5EBCD38C3D}">
      <text>
        <r>
          <rPr>
            <b/>
            <sz val="9"/>
            <color indexed="81"/>
            <rFont val="Tahoma"/>
            <family val="2"/>
          </rPr>
          <t>Becky Dzingeleski:</t>
        </r>
        <r>
          <rPr>
            <sz val="9"/>
            <color indexed="81"/>
            <rFont val="Tahoma"/>
            <family val="2"/>
          </rPr>
          <t xml:space="preserve">
Per FOD is a new Unit.  Contributions began in 2018</t>
        </r>
      </text>
    </comment>
    <comment ref="FGL19" authorId="0" shapeId="0" xr:uid="{AACA152B-8BBC-416B-AF37-89C1B2286312}">
      <text>
        <r>
          <rPr>
            <b/>
            <sz val="9"/>
            <color indexed="81"/>
            <rFont val="Tahoma"/>
            <family val="2"/>
          </rPr>
          <t>Becky Dzingeleski:</t>
        </r>
        <r>
          <rPr>
            <sz val="9"/>
            <color indexed="81"/>
            <rFont val="Tahoma"/>
            <family val="2"/>
          </rPr>
          <t xml:space="preserve">
Per FOD is a new Unit.  Contributions began in 2018</t>
        </r>
      </text>
    </comment>
    <comment ref="FGP19" authorId="0" shapeId="0" xr:uid="{720CEB16-4738-4146-A6AA-0795D4F5201D}">
      <text>
        <r>
          <rPr>
            <b/>
            <sz val="9"/>
            <color indexed="81"/>
            <rFont val="Tahoma"/>
            <family val="2"/>
          </rPr>
          <t>Becky Dzingeleski:</t>
        </r>
        <r>
          <rPr>
            <sz val="9"/>
            <color indexed="81"/>
            <rFont val="Tahoma"/>
            <family val="2"/>
          </rPr>
          <t xml:space="preserve">
Per FOD is a new Unit.  Contributions began in 2018</t>
        </r>
      </text>
    </comment>
    <comment ref="FGT19" authorId="0" shapeId="0" xr:uid="{1FD056CA-9944-4FD0-9AD9-B8BF2A5FD675}">
      <text>
        <r>
          <rPr>
            <b/>
            <sz val="9"/>
            <color indexed="81"/>
            <rFont val="Tahoma"/>
            <family val="2"/>
          </rPr>
          <t>Becky Dzingeleski:</t>
        </r>
        <r>
          <rPr>
            <sz val="9"/>
            <color indexed="81"/>
            <rFont val="Tahoma"/>
            <family val="2"/>
          </rPr>
          <t xml:space="preserve">
Per FOD is a new Unit.  Contributions began in 2018</t>
        </r>
      </text>
    </comment>
    <comment ref="FGX19" authorId="0" shapeId="0" xr:uid="{AA608778-AEC7-4311-BB45-B9D2CE3A66E2}">
      <text>
        <r>
          <rPr>
            <b/>
            <sz val="9"/>
            <color indexed="81"/>
            <rFont val="Tahoma"/>
            <family val="2"/>
          </rPr>
          <t>Becky Dzingeleski:</t>
        </r>
        <r>
          <rPr>
            <sz val="9"/>
            <color indexed="81"/>
            <rFont val="Tahoma"/>
            <family val="2"/>
          </rPr>
          <t xml:space="preserve">
Per FOD is a new Unit.  Contributions began in 2018</t>
        </r>
      </text>
    </comment>
    <comment ref="FHB19" authorId="0" shapeId="0" xr:uid="{CF16D74F-C194-4CB8-B1AD-8147C6555833}">
      <text>
        <r>
          <rPr>
            <b/>
            <sz val="9"/>
            <color indexed="81"/>
            <rFont val="Tahoma"/>
            <family val="2"/>
          </rPr>
          <t>Becky Dzingeleski:</t>
        </r>
        <r>
          <rPr>
            <sz val="9"/>
            <color indexed="81"/>
            <rFont val="Tahoma"/>
            <family val="2"/>
          </rPr>
          <t xml:space="preserve">
Per FOD is a new Unit.  Contributions began in 2018</t>
        </r>
      </text>
    </comment>
    <comment ref="FHF19" authorId="0" shapeId="0" xr:uid="{3E662240-64C6-4132-97D4-6935FBA25E70}">
      <text>
        <r>
          <rPr>
            <b/>
            <sz val="9"/>
            <color indexed="81"/>
            <rFont val="Tahoma"/>
            <family val="2"/>
          </rPr>
          <t>Becky Dzingeleski:</t>
        </r>
        <r>
          <rPr>
            <sz val="9"/>
            <color indexed="81"/>
            <rFont val="Tahoma"/>
            <family val="2"/>
          </rPr>
          <t xml:space="preserve">
Per FOD is a new Unit.  Contributions began in 2018</t>
        </r>
      </text>
    </comment>
    <comment ref="FHJ19" authorId="0" shapeId="0" xr:uid="{B0F411F9-7B7A-4CF6-9A24-0A284A8F4578}">
      <text>
        <r>
          <rPr>
            <b/>
            <sz val="9"/>
            <color indexed="81"/>
            <rFont val="Tahoma"/>
            <family val="2"/>
          </rPr>
          <t>Becky Dzingeleski:</t>
        </r>
        <r>
          <rPr>
            <sz val="9"/>
            <color indexed="81"/>
            <rFont val="Tahoma"/>
            <family val="2"/>
          </rPr>
          <t xml:space="preserve">
Per FOD is a new Unit.  Contributions began in 2018</t>
        </r>
      </text>
    </comment>
    <comment ref="FHN19" authorId="0" shapeId="0" xr:uid="{ED0E5C9B-F738-4F32-9E6A-A7E19B674F67}">
      <text>
        <r>
          <rPr>
            <b/>
            <sz val="9"/>
            <color indexed="81"/>
            <rFont val="Tahoma"/>
            <family val="2"/>
          </rPr>
          <t>Becky Dzingeleski:</t>
        </r>
        <r>
          <rPr>
            <sz val="9"/>
            <color indexed="81"/>
            <rFont val="Tahoma"/>
            <family val="2"/>
          </rPr>
          <t xml:space="preserve">
Per FOD is a new Unit.  Contributions began in 2018</t>
        </r>
      </text>
    </comment>
    <comment ref="FHR19" authorId="0" shapeId="0" xr:uid="{7E4E4B97-29EB-446F-A382-217374FAEC35}">
      <text>
        <r>
          <rPr>
            <b/>
            <sz val="9"/>
            <color indexed="81"/>
            <rFont val="Tahoma"/>
            <family val="2"/>
          </rPr>
          <t>Becky Dzingeleski:</t>
        </r>
        <r>
          <rPr>
            <sz val="9"/>
            <color indexed="81"/>
            <rFont val="Tahoma"/>
            <family val="2"/>
          </rPr>
          <t xml:space="preserve">
Per FOD is a new Unit.  Contributions began in 2018</t>
        </r>
      </text>
    </comment>
    <comment ref="FHV19" authorId="0" shapeId="0" xr:uid="{818BCB64-4903-4B2E-B42F-B0BE65591DA9}">
      <text>
        <r>
          <rPr>
            <b/>
            <sz val="9"/>
            <color indexed="81"/>
            <rFont val="Tahoma"/>
            <family val="2"/>
          </rPr>
          <t>Becky Dzingeleski:</t>
        </r>
        <r>
          <rPr>
            <sz val="9"/>
            <color indexed="81"/>
            <rFont val="Tahoma"/>
            <family val="2"/>
          </rPr>
          <t xml:space="preserve">
Per FOD is a new Unit.  Contributions began in 2018</t>
        </r>
      </text>
    </comment>
    <comment ref="FHZ19" authorId="0" shapeId="0" xr:uid="{A1594421-636D-4E46-B316-46CFF78CC915}">
      <text>
        <r>
          <rPr>
            <b/>
            <sz val="9"/>
            <color indexed="81"/>
            <rFont val="Tahoma"/>
            <family val="2"/>
          </rPr>
          <t>Becky Dzingeleski:</t>
        </r>
        <r>
          <rPr>
            <sz val="9"/>
            <color indexed="81"/>
            <rFont val="Tahoma"/>
            <family val="2"/>
          </rPr>
          <t xml:space="preserve">
Per FOD is a new Unit.  Contributions began in 2018</t>
        </r>
      </text>
    </comment>
    <comment ref="FID19" authorId="0" shapeId="0" xr:uid="{7AE51A93-EFC4-4293-A2CA-21AD968879FD}">
      <text>
        <r>
          <rPr>
            <b/>
            <sz val="9"/>
            <color indexed="81"/>
            <rFont val="Tahoma"/>
            <family val="2"/>
          </rPr>
          <t>Becky Dzingeleski:</t>
        </r>
        <r>
          <rPr>
            <sz val="9"/>
            <color indexed="81"/>
            <rFont val="Tahoma"/>
            <family val="2"/>
          </rPr>
          <t xml:space="preserve">
Per FOD is a new Unit.  Contributions began in 2018</t>
        </r>
      </text>
    </comment>
    <comment ref="FIH19" authorId="0" shapeId="0" xr:uid="{FCF5EFA7-E968-4A7E-AF31-8BC039123128}">
      <text>
        <r>
          <rPr>
            <b/>
            <sz val="9"/>
            <color indexed="81"/>
            <rFont val="Tahoma"/>
            <family val="2"/>
          </rPr>
          <t>Becky Dzingeleski:</t>
        </r>
        <r>
          <rPr>
            <sz val="9"/>
            <color indexed="81"/>
            <rFont val="Tahoma"/>
            <family val="2"/>
          </rPr>
          <t xml:space="preserve">
Per FOD is a new Unit.  Contributions began in 2018</t>
        </r>
      </text>
    </comment>
    <comment ref="FIL19" authorId="0" shapeId="0" xr:uid="{8E95CD18-7D11-4DF6-9F33-6F4F4D5B30BD}">
      <text>
        <r>
          <rPr>
            <b/>
            <sz val="9"/>
            <color indexed="81"/>
            <rFont val="Tahoma"/>
            <family val="2"/>
          </rPr>
          <t>Becky Dzingeleski:</t>
        </r>
        <r>
          <rPr>
            <sz val="9"/>
            <color indexed="81"/>
            <rFont val="Tahoma"/>
            <family val="2"/>
          </rPr>
          <t xml:space="preserve">
Per FOD is a new Unit.  Contributions began in 2018</t>
        </r>
      </text>
    </comment>
    <comment ref="FIP19" authorId="0" shapeId="0" xr:uid="{C8B1D80C-C0AC-44D1-A37F-4317C9FF7736}">
      <text>
        <r>
          <rPr>
            <b/>
            <sz val="9"/>
            <color indexed="81"/>
            <rFont val="Tahoma"/>
            <family val="2"/>
          </rPr>
          <t>Becky Dzingeleski:</t>
        </r>
        <r>
          <rPr>
            <sz val="9"/>
            <color indexed="81"/>
            <rFont val="Tahoma"/>
            <family val="2"/>
          </rPr>
          <t xml:space="preserve">
Per FOD is a new Unit.  Contributions began in 2018</t>
        </r>
      </text>
    </comment>
    <comment ref="FIT19" authorId="0" shapeId="0" xr:uid="{1C7232FA-741D-4A84-A7C0-6C66828B693C}">
      <text>
        <r>
          <rPr>
            <b/>
            <sz val="9"/>
            <color indexed="81"/>
            <rFont val="Tahoma"/>
            <family val="2"/>
          </rPr>
          <t>Becky Dzingeleski:</t>
        </r>
        <r>
          <rPr>
            <sz val="9"/>
            <color indexed="81"/>
            <rFont val="Tahoma"/>
            <family val="2"/>
          </rPr>
          <t xml:space="preserve">
Per FOD is a new Unit.  Contributions began in 2018</t>
        </r>
      </text>
    </comment>
    <comment ref="FIX19" authorId="0" shapeId="0" xr:uid="{3D67A41D-A080-4B6E-AFDC-58707BE27B4F}">
      <text>
        <r>
          <rPr>
            <b/>
            <sz val="9"/>
            <color indexed="81"/>
            <rFont val="Tahoma"/>
            <family val="2"/>
          </rPr>
          <t>Becky Dzingeleski:</t>
        </r>
        <r>
          <rPr>
            <sz val="9"/>
            <color indexed="81"/>
            <rFont val="Tahoma"/>
            <family val="2"/>
          </rPr>
          <t xml:space="preserve">
Per FOD is a new Unit.  Contributions began in 2018</t>
        </r>
      </text>
    </comment>
    <comment ref="FJB19" authorId="0" shapeId="0" xr:uid="{3FAD0456-050F-4AA6-8222-61EEBBA04B18}">
      <text>
        <r>
          <rPr>
            <b/>
            <sz val="9"/>
            <color indexed="81"/>
            <rFont val="Tahoma"/>
            <family val="2"/>
          </rPr>
          <t>Becky Dzingeleski:</t>
        </r>
        <r>
          <rPr>
            <sz val="9"/>
            <color indexed="81"/>
            <rFont val="Tahoma"/>
            <family val="2"/>
          </rPr>
          <t xml:space="preserve">
Per FOD is a new Unit.  Contributions began in 2018</t>
        </r>
      </text>
    </comment>
    <comment ref="FJF19" authorId="0" shapeId="0" xr:uid="{1D644328-B562-4EE2-BB87-F0127B2DF46B}">
      <text>
        <r>
          <rPr>
            <b/>
            <sz val="9"/>
            <color indexed="81"/>
            <rFont val="Tahoma"/>
            <family val="2"/>
          </rPr>
          <t>Becky Dzingeleski:</t>
        </r>
        <r>
          <rPr>
            <sz val="9"/>
            <color indexed="81"/>
            <rFont val="Tahoma"/>
            <family val="2"/>
          </rPr>
          <t xml:space="preserve">
Per FOD is a new Unit.  Contributions began in 2018</t>
        </r>
      </text>
    </comment>
    <comment ref="FJJ19" authorId="0" shapeId="0" xr:uid="{1E62358F-4104-4E05-A76E-6B6130C300D0}">
      <text>
        <r>
          <rPr>
            <b/>
            <sz val="9"/>
            <color indexed="81"/>
            <rFont val="Tahoma"/>
            <family val="2"/>
          </rPr>
          <t>Becky Dzingeleski:</t>
        </r>
        <r>
          <rPr>
            <sz val="9"/>
            <color indexed="81"/>
            <rFont val="Tahoma"/>
            <family val="2"/>
          </rPr>
          <t xml:space="preserve">
Per FOD is a new Unit.  Contributions began in 2018</t>
        </r>
      </text>
    </comment>
    <comment ref="FJN19" authorId="0" shapeId="0" xr:uid="{4C1FC348-AA6B-4FB5-A872-04679522B9CD}">
      <text>
        <r>
          <rPr>
            <b/>
            <sz val="9"/>
            <color indexed="81"/>
            <rFont val="Tahoma"/>
            <family val="2"/>
          </rPr>
          <t>Becky Dzingeleski:</t>
        </r>
        <r>
          <rPr>
            <sz val="9"/>
            <color indexed="81"/>
            <rFont val="Tahoma"/>
            <family val="2"/>
          </rPr>
          <t xml:space="preserve">
Per FOD is a new Unit.  Contributions began in 2018</t>
        </r>
      </text>
    </comment>
    <comment ref="FJR19" authorId="0" shapeId="0" xr:uid="{AB001235-A8BD-4950-A118-DBAA30FAB349}">
      <text>
        <r>
          <rPr>
            <b/>
            <sz val="9"/>
            <color indexed="81"/>
            <rFont val="Tahoma"/>
            <family val="2"/>
          </rPr>
          <t>Becky Dzingeleski:</t>
        </r>
        <r>
          <rPr>
            <sz val="9"/>
            <color indexed="81"/>
            <rFont val="Tahoma"/>
            <family val="2"/>
          </rPr>
          <t xml:space="preserve">
Per FOD is a new Unit.  Contributions began in 2018</t>
        </r>
      </text>
    </comment>
    <comment ref="FJV19" authorId="0" shapeId="0" xr:uid="{97ECC3C9-B478-42C5-85B3-5EEB3A75AEC9}">
      <text>
        <r>
          <rPr>
            <b/>
            <sz val="9"/>
            <color indexed="81"/>
            <rFont val="Tahoma"/>
            <family val="2"/>
          </rPr>
          <t>Becky Dzingeleski:</t>
        </r>
        <r>
          <rPr>
            <sz val="9"/>
            <color indexed="81"/>
            <rFont val="Tahoma"/>
            <family val="2"/>
          </rPr>
          <t xml:space="preserve">
Per FOD is a new Unit.  Contributions began in 2018</t>
        </r>
      </text>
    </comment>
    <comment ref="FJZ19" authorId="0" shapeId="0" xr:uid="{B9EC56C1-9A2F-4E12-A851-A7E85E51F62B}">
      <text>
        <r>
          <rPr>
            <b/>
            <sz val="9"/>
            <color indexed="81"/>
            <rFont val="Tahoma"/>
            <family val="2"/>
          </rPr>
          <t>Becky Dzingeleski:</t>
        </r>
        <r>
          <rPr>
            <sz val="9"/>
            <color indexed="81"/>
            <rFont val="Tahoma"/>
            <family val="2"/>
          </rPr>
          <t xml:space="preserve">
Per FOD is a new Unit.  Contributions began in 2018</t>
        </r>
      </text>
    </comment>
    <comment ref="FKD19" authorId="0" shapeId="0" xr:uid="{B0FCB011-70FB-4878-8CE8-F57D654ED11D}">
      <text>
        <r>
          <rPr>
            <b/>
            <sz val="9"/>
            <color indexed="81"/>
            <rFont val="Tahoma"/>
            <family val="2"/>
          </rPr>
          <t>Becky Dzingeleski:</t>
        </r>
        <r>
          <rPr>
            <sz val="9"/>
            <color indexed="81"/>
            <rFont val="Tahoma"/>
            <family val="2"/>
          </rPr>
          <t xml:space="preserve">
Per FOD is a new Unit.  Contributions began in 2018</t>
        </r>
      </text>
    </comment>
    <comment ref="FKH19" authorId="0" shapeId="0" xr:uid="{D2095BB3-AC0F-4A5C-94A9-C26C0ED2E21D}">
      <text>
        <r>
          <rPr>
            <b/>
            <sz val="9"/>
            <color indexed="81"/>
            <rFont val="Tahoma"/>
            <family val="2"/>
          </rPr>
          <t>Becky Dzingeleski:</t>
        </r>
        <r>
          <rPr>
            <sz val="9"/>
            <color indexed="81"/>
            <rFont val="Tahoma"/>
            <family val="2"/>
          </rPr>
          <t xml:space="preserve">
Per FOD is a new Unit.  Contributions began in 2018</t>
        </r>
      </text>
    </comment>
    <comment ref="FKL19" authorId="0" shapeId="0" xr:uid="{AB6AD1CA-18A8-41AE-B5A7-D88DDA2B6392}">
      <text>
        <r>
          <rPr>
            <b/>
            <sz val="9"/>
            <color indexed="81"/>
            <rFont val="Tahoma"/>
            <family val="2"/>
          </rPr>
          <t>Becky Dzingeleski:</t>
        </r>
        <r>
          <rPr>
            <sz val="9"/>
            <color indexed="81"/>
            <rFont val="Tahoma"/>
            <family val="2"/>
          </rPr>
          <t xml:space="preserve">
Per FOD is a new Unit.  Contributions began in 2018</t>
        </r>
      </text>
    </comment>
    <comment ref="FKP19" authorId="0" shapeId="0" xr:uid="{6956D5CD-1B4B-48CE-9846-083A1C99BBFF}">
      <text>
        <r>
          <rPr>
            <b/>
            <sz val="9"/>
            <color indexed="81"/>
            <rFont val="Tahoma"/>
            <family val="2"/>
          </rPr>
          <t>Becky Dzingeleski:</t>
        </r>
        <r>
          <rPr>
            <sz val="9"/>
            <color indexed="81"/>
            <rFont val="Tahoma"/>
            <family val="2"/>
          </rPr>
          <t xml:space="preserve">
Per FOD is a new Unit.  Contributions began in 2018</t>
        </r>
      </text>
    </comment>
    <comment ref="FKT19" authorId="0" shapeId="0" xr:uid="{D60E89FE-56AD-4310-8E65-50BF24729D1B}">
      <text>
        <r>
          <rPr>
            <b/>
            <sz val="9"/>
            <color indexed="81"/>
            <rFont val="Tahoma"/>
            <family val="2"/>
          </rPr>
          <t>Becky Dzingeleski:</t>
        </r>
        <r>
          <rPr>
            <sz val="9"/>
            <color indexed="81"/>
            <rFont val="Tahoma"/>
            <family val="2"/>
          </rPr>
          <t xml:space="preserve">
Per FOD is a new Unit.  Contributions began in 2018</t>
        </r>
      </text>
    </comment>
    <comment ref="FKX19" authorId="0" shapeId="0" xr:uid="{C78F228C-D1A5-43E0-A073-1EDF83AFE3B9}">
      <text>
        <r>
          <rPr>
            <b/>
            <sz val="9"/>
            <color indexed="81"/>
            <rFont val="Tahoma"/>
            <family val="2"/>
          </rPr>
          <t>Becky Dzingeleski:</t>
        </r>
        <r>
          <rPr>
            <sz val="9"/>
            <color indexed="81"/>
            <rFont val="Tahoma"/>
            <family val="2"/>
          </rPr>
          <t xml:space="preserve">
Per FOD is a new Unit.  Contributions began in 2018</t>
        </r>
      </text>
    </comment>
    <comment ref="FLB19" authorId="0" shapeId="0" xr:uid="{04EDFE2D-4A65-4CD1-92AD-2EE8CB7E304A}">
      <text>
        <r>
          <rPr>
            <b/>
            <sz val="9"/>
            <color indexed="81"/>
            <rFont val="Tahoma"/>
            <family val="2"/>
          </rPr>
          <t>Becky Dzingeleski:</t>
        </r>
        <r>
          <rPr>
            <sz val="9"/>
            <color indexed="81"/>
            <rFont val="Tahoma"/>
            <family val="2"/>
          </rPr>
          <t xml:space="preserve">
Per FOD is a new Unit.  Contributions began in 2018</t>
        </r>
      </text>
    </comment>
    <comment ref="FLF19" authorId="0" shapeId="0" xr:uid="{910CF5E0-53F3-41A4-A658-527816FCD5CF}">
      <text>
        <r>
          <rPr>
            <b/>
            <sz val="9"/>
            <color indexed="81"/>
            <rFont val="Tahoma"/>
            <family val="2"/>
          </rPr>
          <t>Becky Dzingeleski:</t>
        </r>
        <r>
          <rPr>
            <sz val="9"/>
            <color indexed="81"/>
            <rFont val="Tahoma"/>
            <family val="2"/>
          </rPr>
          <t xml:space="preserve">
Per FOD is a new Unit.  Contributions began in 2018</t>
        </r>
      </text>
    </comment>
    <comment ref="FLJ19" authorId="0" shapeId="0" xr:uid="{32C0EFBD-C6FE-4D78-8D15-6469C709C77B}">
      <text>
        <r>
          <rPr>
            <b/>
            <sz val="9"/>
            <color indexed="81"/>
            <rFont val="Tahoma"/>
            <family val="2"/>
          </rPr>
          <t>Becky Dzingeleski:</t>
        </r>
        <r>
          <rPr>
            <sz val="9"/>
            <color indexed="81"/>
            <rFont val="Tahoma"/>
            <family val="2"/>
          </rPr>
          <t xml:space="preserve">
Per FOD is a new Unit.  Contributions began in 2018</t>
        </r>
      </text>
    </comment>
    <comment ref="FLN19" authorId="0" shapeId="0" xr:uid="{6C624EC4-6AFA-4984-94F0-EB461C57A8F7}">
      <text>
        <r>
          <rPr>
            <b/>
            <sz val="9"/>
            <color indexed="81"/>
            <rFont val="Tahoma"/>
            <family val="2"/>
          </rPr>
          <t>Becky Dzingeleski:</t>
        </r>
        <r>
          <rPr>
            <sz val="9"/>
            <color indexed="81"/>
            <rFont val="Tahoma"/>
            <family val="2"/>
          </rPr>
          <t xml:space="preserve">
Per FOD is a new Unit.  Contributions began in 2018</t>
        </r>
      </text>
    </comment>
    <comment ref="FLR19" authorId="0" shapeId="0" xr:uid="{B4319F2C-4485-4A3C-93DA-63A67EE2A01D}">
      <text>
        <r>
          <rPr>
            <b/>
            <sz val="9"/>
            <color indexed="81"/>
            <rFont val="Tahoma"/>
            <family val="2"/>
          </rPr>
          <t>Becky Dzingeleski:</t>
        </r>
        <r>
          <rPr>
            <sz val="9"/>
            <color indexed="81"/>
            <rFont val="Tahoma"/>
            <family val="2"/>
          </rPr>
          <t xml:space="preserve">
Per FOD is a new Unit.  Contributions began in 2018</t>
        </r>
      </text>
    </comment>
    <comment ref="FLV19" authorId="0" shapeId="0" xr:uid="{49D70582-A9E9-4F2D-90DC-2E9D6550CB63}">
      <text>
        <r>
          <rPr>
            <b/>
            <sz val="9"/>
            <color indexed="81"/>
            <rFont val="Tahoma"/>
            <family val="2"/>
          </rPr>
          <t>Becky Dzingeleski:</t>
        </r>
        <r>
          <rPr>
            <sz val="9"/>
            <color indexed="81"/>
            <rFont val="Tahoma"/>
            <family val="2"/>
          </rPr>
          <t xml:space="preserve">
Per FOD is a new Unit.  Contributions began in 2018</t>
        </r>
      </text>
    </comment>
    <comment ref="FLZ19" authorId="0" shapeId="0" xr:uid="{9A727FEC-E00D-488A-BD8F-9A28856C9084}">
      <text>
        <r>
          <rPr>
            <b/>
            <sz val="9"/>
            <color indexed="81"/>
            <rFont val="Tahoma"/>
            <family val="2"/>
          </rPr>
          <t>Becky Dzingeleski:</t>
        </r>
        <r>
          <rPr>
            <sz val="9"/>
            <color indexed="81"/>
            <rFont val="Tahoma"/>
            <family val="2"/>
          </rPr>
          <t xml:space="preserve">
Per FOD is a new Unit.  Contributions began in 2018</t>
        </r>
      </text>
    </comment>
    <comment ref="FMD19" authorId="0" shapeId="0" xr:uid="{2B37A91F-D98D-4699-9520-EDD9EF6491C0}">
      <text>
        <r>
          <rPr>
            <b/>
            <sz val="9"/>
            <color indexed="81"/>
            <rFont val="Tahoma"/>
            <family val="2"/>
          </rPr>
          <t>Becky Dzingeleski:</t>
        </r>
        <r>
          <rPr>
            <sz val="9"/>
            <color indexed="81"/>
            <rFont val="Tahoma"/>
            <family val="2"/>
          </rPr>
          <t xml:space="preserve">
Per FOD is a new Unit.  Contributions began in 2018</t>
        </r>
      </text>
    </comment>
    <comment ref="FMH19" authorId="0" shapeId="0" xr:uid="{120C1709-045E-479D-B0D2-E1A11AF18CED}">
      <text>
        <r>
          <rPr>
            <b/>
            <sz val="9"/>
            <color indexed="81"/>
            <rFont val="Tahoma"/>
            <family val="2"/>
          </rPr>
          <t>Becky Dzingeleski:</t>
        </r>
        <r>
          <rPr>
            <sz val="9"/>
            <color indexed="81"/>
            <rFont val="Tahoma"/>
            <family val="2"/>
          </rPr>
          <t xml:space="preserve">
Per FOD is a new Unit.  Contributions began in 2018</t>
        </r>
      </text>
    </comment>
    <comment ref="FML19" authorId="0" shapeId="0" xr:uid="{02419091-1663-4776-908D-2CBECA31D49D}">
      <text>
        <r>
          <rPr>
            <b/>
            <sz val="9"/>
            <color indexed="81"/>
            <rFont val="Tahoma"/>
            <family val="2"/>
          </rPr>
          <t>Becky Dzingeleski:</t>
        </r>
        <r>
          <rPr>
            <sz val="9"/>
            <color indexed="81"/>
            <rFont val="Tahoma"/>
            <family val="2"/>
          </rPr>
          <t xml:space="preserve">
Per FOD is a new Unit.  Contributions began in 2018</t>
        </r>
      </text>
    </comment>
    <comment ref="FMP19" authorId="0" shapeId="0" xr:uid="{E33BC4DB-9F7F-428F-968F-7354389AAA41}">
      <text>
        <r>
          <rPr>
            <b/>
            <sz val="9"/>
            <color indexed="81"/>
            <rFont val="Tahoma"/>
            <family val="2"/>
          </rPr>
          <t>Becky Dzingeleski:</t>
        </r>
        <r>
          <rPr>
            <sz val="9"/>
            <color indexed="81"/>
            <rFont val="Tahoma"/>
            <family val="2"/>
          </rPr>
          <t xml:space="preserve">
Per FOD is a new Unit.  Contributions began in 2018</t>
        </r>
      </text>
    </comment>
    <comment ref="FMT19" authorId="0" shapeId="0" xr:uid="{3D3DF007-D88A-4AC1-9BE6-CBBA9D2400C8}">
      <text>
        <r>
          <rPr>
            <b/>
            <sz val="9"/>
            <color indexed="81"/>
            <rFont val="Tahoma"/>
            <family val="2"/>
          </rPr>
          <t>Becky Dzingeleski:</t>
        </r>
        <r>
          <rPr>
            <sz val="9"/>
            <color indexed="81"/>
            <rFont val="Tahoma"/>
            <family val="2"/>
          </rPr>
          <t xml:space="preserve">
Per FOD is a new Unit.  Contributions began in 2018</t>
        </r>
      </text>
    </comment>
    <comment ref="FMX19" authorId="0" shapeId="0" xr:uid="{B8026A57-A3A7-4081-84E7-51B3A1578866}">
      <text>
        <r>
          <rPr>
            <b/>
            <sz val="9"/>
            <color indexed="81"/>
            <rFont val="Tahoma"/>
            <family val="2"/>
          </rPr>
          <t>Becky Dzingeleski:</t>
        </r>
        <r>
          <rPr>
            <sz val="9"/>
            <color indexed="81"/>
            <rFont val="Tahoma"/>
            <family val="2"/>
          </rPr>
          <t xml:space="preserve">
Per FOD is a new Unit.  Contributions began in 2018</t>
        </r>
      </text>
    </comment>
    <comment ref="FNB19" authorId="0" shapeId="0" xr:uid="{33A4B99C-B430-423B-B53D-949638D026F4}">
      <text>
        <r>
          <rPr>
            <b/>
            <sz val="9"/>
            <color indexed="81"/>
            <rFont val="Tahoma"/>
            <family val="2"/>
          </rPr>
          <t>Becky Dzingeleski:</t>
        </r>
        <r>
          <rPr>
            <sz val="9"/>
            <color indexed="81"/>
            <rFont val="Tahoma"/>
            <family val="2"/>
          </rPr>
          <t xml:space="preserve">
Per FOD is a new Unit.  Contributions began in 2018</t>
        </r>
      </text>
    </comment>
    <comment ref="FNF19" authorId="0" shapeId="0" xr:uid="{7794868B-8D39-4583-A6C3-D48E859C5827}">
      <text>
        <r>
          <rPr>
            <b/>
            <sz val="9"/>
            <color indexed="81"/>
            <rFont val="Tahoma"/>
            <family val="2"/>
          </rPr>
          <t>Becky Dzingeleski:</t>
        </r>
        <r>
          <rPr>
            <sz val="9"/>
            <color indexed="81"/>
            <rFont val="Tahoma"/>
            <family val="2"/>
          </rPr>
          <t xml:space="preserve">
Per FOD is a new Unit.  Contributions began in 2018</t>
        </r>
      </text>
    </comment>
    <comment ref="FNJ19" authorId="0" shapeId="0" xr:uid="{8213EDE8-F182-4950-A749-BAB644979CC4}">
      <text>
        <r>
          <rPr>
            <b/>
            <sz val="9"/>
            <color indexed="81"/>
            <rFont val="Tahoma"/>
            <family val="2"/>
          </rPr>
          <t>Becky Dzingeleski:</t>
        </r>
        <r>
          <rPr>
            <sz val="9"/>
            <color indexed="81"/>
            <rFont val="Tahoma"/>
            <family val="2"/>
          </rPr>
          <t xml:space="preserve">
Per FOD is a new Unit.  Contributions began in 2018</t>
        </r>
      </text>
    </comment>
    <comment ref="FNN19" authorId="0" shapeId="0" xr:uid="{DF6F4083-9BF6-43BC-87F3-BA62661F7714}">
      <text>
        <r>
          <rPr>
            <b/>
            <sz val="9"/>
            <color indexed="81"/>
            <rFont val="Tahoma"/>
            <family val="2"/>
          </rPr>
          <t>Becky Dzingeleski:</t>
        </r>
        <r>
          <rPr>
            <sz val="9"/>
            <color indexed="81"/>
            <rFont val="Tahoma"/>
            <family val="2"/>
          </rPr>
          <t xml:space="preserve">
Per FOD is a new Unit.  Contributions began in 2018</t>
        </r>
      </text>
    </comment>
    <comment ref="FNR19" authorId="0" shapeId="0" xr:uid="{30A8134A-347B-4417-8A10-31E0D575C988}">
      <text>
        <r>
          <rPr>
            <b/>
            <sz val="9"/>
            <color indexed="81"/>
            <rFont val="Tahoma"/>
            <family val="2"/>
          </rPr>
          <t>Becky Dzingeleski:</t>
        </r>
        <r>
          <rPr>
            <sz val="9"/>
            <color indexed="81"/>
            <rFont val="Tahoma"/>
            <family val="2"/>
          </rPr>
          <t xml:space="preserve">
Per FOD is a new Unit.  Contributions began in 2018</t>
        </r>
      </text>
    </comment>
    <comment ref="FNV19" authorId="0" shapeId="0" xr:uid="{28E5F36A-32CD-4166-AF78-BB3D794312DD}">
      <text>
        <r>
          <rPr>
            <b/>
            <sz val="9"/>
            <color indexed="81"/>
            <rFont val="Tahoma"/>
            <family val="2"/>
          </rPr>
          <t>Becky Dzingeleski:</t>
        </r>
        <r>
          <rPr>
            <sz val="9"/>
            <color indexed="81"/>
            <rFont val="Tahoma"/>
            <family val="2"/>
          </rPr>
          <t xml:space="preserve">
Per FOD is a new Unit.  Contributions began in 2018</t>
        </r>
      </text>
    </comment>
    <comment ref="FNZ19" authorId="0" shapeId="0" xr:uid="{D8C7EE43-7C04-498B-88F3-CA4B7E6B8B5B}">
      <text>
        <r>
          <rPr>
            <b/>
            <sz val="9"/>
            <color indexed="81"/>
            <rFont val="Tahoma"/>
            <family val="2"/>
          </rPr>
          <t>Becky Dzingeleski:</t>
        </r>
        <r>
          <rPr>
            <sz val="9"/>
            <color indexed="81"/>
            <rFont val="Tahoma"/>
            <family val="2"/>
          </rPr>
          <t xml:space="preserve">
Per FOD is a new Unit.  Contributions began in 2018</t>
        </r>
      </text>
    </comment>
    <comment ref="FOD19" authorId="0" shapeId="0" xr:uid="{94B7AFDA-4872-421B-99C2-75293D5FE0F0}">
      <text>
        <r>
          <rPr>
            <b/>
            <sz val="9"/>
            <color indexed="81"/>
            <rFont val="Tahoma"/>
            <family val="2"/>
          </rPr>
          <t>Becky Dzingeleski:</t>
        </r>
        <r>
          <rPr>
            <sz val="9"/>
            <color indexed="81"/>
            <rFont val="Tahoma"/>
            <family val="2"/>
          </rPr>
          <t xml:space="preserve">
Per FOD is a new Unit.  Contributions began in 2018</t>
        </r>
      </text>
    </comment>
    <comment ref="FOH19" authorId="0" shapeId="0" xr:uid="{85B6AE37-3E72-4FC0-B950-A20E746ED295}">
      <text>
        <r>
          <rPr>
            <b/>
            <sz val="9"/>
            <color indexed="81"/>
            <rFont val="Tahoma"/>
            <family val="2"/>
          </rPr>
          <t>Becky Dzingeleski:</t>
        </r>
        <r>
          <rPr>
            <sz val="9"/>
            <color indexed="81"/>
            <rFont val="Tahoma"/>
            <family val="2"/>
          </rPr>
          <t xml:space="preserve">
Per FOD is a new Unit.  Contributions began in 2018</t>
        </r>
      </text>
    </comment>
    <comment ref="FOL19" authorId="0" shapeId="0" xr:uid="{06421719-DAF0-46B5-B858-9F694E9F91C5}">
      <text>
        <r>
          <rPr>
            <b/>
            <sz val="9"/>
            <color indexed="81"/>
            <rFont val="Tahoma"/>
            <family val="2"/>
          </rPr>
          <t>Becky Dzingeleski:</t>
        </r>
        <r>
          <rPr>
            <sz val="9"/>
            <color indexed="81"/>
            <rFont val="Tahoma"/>
            <family val="2"/>
          </rPr>
          <t xml:space="preserve">
Per FOD is a new Unit.  Contributions began in 2018</t>
        </r>
      </text>
    </comment>
    <comment ref="FOP19" authorId="0" shapeId="0" xr:uid="{676AC879-3946-431E-A675-B1191B8A21FF}">
      <text>
        <r>
          <rPr>
            <b/>
            <sz val="9"/>
            <color indexed="81"/>
            <rFont val="Tahoma"/>
            <family val="2"/>
          </rPr>
          <t>Becky Dzingeleski:</t>
        </r>
        <r>
          <rPr>
            <sz val="9"/>
            <color indexed="81"/>
            <rFont val="Tahoma"/>
            <family val="2"/>
          </rPr>
          <t xml:space="preserve">
Per FOD is a new Unit.  Contributions began in 2018</t>
        </r>
      </text>
    </comment>
    <comment ref="FOT19" authorId="0" shapeId="0" xr:uid="{993F8647-68CF-4FD7-8FDD-8F9A5A648054}">
      <text>
        <r>
          <rPr>
            <b/>
            <sz val="9"/>
            <color indexed="81"/>
            <rFont val="Tahoma"/>
            <family val="2"/>
          </rPr>
          <t>Becky Dzingeleski:</t>
        </r>
        <r>
          <rPr>
            <sz val="9"/>
            <color indexed="81"/>
            <rFont val="Tahoma"/>
            <family val="2"/>
          </rPr>
          <t xml:space="preserve">
Per FOD is a new Unit.  Contributions began in 2018</t>
        </r>
      </text>
    </comment>
    <comment ref="FOX19" authorId="0" shapeId="0" xr:uid="{D8303A73-31B9-4F62-8D4C-68E2D38EA0D4}">
      <text>
        <r>
          <rPr>
            <b/>
            <sz val="9"/>
            <color indexed="81"/>
            <rFont val="Tahoma"/>
            <family val="2"/>
          </rPr>
          <t>Becky Dzingeleski:</t>
        </r>
        <r>
          <rPr>
            <sz val="9"/>
            <color indexed="81"/>
            <rFont val="Tahoma"/>
            <family val="2"/>
          </rPr>
          <t xml:space="preserve">
Per FOD is a new Unit.  Contributions began in 2018</t>
        </r>
      </text>
    </comment>
    <comment ref="FPB19" authorId="0" shapeId="0" xr:uid="{FAD2AB7A-207E-4338-A4A8-D903AE40D2FD}">
      <text>
        <r>
          <rPr>
            <b/>
            <sz val="9"/>
            <color indexed="81"/>
            <rFont val="Tahoma"/>
            <family val="2"/>
          </rPr>
          <t>Becky Dzingeleski:</t>
        </r>
        <r>
          <rPr>
            <sz val="9"/>
            <color indexed="81"/>
            <rFont val="Tahoma"/>
            <family val="2"/>
          </rPr>
          <t xml:space="preserve">
Per FOD is a new Unit.  Contributions began in 2018</t>
        </r>
      </text>
    </comment>
    <comment ref="FPF19" authorId="0" shapeId="0" xr:uid="{6A70CBEA-A56A-48C6-9597-3BD8AD89DC86}">
      <text>
        <r>
          <rPr>
            <b/>
            <sz val="9"/>
            <color indexed="81"/>
            <rFont val="Tahoma"/>
            <family val="2"/>
          </rPr>
          <t>Becky Dzingeleski:</t>
        </r>
        <r>
          <rPr>
            <sz val="9"/>
            <color indexed="81"/>
            <rFont val="Tahoma"/>
            <family val="2"/>
          </rPr>
          <t xml:space="preserve">
Per FOD is a new Unit.  Contributions began in 2018</t>
        </r>
      </text>
    </comment>
    <comment ref="FPJ19" authorId="0" shapeId="0" xr:uid="{28757DF2-25C0-47B2-9C81-88238E0E9119}">
      <text>
        <r>
          <rPr>
            <b/>
            <sz val="9"/>
            <color indexed="81"/>
            <rFont val="Tahoma"/>
            <family val="2"/>
          </rPr>
          <t>Becky Dzingeleski:</t>
        </r>
        <r>
          <rPr>
            <sz val="9"/>
            <color indexed="81"/>
            <rFont val="Tahoma"/>
            <family val="2"/>
          </rPr>
          <t xml:space="preserve">
Per FOD is a new Unit.  Contributions began in 2018</t>
        </r>
      </text>
    </comment>
    <comment ref="FPN19" authorId="0" shapeId="0" xr:uid="{30FD38A3-6A28-4AC2-9959-4D0C00B53F2E}">
      <text>
        <r>
          <rPr>
            <b/>
            <sz val="9"/>
            <color indexed="81"/>
            <rFont val="Tahoma"/>
            <family val="2"/>
          </rPr>
          <t>Becky Dzingeleski:</t>
        </r>
        <r>
          <rPr>
            <sz val="9"/>
            <color indexed="81"/>
            <rFont val="Tahoma"/>
            <family val="2"/>
          </rPr>
          <t xml:space="preserve">
Per FOD is a new Unit.  Contributions began in 2018</t>
        </r>
      </text>
    </comment>
    <comment ref="FPR19" authorId="0" shapeId="0" xr:uid="{14316EB2-F881-4913-B58F-96BD68C21F94}">
      <text>
        <r>
          <rPr>
            <b/>
            <sz val="9"/>
            <color indexed="81"/>
            <rFont val="Tahoma"/>
            <family val="2"/>
          </rPr>
          <t>Becky Dzingeleski:</t>
        </r>
        <r>
          <rPr>
            <sz val="9"/>
            <color indexed="81"/>
            <rFont val="Tahoma"/>
            <family val="2"/>
          </rPr>
          <t xml:space="preserve">
Per FOD is a new Unit.  Contributions began in 2018</t>
        </r>
      </text>
    </comment>
    <comment ref="FPV19" authorId="0" shapeId="0" xr:uid="{F536BF87-6CA6-461C-B039-EAD7602B5D20}">
      <text>
        <r>
          <rPr>
            <b/>
            <sz val="9"/>
            <color indexed="81"/>
            <rFont val="Tahoma"/>
            <family val="2"/>
          </rPr>
          <t>Becky Dzingeleski:</t>
        </r>
        <r>
          <rPr>
            <sz val="9"/>
            <color indexed="81"/>
            <rFont val="Tahoma"/>
            <family val="2"/>
          </rPr>
          <t xml:space="preserve">
Per FOD is a new Unit.  Contributions began in 2018</t>
        </r>
      </text>
    </comment>
    <comment ref="FPZ19" authorId="0" shapeId="0" xr:uid="{36CCA0DE-5942-459C-B8F8-29A814EF6EAF}">
      <text>
        <r>
          <rPr>
            <b/>
            <sz val="9"/>
            <color indexed="81"/>
            <rFont val="Tahoma"/>
            <family val="2"/>
          </rPr>
          <t>Becky Dzingeleski:</t>
        </r>
        <r>
          <rPr>
            <sz val="9"/>
            <color indexed="81"/>
            <rFont val="Tahoma"/>
            <family val="2"/>
          </rPr>
          <t xml:space="preserve">
Per FOD is a new Unit.  Contributions began in 2018</t>
        </r>
      </text>
    </comment>
    <comment ref="FQD19" authorId="0" shapeId="0" xr:uid="{FBB511F0-2544-4F54-9D6C-1F918C6A2372}">
      <text>
        <r>
          <rPr>
            <b/>
            <sz val="9"/>
            <color indexed="81"/>
            <rFont val="Tahoma"/>
            <family val="2"/>
          </rPr>
          <t>Becky Dzingeleski:</t>
        </r>
        <r>
          <rPr>
            <sz val="9"/>
            <color indexed="81"/>
            <rFont val="Tahoma"/>
            <family val="2"/>
          </rPr>
          <t xml:space="preserve">
Per FOD is a new Unit.  Contributions began in 2018</t>
        </r>
      </text>
    </comment>
    <comment ref="FQH19" authorId="0" shapeId="0" xr:uid="{905164BD-7471-437B-83F4-0721665F6CFB}">
      <text>
        <r>
          <rPr>
            <b/>
            <sz val="9"/>
            <color indexed="81"/>
            <rFont val="Tahoma"/>
            <family val="2"/>
          </rPr>
          <t>Becky Dzingeleski:</t>
        </r>
        <r>
          <rPr>
            <sz val="9"/>
            <color indexed="81"/>
            <rFont val="Tahoma"/>
            <family val="2"/>
          </rPr>
          <t xml:space="preserve">
Per FOD is a new Unit.  Contributions began in 2018</t>
        </r>
      </text>
    </comment>
    <comment ref="FQL19" authorId="0" shapeId="0" xr:uid="{63C4B2D7-1DFA-4790-90BD-AC9A88A1B071}">
      <text>
        <r>
          <rPr>
            <b/>
            <sz val="9"/>
            <color indexed="81"/>
            <rFont val="Tahoma"/>
            <family val="2"/>
          </rPr>
          <t>Becky Dzingeleski:</t>
        </r>
        <r>
          <rPr>
            <sz val="9"/>
            <color indexed="81"/>
            <rFont val="Tahoma"/>
            <family val="2"/>
          </rPr>
          <t xml:space="preserve">
Per FOD is a new Unit.  Contributions began in 2018</t>
        </r>
      </text>
    </comment>
    <comment ref="FQP19" authorId="0" shapeId="0" xr:uid="{A845F875-D78C-4DCE-AEFA-1B84CC73051C}">
      <text>
        <r>
          <rPr>
            <b/>
            <sz val="9"/>
            <color indexed="81"/>
            <rFont val="Tahoma"/>
            <family val="2"/>
          </rPr>
          <t>Becky Dzingeleski:</t>
        </r>
        <r>
          <rPr>
            <sz val="9"/>
            <color indexed="81"/>
            <rFont val="Tahoma"/>
            <family val="2"/>
          </rPr>
          <t xml:space="preserve">
Per FOD is a new Unit.  Contributions began in 2018</t>
        </r>
      </text>
    </comment>
    <comment ref="FQT19" authorId="0" shapeId="0" xr:uid="{49B23019-E3A2-4304-928C-B8CA4AA54B6A}">
      <text>
        <r>
          <rPr>
            <b/>
            <sz val="9"/>
            <color indexed="81"/>
            <rFont val="Tahoma"/>
            <family val="2"/>
          </rPr>
          <t>Becky Dzingeleski:</t>
        </r>
        <r>
          <rPr>
            <sz val="9"/>
            <color indexed="81"/>
            <rFont val="Tahoma"/>
            <family val="2"/>
          </rPr>
          <t xml:space="preserve">
Per FOD is a new Unit.  Contributions began in 2018</t>
        </r>
      </text>
    </comment>
    <comment ref="FQX19" authorId="0" shapeId="0" xr:uid="{7F965A7F-2BD2-45B1-B0AF-37FD833CC42B}">
      <text>
        <r>
          <rPr>
            <b/>
            <sz val="9"/>
            <color indexed="81"/>
            <rFont val="Tahoma"/>
            <family val="2"/>
          </rPr>
          <t>Becky Dzingeleski:</t>
        </r>
        <r>
          <rPr>
            <sz val="9"/>
            <color indexed="81"/>
            <rFont val="Tahoma"/>
            <family val="2"/>
          </rPr>
          <t xml:space="preserve">
Per FOD is a new Unit.  Contributions began in 2018</t>
        </r>
      </text>
    </comment>
    <comment ref="FRB19" authorId="0" shapeId="0" xr:uid="{A718AA1B-3DF2-453A-9C23-1B23298CF41A}">
      <text>
        <r>
          <rPr>
            <b/>
            <sz val="9"/>
            <color indexed="81"/>
            <rFont val="Tahoma"/>
            <family val="2"/>
          </rPr>
          <t>Becky Dzingeleski:</t>
        </r>
        <r>
          <rPr>
            <sz val="9"/>
            <color indexed="81"/>
            <rFont val="Tahoma"/>
            <family val="2"/>
          </rPr>
          <t xml:space="preserve">
Per FOD is a new Unit.  Contributions began in 2018</t>
        </r>
      </text>
    </comment>
    <comment ref="FRF19" authorId="0" shapeId="0" xr:uid="{E26E8A7D-F5A2-4552-8511-9796299B233D}">
      <text>
        <r>
          <rPr>
            <b/>
            <sz val="9"/>
            <color indexed="81"/>
            <rFont val="Tahoma"/>
            <family val="2"/>
          </rPr>
          <t>Becky Dzingeleski:</t>
        </r>
        <r>
          <rPr>
            <sz val="9"/>
            <color indexed="81"/>
            <rFont val="Tahoma"/>
            <family val="2"/>
          </rPr>
          <t xml:space="preserve">
Per FOD is a new Unit.  Contributions began in 2018</t>
        </r>
      </text>
    </comment>
    <comment ref="FRJ19" authorId="0" shapeId="0" xr:uid="{77F925C1-31D8-491A-9CA7-6825B4881733}">
      <text>
        <r>
          <rPr>
            <b/>
            <sz val="9"/>
            <color indexed="81"/>
            <rFont val="Tahoma"/>
            <family val="2"/>
          </rPr>
          <t>Becky Dzingeleski:</t>
        </r>
        <r>
          <rPr>
            <sz val="9"/>
            <color indexed="81"/>
            <rFont val="Tahoma"/>
            <family val="2"/>
          </rPr>
          <t xml:space="preserve">
Per FOD is a new Unit.  Contributions began in 2018</t>
        </r>
      </text>
    </comment>
    <comment ref="FRN19" authorId="0" shapeId="0" xr:uid="{5217238D-06E8-45D7-AE06-F487878AAC75}">
      <text>
        <r>
          <rPr>
            <b/>
            <sz val="9"/>
            <color indexed="81"/>
            <rFont val="Tahoma"/>
            <family val="2"/>
          </rPr>
          <t>Becky Dzingeleski:</t>
        </r>
        <r>
          <rPr>
            <sz val="9"/>
            <color indexed="81"/>
            <rFont val="Tahoma"/>
            <family val="2"/>
          </rPr>
          <t xml:space="preserve">
Per FOD is a new Unit.  Contributions began in 2018</t>
        </r>
      </text>
    </comment>
    <comment ref="FRR19" authorId="0" shapeId="0" xr:uid="{3211B88B-8C2A-48D3-BB2F-55FD1FCFC8E1}">
      <text>
        <r>
          <rPr>
            <b/>
            <sz val="9"/>
            <color indexed="81"/>
            <rFont val="Tahoma"/>
            <family val="2"/>
          </rPr>
          <t>Becky Dzingeleski:</t>
        </r>
        <r>
          <rPr>
            <sz val="9"/>
            <color indexed="81"/>
            <rFont val="Tahoma"/>
            <family val="2"/>
          </rPr>
          <t xml:space="preserve">
Per FOD is a new Unit.  Contributions began in 2018</t>
        </r>
      </text>
    </comment>
    <comment ref="FRV19" authorId="0" shapeId="0" xr:uid="{2BDD4B9E-9148-4013-90CB-8CA152A692EF}">
      <text>
        <r>
          <rPr>
            <b/>
            <sz val="9"/>
            <color indexed="81"/>
            <rFont val="Tahoma"/>
            <family val="2"/>
          </rPr>
          <t>Becky Dzingeleski:</t>
        </r>
        <r>
          <rPr>
            <sz val="9"/>
            <color indexed="81"/>
            <rFont val="Tahoma"/>
            <family val="2"/>
          </rPr>
          <t xml:space="preserve">
Per FOD is a new Unit.  Contributions began in 2018</t>
        </r>
      </text>
    </comment>
    <comment ref="FRZ19" authorId="0" shapeId="0" xr:uid="{9BABDC78-CABD-46A8-8C98-B6DEEC289C83}">
      <text>
        <r>
          <rPr>
            <b/>
            <sz val="9"/>
            <color indexed="81"/>
            <rFont val="Tahoma"/>
            <family val="2"/>
          </rPr>
          <t>Becky Dzingeleski:</t>
        </r>
        <r>
          <rPr>
            <sz val="9"/>
            <color indexed="81"/>
            <rFont val="Tahoma"/>
            <family val="2"/>
          </rPr>
          <t xml:space="preserve">
Per FOD is a new Unit.  Contributions began in 2018</t>
        </r>
      </text>
    </comment>
    <comment ref="FSD19" authorId="0" shapeId="0" xr:uid="{16CA872D-203D-4F29-ABE3-2E0FD3403232}">
      <text>
        <r>
          <rPr>
            <b/>
            <sz val="9"/>
            <color indexed="81"/>
            <rFont val="Tahoma"/>
            <family val="2"/>
          </rPr>
          <t>Becky Dzingeleski:</t>
        </r>
        <r>
          <rPr>
            <sz val="9"/>
            <color indexed="81"/>
            <rFont val="Tahoma"/>
            <family val="2"/>
          </rPr>
          <t xml:space="preserve">
Per FOD is a new Unit.  Contributions began in 2018</t>
        </r>
      </text>
    </comment>
    <comment ref="FSH19" authorId="0" shapeId="0" xr:uid="{5C1931A4-D66E-4B20-90BB-FE0B4BA6CE72}">
      <text>
        <r>
          <rPr>
            <b/>
            <sz val="9"/>
            <color indexed="81"/>
            <rFont val="Tahoma"/>
            <family val="2"/>
          </rPr>
          <t>Becky Dzingeleski:</t>
        </r>
        <r>
          <rPr>
            <sz val="9"/>
            <color indexed="81"/>
            <rFont val="Tahoma"/>
            <family val="2"/>
          </rPr>
          <t xml:space="preserve">
Per FOD is a new Unit.  Contributions began in 2018</t>
        </r>
      </text>
    </comment>
    <comment ref="FSL19" authorId="0" shapeId="0" xr:uid="{C16AF0EC-F0CB-4014-AF3B-13E79CFA8F3F}">
      <text>
        <r>
          <rPr>
            <b/>
            <sz val="9"/>
            <color indexed="81"/>
            <rFont val="Tahoma"/>
            <family val="2"/>
          </rPr>
          <t>Becky Dzingeleski:</t>
        </r>
        <r>
          <rPr>
            <sz val="9"/>
            <color indexed="81"/>
            <rFont val="Tahoma"/>
            <family val="2"/>
          </rPr>
          <t xml:space="preserve">
Per FOD is a new Unit.  Contributions began in 2018</t>
        </r>
      </text>
    </comment>
    <comment ref="FSP19" authorId="0" shapeId="0" xr:uid="{170D98D7-522C-4FF1-86F1-DE319BDD1440}">
      <text>
        <r>
          <rPr>
            <b/>
            <sz val="9"/>
            <color indexed="81"/>
            <rFont val="Tahoma"/>
            <family val="2"/>
          </rPr>
          <t>Becky Dzingeleski:</t>
        </r>
        <r>
          <rPr>
            <sz val="9"/>
            <color indexed="81"/>
            <rFont val="Tahoma"/>
            <family val="2"/>
          </rPr>
          <t xml:space="preserve">
Per FOD is a new Unit.  Contributions began in 2018</t>
        </r>
      </text>
    </comment>
    <comment ref="FST19" authorId="0" shapeId="0" xr:uid="{1B0D3895-5282-4797-BD96-9261E0788302}">
      <text>
        <r>
          <rPr>
            <b/>
            <sz val="9"/>
            <color indexed="81"/>
            <rFont val="Tahoma"/>
            <family val="2"/>
          </rPr>
          <t>Becky Dzingeleski:</t>
        </r>
        <r>
          <rPr>
            <sz val="9"/>
            <color indexed="81"/>
            <rFont val="Tahoma"/>
            <family val="2"/>
          </rPr>
          <t xml:space="preserve">
Per FOD is a new Unit.  Contributions began in 2018</t>
        </r>
      </text>
    </comment>
    <comment ref="FSX19" authorId="0" shapeId="0" xr:uid="{45EF9E00-ACDA-43F1-9531-635CBFFB4C49}">
      <text>
        <r>
          <rPr>
            <b/>
            <sz val="9"/>
            <color indexed="81"/>
            <rFont val="Tahoma"/>
            <family val="2"/>
          </rPr>
          <t>Becky Dzingeleski:</t>
        </r>
        <r>
          <rPr>
            <sz val="9"/>
            <color indexed="81"/>
            <rFont val="Tahoma"/>
            <family val="2"/>
          </rPr>
          <t xml:space="preserve">
Per FOD is a new Unit.  Contributions began in 2018</t>
        </r>
      </text>
    </comment>
    <comment ref="FTB19" authorId="0" shapeId="0" xr:uid="{70F45F75-EAA6-47E0-B235-F0289F0ABFE9}">
      <text>
        <r>
          <rPr>
            <b/>
            <sz val="9"/>
            <color indexed="81"/>
            <rFont val="Tahoma"/>
            <family val="2"/>
          </rPr>
          <t>Becky Dzingeleski:</t>
        </r>
        <r>
          <rPr>
            <sz val="9"/>
            <color indexed="81"/>
            <rFont val="Tahoma"/>
            <family val="2"/>
          </rPr>
          <t xml:space="preserve">
Per FOD is a new Unit.  Contributions began in 2018</t>
        </r>
      </text>
    </comment>
    <comment ref="FTF19" authorId="0" shapeId="0" xr:uid="{D841819F-71A4-4926-A3ED-A9336454210F}">
      <text>
        <r>
          <rPr>
            <b/>
            <sz val="9"/>
            <color indexed="81"/>
            <rFont val="Tahoma"/>
            <family val="2"/>
          </rPr>
          <t>Becky Dzingeleski:</t>
        </r>
        <r>
          <rPr>
            <sz val="9"/>
            <color indexed="81"/>
            <rFont val="Tahoma"/>
            <family val="2"/>
          </rPr>
          <t xml:space="preserve">
Per FOD is a new Unit.  Contributions began in 2018</t>
        </r>
      </text>
    </comment>
    <comment ref="FTJ19" authorId="0" shapeId="0" xr:uid="{09720679-0D3F-494B-8A61-5ECEA6D31E0A}">
      <text>
        <r>
          <rPr>
            <b/>
            <sz val="9"/>
            <color indexed="81"/>
            <rFont val="Tahoma"/>
            <family val="2"/>
          </rPr>
          <t>Becky Dzingeleski:</t>
        </r>
        <r>
          <rPr>
            <sz val="9"/>
            <color indexed="81"/>
            <rFont val="Tahoma"/>
            <family val="2"/>
          </rPr>
          <t xml:space="preserve">
Per FOD is a new Unit.  Contributions began in 2018</t>
        </r>
      </text>
    </comment>
    <comment ref="FTN19" authorId="0" shapeId="0" xr:uid="{628CA542-4710-4A0A-8F40-CCFC86CF5FC1}">
      <text>
        <r>
          <rPr>
            <b/>
            <sz val="9"/>
            <color indexed="81"/>
            <rFont val="Tahoma"/>
            <family val="2"/>
          </rPr>
          <t>Becky Dzingeleski:</t>
        </r>
        <r>
          <rPr>
            <sz val="9"/>
            <color indexed="81"/>
            <rFont val="Tahoma"/>
            <family val="2"/>
          </rPr>
          <t xml:space="preserve">
Per FOD is a new Unit.  Contributions began in 2018</t>
        </r>
      </text>
    </comment>
    <comment ref="FTR19" authorId="0" shapeId="0" xr:uid="{FDF13A96-98A4-4DAD-910B-8B2F6661C06E}">
      <text>
        <r>
          <rPr>
            <b/>
            <sz val="9"/>
            <color indexed="81"/>
            <rFont val="Tahoma"/>
            <family val="2"/>
          </rPr>
          <t>Becky Dzingeleski:</t>
        </r>
        <r>
          <rPr>
            <sz val="9"/>
            <color indexed="81"/>
            <rFont val="Tahoma"/>
            <family val="2"/>
          </rPr>
          <t xml:space="preserve">
Per FOD is a new Unit.  Contributions began in 2018</t>
        </r>
      </text>
    </comment>
    <comment ref="FTV19" authorId="0" shapeId="0" xr:uid="{D7489843-CF36-4896-8F98-F6335A89E8AA}">
      <text>
        <r>
          <rPr>
            <b/>
            <sz val="9"/>
            <color indexed="81"/>
            <rFont val="Tahoma"/>
            <family val="2"/>
          </rPr>
          <t>Becky Dzingeleski:</t>
        </r>
        <r>
          <rPr>
            <sz val="9"/>
            <color indexed="81"/>
            <rFont val="Tahoma"/>
            <family val="2"/>
          </rPr>
          <t xml:space="preserve">
Per FOD is a new Unit.  Contributions began in 2018</t>
        </r>
      </text>
    </comment>
    <comment ref="FTZ19" authorId="0" shapeId="0" xr:uid="{A0DC9B6D-5466-4AB1-B388-0CB7D13E2D93}">
      <text>
        <r>
          <rPr>
            <b/>
            <sz val="9"/>
            <color indexed="81"/>
            <rFont val="Tahoma"/>
            <family val="2"/>
          </rPr>
          <t>Becky Dzingeleski:</t>
        </r>
        <r>
          <rPr>
            <sz val="9"/>
            <color indexed="81"/>
            <rFont val="Tahoma"/>
            <family val="2"/>
          </rPr>
          <t xml:space="preserve">
Per FOD is a new Unit.  Contributions began in 2018</t>
        </r>
      </text>
    </comment>
    <comment ref="FUD19" authorId="0" shapeId="0" xr:uid="{09CB1E17-199F-4658-81C2-0DCE451377DE}">
      <text>
        <r>
          <rPr>
            <b/>
            <sz val="9"/>
            <color indexed="81"/>
            <rFont val="Tahoma"/>
            <family val="2"/>
          </rPr>
          <t>Becky Dzingeleski:</t>
        </r>
        <r>
          <rPr>
            <sz val="9"/>
            <color indexed="81"/>
            <rFont val="Tahoma"/>
            <family val="2"/>
          </rPr>
          <t xml:space="preserve">
Per FOD is a new Unit.  Contributions began in 2018</t>
        </r>
      </text>
    </comment>
    <comment ref="FUH19" authorId="0" shapeId="0" xr:uid="{4E1F8054-81CE-4897-9406-7883913E1D17}">
      <text>
        <r>
          <rPr>
            <b/>
            <sz val="9"/>
            <color indexed="81"/>
            <rFont val="Tahoma"/>
            <family val="2"/>
          </rPr>
          <t>Becky Dzingeleski:</t>
        </r>
        <r>
          <rPr>
            <sz val="9"/>
            <color indexed="81"/>
            <rFont val="Tahoma"/>
            <family val="2"/>
          </rPr>
          <t xml:space="preserve">
Per FOD is a new Unit.  Contributions began in 2018</t>
        </r>
      </text>
    </comment>
    <comment ref="FUL19" authorId="0" shapeId="0" xr:uid="{4D0E2F20-5EDE-46DC-8E39-266E646BF48D}">
      <text>
        <r>
          <rPr>
            <b/>
            <sz val="9"/>
            <color indexed="81"/>
            <rFont val="Tahoma"/>
            <family val="2"/>
          </rPr>
          <t>Becky Dzingeleski:</t>
        </r>
        <r>
          <rPr>
            <sz val="9"/>
            <color indexed="81"/>
            <rFont val="Tahoma"/>
            <family val="2"/>
          </rPr>
          <t xml:space="preserve">
Per FOD is a new Unit.  Contributions began in 2018</t>
        </r>
      </text>
    </comment>
    <comment ref="FUP19" authorId="0" shapeId="0" xr:uid="{EE423CBC-C981-4D28-AE74-B4E40526D3FA}">
      <text>
        <r>
          <rPr>
            <b/>
            <sz val="9"/>
            <color indexed="81"/>
            <rFont val="Tahoma"/>
            <family val="2"/>
          </rPr>
          <t>Becky Dzingeleski:</t>
        </r>
        <r>
          <rPr>
            <sz val="9"/>
            <color indexed="81"/>
            <rFont val="Tahoma"/>
            <family val="2"/>
          </rPr>
          <t xml:space="preserve">
Per FOD is a new Unit.  Contributions began in 2018</t>
        </r>
      </text>
    </comment>
    <comment ref="FUT19" authorId="0" shapeId="0" xr:uid="{48368373-2F75-410A-9421-CBDC27A90F83}">
      <text>
        <r>
          <rPr>
            <b/>
            <sz val="9"/>
            <color indexed="81"/>
            <rFont val="Tahoma"/>
            <family val="2"/>
          </rPr>
          <t>Becky Dzingeleski:</t>
        </r>
        <r>
          <rPr>
            <sz val="9"/>
            <color indexed="81"/>
            <rFont val="Tahoma"/>
            <family val="2"/>
          </rPr>
          <t xml:space="preserve">
Per FOD is a new Unit.  Contributions began in 2018</t>
        </r>
      </text>
    </comment>
    <comment ref="FUX19" authorId="0" shapeId="0" xr:uid="{3FF1E4F3-0B83-49A2-9735-D38F9CAF872E}">
      <text>
        <r>
          <rPr>
            <b/>
            <sz val="9"/>
            <color indexed="81"/>
            <rFont val="Tahoma"/>
            <family val="2"/>
          </rPr>
          <t>Becky Dzingeleski:</t>
        </r>
        <r>
          <rPr>
            <sz val="9"/>
            <color indexed="81"/>
            <rFont val="Tahoma"/>
            <family val="2"/>
          </rPr>
          <t xml:space="preserve">
Per FOD is a new Unit.  Contributions began in 2018</t>
        </r>
      </text>
    </comment>
    <comment ref="FVB19" authorId="0" shapeId="0" xr:uid="{6B6318C8-1ECA-41FB-A2AE-A5773C3AA073}">
      <text>
        <r>
          <rPr>
            <b/>
            <sz val="9"/>
            <color indexed="81"/>
            <rFont val="Tahoma"/>
            <family val="2"/>
          </rPr>
          <t>Becky Dzingeleski:</t>
        </r>
        <r>
          <rPr>
            <sz val="9"/>
            <color indexed="81"/>
            <rFont val="Tahoma"/>
            <family val="2"/>
          </rPr>
          <t xml:space="preserve">
Per FOD is a new Unit.  Contributions began in 2018</t>
        </r>
      </text>
    </comment>
    <comment ref="FVF19" authorId="0" shapeId="0" xr:uid="{28E00848-1A95-49E5-98D8-C14E7C28A63A}">
      <text>
        <r>
          <rPr>
            <b/>
            <sz val="9"/>
            <color indexed="81"/>
            <rFont val="Tahoma"/>
            <family val="2"/>
          </rPr>
          <t>Becky Dzingeleski:</t>
        </r>
        <r>
          <rPr>
            <sz val="9"/>
            <color indexed="81"/>
            <rFont val="Tahoma"/>
            <family val="2"/>
          </rPr>
          <t xml:space="preserve">
Per FOD is a new Unit.  Contributions began in 2018</t>
        </r>
      </text>
    </comment>
    <comment ref="FVJ19" authorId="0" shapeId="0" xr:uid="{C6942C09-266B-484A-AC78-CB435010F393}">
      <text>
        <r>
          <rPr>
            <b/>
            <sz val="9"/>
            <color indexed="81"/>
            <rFont val="Tahoma"/>
            <family val="2"/>
          </rPr>
          <t>Becky Dzingeleski:</t>
        </r>
        <r>
          <rPr>
            <sz val="9"/>
            <color indexed="81"/>
            <rFont val="Tahoma"/>
            <family val="2"/>
          </rPr>
          <t xml:space="preserve">
Per FOD is a new Unit.  Contributions began in 2018</t>
        </r>
      </text>
    </comment>
    <comment ref="FVN19" authorId="0" shapeId="0" xr:uid="{BDD147B4-CA15-48A3-951A-283836A50A12}">
      <text>
        <r>
          <rPr>
            <b/>
            <sz val="9"/>
            <color indexed="81"/>
            <rFont val="Tahoma"/>
            <family val="2"/>
          </rPr>
          <t>Becky Dzingeleski:</t>
        </r>
        <r>
          <rPr>
            <sz val="9"/>
            <color indexed="81"/>
            <rFont val="Tahoma"/>
            <family val="2"/>
          </rPr>
          <t xml:space="preserve">
Per FOD is a new Unit.  Contributions began in 2018</t>
        </r>
      </text>
    </comment>
    <comment ref="FVR19" authorId="0" shapeId="0" xr:uid="{B32AB23D-4CFE-4F93-A1AA-32F1DB3B5299}">
      <text>
        <r>
          <rPr>
            <b/>
            <sz val="9"/>
            <color indexed="81"/>
            <rFont val="Tahoma"/>
            <family val="2"/>
          </rPr>
          <t>Becky Dzingeleski:</t>
        </r>
        <r>
          <rPr>
            <sz val="9"/>
            <color indexed="81"/>
            <rFont val="Tahoma"/>
            <family val="2"/>
          </rPr>
          <t xml:space="preserve">
Per FOD is a new Unit.  Contributions began in 2018</t>
        </r>
      </text>
    </comment>
    <comment ref="FVV19" authorId="0" shapeId="0" xr:uid="{30846FF7-3C50-490D-B97B-9245D114380E}">
      <text>
        <r>
          <rPr>
            <b/>
            <sz val="9"/>
            <color indexed="81"/>
            <rFont val="Tahoma"/>
            <family val="2"/>
          </rPr>
          <t>Becky Dzingeleski:</t>
        </r>
        <r>
          <rPr>
            <sz val="9"/>
            <color indexed="81"/>
            <rFont val="Tahoma"/>
            <family val="2"/>
          </rPr>
          <t xml:space="preserve">
Per FOD is a new Unit.  Contributions began in 2018</t>
        </r>
      </text>
    </comment>
    <comment ref="FVZ19" authorId="0" shapeId="0" xr:uid="{601436A3-1131-40E5-9F25-EED35014AEC7}">
      <text>
        <r>
          <rPr>
            <b/>
            <sz val="9"/>
            <color indexed="81"/>
            <rFont val="Tahoma"/>
            <family val="2"/>
          </rPr>
          <t>Becky Dzingeleski:</t>
        </r>
        <r>
          <rPr>
            <sz val="9"/>
            <color indexed="81"/>
            <rFont val="Tahoma"/>
            <family val="2"/>
          </rPr>
          <t xml:space="preserve">
Per FOD is a new Unit.  Contributions began in 2018</t>
        </r>
      </text>
    </comment>
    <comment ref="FWD19" authorId="0" shapeId="0" xr:uid="{9A03BB95-AAAD-4136-BE4D-D14205DC7D9B}">
      <text>
        <r>
          <rPr>
            <b/>
            <sz val="9"/>
            <color indexed="81"/>
            <rFont val="Tahoma"/>
            <family val="2"/>
          </rPr>
          <t>Becky Dzingeleski:</t>
        </r>
        <r>
          <rPr>
            <sz val="9"/>
            <color indexed="81"/>
            <rFont val="Tahoma"/>
            <family val="2"/>
          </rPr>
          <t xml:space="preserve">
Per FOD is a new Unit.  Contributions began in 2018</t>
        </r>
      </text>
    </comment>
    <comment ref="FWH19" authorId="0" shapeId="0" xr:uid="{D5B77C9B-6A58-4312-9927-339B5F6147C5}">
      <text>
        <r>
          <rPr>
            <b/>
            <sz val="9"/>
            <color indexed="81"/>
            <rFont val="Tahoma"/>
            <family val="2"/>
          </rPr>
          <t>Becky Dzingeleski:</t>
        </r>
        <r>
          <rPr>
            <sz val="9"/>
            <color indexed="81"/>
            <rFont val="Tahoma"/>
            <family val="2"/>
          </rPr>
          <t xml:space="preserve">
Per FOD is a new Unit.  Contributions began in 2018</t>
        </r>
      </text>
    </comment>
    <comment ref="FWL19" authorId="0" shapeId="0" xr:uid="{86A93748-D627-4A26-877A-75B9C6102B34}">
      <text>
        <r>
          <rPr>
            <b/>
            <sz val="9"/>
            <color indexed="81"/>
            <rFont val="Tahoma"/>
            <family val="2"/>
          </rPr>
          <t>Becky Dzingeleski:</t>
        </r>
        <r>
          <rPr>
            <sz val="9"/>
            <color indexed="81"/>
            <rFont val="Tahoma"/>
            <family val="2"/>
          </rPr>
          <t xml:space="preserve">
Per FOD is a new Unit.  Contributions began in 2018</t>
        </r>
      </text>
    </comment>
    <comment ref="FWP19" authorId="0" shapeId="0" xr:uid="{2123B5C0-44EF-4FDA-A556-2C80AE588F37}">
      <text>
        <r>
          <rPr>
            <b/>
            <sz val="9"/>
            <color indexed="81"/>
            <rFont val="Tahoma"/>
            <family val="2"/>
          </rPr>
          <t>Becky Dzingeleski:</t>
        </r>
        <r>
          <rPr>
            <sz val="9"/>
            <color indexed="81"/>
            <rFont val="Tahoma"/>
            <family val="2"/>
          </rPr>
          <t xml:space="preserve">
Per FOD is a new Unit.  Contributions began in 2018</t>
        </r>
      </text>
    </comment>
    <comment ref="FWT19" authorId="0" shapeId="0" xr:uid="{0DDE25EE-2E43-4D27-8C1A-53CDCCB3D995}">
      <text>
        <r>
          <rPr>
            <b/>
            <sz val="9"/>
            <color indexed="81"/>
            <rFont val="Tahoma"/>
            <family val="2"/>
          </rPr>
          <t>Becky Dzingeleski:</t>
        </r>
        <r>
          <rPr>
            <sz val="9"/>
            <color indexed="81"/>
            <rFont val="Tahoma"/>
            <family val="2"/>
          </rPr>
          <t xml:space="preserve">
Per FOD is a new Unit.  Contributions began in 2018</t>
        </r>
      </text>
    </comment>
    <comment ref="FWX19" authorId="0" shapeId="0" xr:uid="{A7761570-E589-4B7A-9ADC-2DF061FDC068}">
      <text>
        <r>
          <rPr>
            <b/>
            <sz val="9"/>
            <color indexed="81"/>
            <rFont val="Tahoma"/>
            <family val="2"/>
          </rPr>
          <t>Becky Dzingeleski:</t>
        </r>
        <r>
          <rPr>
            <sz val="9"/>
            <color indexed="81"/>
            <rFont val="Tahoma"/>
            <family val="2"/>
          </rPr>
          <t xml:space="preserve">
Per FOD is a new Unit.  Contributions began in 2018</t>
        </r>
      </text>
    </comment>
    <comment ref="FXB19" authorId="0" shapeId="0" xr:uid="{2B46C520-5C6A-42EB-BD10-449BCC4A068D}">
      <text>
        <r>
          <rPr>
            <b/>
            <sz val="9"/>
            <color indexed="81"/>
            <rFont val="Tahoma"/>
            <family val="2"/>
          </rPr>
          <t>Becky Dzingeleski:</t>
        </r>
        <r>
          <rPr>
            <sz val="9"/>
            <color indexed="81"/>
            <rFont val="Tahoma"/>
            <family val="2"/>
          </rPr>
          <t xml:space="preserve">
Per FOD is a new Unit.  Contributions began in 2018</t>
        </r>
      </text>
    </comment>
    <comment ref="FXF19" authorId="0" shapeId="0" xr:uid="{60860214-3D54-4267-AD5F-09018D82A75C}">
      <text>
        <r>
          <rPr>
            <b/>
            <sz val="9"/>
            <color indexed="81"/>
            <rFont val="Tahoma"/>
            <family val="2"/>
          </rPr>
          <t>Becky Dzingeleski:</t>
        </r>
        <r>
          <rPr>
            <sz val="9"/>
            <color indexed="81"/>
            <rFont val="Tahoma"/>
            <family val="2"/>
          </rPr>
          <t xml:space="preserve">
Per FOD is a new Unit.  Contributions began in 2018</t>
        </r>
      </text>
    </comment>
    <comment ref="FXJ19" authorId="0" shapeId="0" xr:uid="{7755F4FF-D3E1-42CE-A365-04965E83D404}">
      <text>
        <r>
          <rPr>
            <b/>
            <sz val="9"/>
            <color indexed="81"/>
            <rFont val="Tahoma"/>
            <family val="2"/>
          </rPr>
          <t>Becky Dzingeleski:</t>
        </r>
        <r>
          <rPr>
            <sz val="9"/>
            <color indexed="81"/>
            <rFont val="Tahoma"/>
            <family val="2"/>
          </rPr>
          <t xml:space="preserve">
Per FOD is a new Unit.  Contributions began in 2018</t>
        </r>
      </text>
    </comment>
    <comment ref="FXN19" authorId="0" shapeId="0" xr:uid="{18B7AB45-E721-4ADC-A951-50BB5F9ED319}">
      <text>
        <r>
          <rPr>
            <b/>
            <sz val="9"/>
            <color indexed="81"/>
            <rFont val="Tahoma"/>
            <family val="2"/>
          </rPr>
          <t>Becky Dzingeleski:</t>
        </r>
        <r>
          <rPr>
            <sz val="9"/>
            <color indexed="81"/>
            <rFont val="Tahoma"/>
            <family val="2"/>
          </rPr>
          <t xml:space="preserve">
Per FOD is a new Unit.  Contributions began in 2018</t>
        </r>
      </text>
    </comment>
    <comment ref="FXR19" authorId="0" shapeId="0" xr:uid="{390DCCF5-3FFE-4214-A094-9EA25436C565}">
      <text>
        <r>
          <rPr>
            <b/>
            <sz val="9"/>
            <color indexed="81"/>
            <rFont val="Tahoma"/>
            <family val="2"/>
          </rPr>
          <t>Becky Dzingeleski:</t>
        </r>
        <r>
          <rPr>
            <sz val="9"/>
            <color indexed="81"/>
            <rFont val="Tahoma"/>
            <family val="2"/>
          </rPr>
          <t xml:space="preserve">
Per FOD is a new Unit.  Contributions began in 2018</t>
        </r>
      </text>
    </comment>
    <comment ref="FXV19" authorId="0" shapeId="0" xr:uid="{865FB7A4-CBED-49E2-A2D2-D20D6C66AA5D}">
      <text>
        <r>
          <rPr>
            <b/>
            <sz val="9"/>
            <color indexed="81"/>
            <rFont val="Tahoma"/>
            <family val="2"/>
          </rPr>
          <t>Becky Dzingeleski:</t>
        </r>
        <r>
          <rPr>
            <sz val="9"/>
            <color indexed="81"/>
            <rFont val="Tahoma"/>
            <family val="2"/>
          </rPr>
          <t xml:space="preserve">
Per FOD is a new Unit.  Contributions began in 2018</t>
        </r>
      </text>
    </comment>
    <comment ref="FXZ19" authorId="0" shapeId="0" xr:uid="{BDBFDD5F-3857-477C-8EF8-95DFE547767B}">
      <text>
        <r>
          <rPr>
            <b/>
            <sz val="9"/>
            <color indexed="81"/>
            <rFont val="Tahoma"/>
            <family val="2"/>
          </rPr>
          <t>Becky Dzingeleski:</t>
        </r>
        <r>
          <rPr>
            <sz val="9"/>
            <color indexed="81"/>
            <rFont val="Tahoma"/>
            <family val="2"/>
          </rPr>
          <t xml:space="preserve">
Per FOD is a new Unit.  Contributions began in 2018</t>
        </r>
      </text>
    </comment>
    <comment ref="FYD19" authorId="0" shapeId="0" xr:uid="{7B4421B2-2791-4557-9595-1C2FD7F7C4FC}">
      <text>
        <r>
          <rPr>
            <b/>
            <sz val="9"/>
            <color indexed="81"/>
            <rFont val="Tahoma"/>
            <family val="2"/>
          </rPr>
          <t>Becky Dzingeleski:</t>
        </r>
        <r>
          <rPr>
            <sz val="9"/>
            <color indexed="81"/>
            <rFont val="Tahoma"/>
            <family val="2"/>
          </rPr>
          <t xml:space="preserve">
Per FOD is a new Unit.  Contributions began in 2018</t>
        </r>
      </text>
    </comment>
    <comment ref="FYH19" authorId="0" shapeId="0" xr:uid="{69FEF0C2-5CEC-4F62-ACA4-AC3FD11ED230}">
      <text>
        <r>
          <rPr>
            <b/>
            <sz val="9"/>
            <color indexed="81"/>
            <rFont val="Tahoma"/>
            <family val="2"/>
          </rPr>
          <t>Becky Dzingeleski:</t>
        </r>
        <r>
          <rPr>
            <sz val="9"/>
            <color indexed="81"/>
            <rFont val="Tahoma"/>
            <family val="2"/>
          </rPr>
          <t xml:space="preserve">
Per FOD is a new Unit.  Contributions began in 2018</t>
        </r>
      </text>
    </comment>
    <comment ref="FYL19" authorId="0" shapeId="0" xr:uid="{6DAB2C41-2C43-4B5D-B4B6-66EAE2362943}">
      <text>
        <r>
          <rPr>
            <b/>
            <sz val="9"/>
            <color indexed="81"/>
            <rFont val="Tahoma"/>
            <family val="2"/>
          </rPr>
          <t>Becky Dzingeleski:</t>
        </r>
        <r>
          <rPr>
            <sz val="9"/>
            <color indexed="81"/>
            <rFont val="Tahoma"/>
            <family val="2"/>
          </rPr>
          <t xml:space="preserve">
Per FOD is a new Unit.  Contributions began in 2018</t>
        </r>
      </text>
    </comment>
    <comment ref="FYP19" authorId="0" shapeId="0" xr:uid="{2C63D5D4-B396-428F-9904-E28BF2C6F35D}">
      <text>
        <r>
          <rPr>
            <b/>
            <sz val="9"/>
            <color indexed="81"/>
            <rFont val="Tahoma"/>
            <family val="2"/>
          </rPr>
          <t>Becky Dzingeleski:</t>
        </r>
        <r>
          <rPr>
            <sz val="9"/>
            <color indexed="81"/>
            <rFont val="Tahoma"/>
            <family val="2"/>
          </rPr>
          <t xml:space="preserve">
Per FOD is a new Unit.  Contributions began in 2018</t>
        </r>
      </text>
    </comment>
    <comment ref="FYT19" authorId="0" shapeId="0" xr:uid="{8D3AABE0-49ED-4AA6-B3F3-AE239D017E46}">
      <text>
        <r>
          <rPr>
            <b/>
            <sz val="9"/>
            <color indexed="81"/>
            <rFont val="Tahoma"/>
            <family val="2"/>
          </rPr>
          <t>Becky Dzingeleski:</t>
        </r>
        <r>
          <rPr>
            <sz val="9"/>
            <color indexed="81"/>
            <rFont val="Tahoma"/>
            <family val="2"/>
          </rPr>
          <t xml:space="preserve">
Per FOD is a new Unit.  Contributions began in 2018</t>
        </r>
      </text>
    </comment>
    <comment ref="FYX19" authorId="0" shapeId="0" xr:uid="{566D8530-C24A-47FF-A068-FD148A2100CB}">
      <text>
        <r>
          <rPr>
            <b/>
            <sz val="9"/>
            <color indexed="81"/>
            <rFont val="Tahoma"/>
            <family val="2"/>
          </rPr>
          <t>Becky Dzingeleski:</t>
        </r>
        <r>
          <rPr>
            <sz val="9"/>
            <color indexed="81"/>
            <rFont val="Tahoma"/>
            <family val="2"/>
          </rPr>
          <t xml:space="preserve">
Per FOD is a new Unit.  Contributions began in 2018</t>
        </r>
      </text>
    </comment>
    <comment ref="FZB19" authorId="0" shapeId="0" xr:uid="{D71149D9-75F8-49D8-856B-3AE956CCA2CD}">
      <text>
        <r>
          <rPr>
            <b/>
            <sz val="9"/>
            <color indexed="81"/>
            <rFont val="Tahoma"/>
            <family val="2"/>
          </rPr>
          <t>Becky Dzingeleski:</t>
        </r>
        <r>
          <rPr>
            <sz val="9"/>
            <color indexed="81"/>
            <rFont val="Tahoma"/>
            <family val="2"/>
          </rPr>
          <t xml:space="preserve">
Per FOD is a new Unit.  Contributions began in 2018</t>
        </r>
      </text>
    </comment>
    <comment ref="FZF19" authorId="0" shapeId="0" xr:uid="{44664B39-B67B-4C0D-B936-B7EAEBB9FD2C}">
      <text>
        <r>
          <rPr>
            <b/>
            <sz val="9"/>
            <color indexed="81"/>
            <rFont val="Tahoma"/>
            <family val="2"/>
          </rPr>
          <t>Becky Dzingeleski:</t>
        </r>
        <r>
          <rPr>
            <sz val="9"/>
            <color indexed="81"/>
            <rFont val="Tahoma"/>
            <family val="2"/>
          </rPr>
          <t xml:space="preserve">
Per FOD is a new Unit.  Contributions began in 2018</t>
        </r>
      </text>
    </comment>
    <comment ref="FZJ19" authorId="0" shapeId="0" xr:uid="{EE63E2E2-FC3F-465C-A362-6CB1E0D903E8}">
      <text>
        <r>
          <rPr>
            <b/>
            <sz val="9"/>
            <color indexed="81"/>
            <rFont val="Tahoma"/>
            <family val="2"/>
          </rPr>
          <t>Becky Dzingeleski:</t>
        </r>
        <r>
          <rPr>
            <sz val="9"/>
            <color indexed="81"/>
            <rFont val="Tahoma"/>
            <family val="2"/>
          </rPr>
          <t xml:space="preserve">
Per FOD is a new Unit.  Contributions began in 2018</t>
        </r>
      </text>
    </comment>
    <comment ref="FZN19" authorId="0" shapeId="0" xr:uid="{4E8F2EAC-3BB3-442D-99B1-AC78CB4D0006}">
      <text>
        <r>
          <rPr>
            <b/>
            <sz val="9"/>
            <color indexed="81"/>
            <rFont val="Tahoma"/>
            <family val="2"/>
          </rPr>
          <t>Becky Dzingeleski:</t>
        </r>
        <r>
          <rPr>
            <sz val="9"/>
            <color indexed="81"/>
            <rFont val="Tahoma"/>
            <family val="2"/>
          </rPr>
          <t xml:space="preserve">
Per FOD is a new Unit.  Contributions began in 2018</t>
        </r>
      </text>
    </comment>
    <comment ref="FZR19" authorId="0" shapeId="0" xr:uid="{D1C1AC92-3538-4ABC-9F57-FA8072086CCA}">
      <text>
        <r>
          <rPr>
            <b/>
            <sz val="9"/>
            <color indexed="81"/>
            <rFont val="Tahoma"/>
            <family val="2"/>
          </rPr>
          <t>Becky Dzingeleski:</t>
        </r>
        <r>
          <rPr>
            <sz val="9"/>
            <color indexed="81"/>
            <rFont val="Tahoma"/>
            <family val="2"/>
          </rPr>
          <t xml:space="preserve">
Per FOD is a new Unit.  Contributions began in 2018</t>
        </r>
      </text>
    </comment>
    <comment ref="FZV19" authorId="0" shapeId="0" xr:uid="{745416D7-5639-4613-B084-DDAB20090BEF}">
      <text>
        <r>
          <rPr>
            <b/>
            <sz val="9"/>
            <color indexed="81"/>
            <rFont val="Tahoma"/>
            <family val="2"/>
          </rPr>
          <t>Becky Dzingeleski:</t>
        </r>
        <r>
          <rPr>
            <sz val="9"/>
            <color indexed="81"/>
            <rFont val="Tahoma"/>
            <family val="2"/>
          </rPr>
          <t xml:space="preserve">
Per FOD is a new Unit.  Contributions began in 2018</t>
        </r>
      </text>
    </comment>
    <comment ref="FZZ19" authorId="0" shapeId="0" xr:uid="{8BE8B6C9-C0B6-40FC-9C81-B67858FD6219}">
      <text>
        <r>
          <rPr>
            <b/>
            <sz val="9"/>
            <color indexed="81"/>
            <rFont val="Tahoma"/>
            <family val="2"/>
          </rPr>
          <t>Becky Dzingeleski:</t>
        </r>
        <r>
          <rPr>
            <sz val="9"/>
            <color indexed="81"/>
            <rFont val="Tahoma"/>
            <family val="2"/>
          </rPr>
          <t xml:space="preserve">
Per FOD is a new Unit.  Contributions began in 2018</t>
        </r>
      </text>
    </comment>
    <comment ref="GAD19" authorId="0" shapeId="0" xr:uid="{7DE1FF98-7F59-49C5-A34D-003197E3EBFC}">
      <text>
        <r>
          <rPr>
            <b/>
            <sz val="9"/>
            <color indexed="81"/>
            <rFont val="Tahoma"/>
            <family val="2"/>
          </rPr>
          <t>Becky Dzingeleski:</t>
        </r>
        <r>
          <rPr>
            <sz val="9"/>
            <color indexed="81"/>
            <rFont val="Tahoma"/>
            <family val="2"/>
          </rPr>
          <t xml:space="preserve">
Per FOD is a new Unit.  Contributions began in 2018</t>
        </r>
      </text>
    </comment>
    <comment ref="GAH19" authorId="0" shapeId="0" xr:uid="{87463C53-8EB9-4DDF-A712-B82D7EC5C2C9}">
      <text>
        <r>
          <rPr>
            <b/>
            <sz val="9"/>
            <color indexed="81"/>
            <rFont val="Tahoma"/>
            <family val="2"/>
          </rPr>
          <t>Becky Dzingeleski:</t>
        </r>
        <r>
          <rPr>
            <sz val="9"/>
            <color indexed="81"/>
            <rFont val="Tahoma"/>
            <family val="2"/>
          </rPr>
          <t xml:space="preserve">
Per FOD is a new Unit.  Contributions began in 2018</t>
        </r>
      </text>
    </comment>
    <comment ref="GAL19" authorId="0" shapeId="0" xr:uid="{5D5CF57E-BE78-42D2-A669-1728CF3243BB}">
      <text>
        <r>
          <rPr>
            <b/>
            <sz val="9"/>
            <color indexed="81"/>
            <rFont val="Tahoma"/>
            <family val="2"/>
          </rPr>
          <t>Becky Dzingeleski:</t>
        </r>
        <r>
          <rPr>
            <sz val="9"/>
            <color indexed="81"/>
            <rFont val="Tahoma"/>
            <family val="2"/>
          </rPr>
          <t xml:space="preserve">
Per FOD is a new Unit.  Contributions began in 2018</t>
        </r>
      </text>
    </comment>
    <comment ref="GAP19" authorId="0" shapeId="0" xr:uid="{56C87C6E-C7DD-4C56-843D-CD3318EDC352}">
      <text>
        <r>
          <rPr>
            <b/>
            <sz val="9"/>
            <color indexed="81"/>
            <rFont val="Tahoma"/>
            <family val="2"/>
          </rPr>
          <t>Becky Dzingeleski:</t>
        </r>
        <r>
          <rPr>
            <sz val="9"/>
            <color indexed="81"/>
            <rFont val="Tahoma"/>
            <family val="2"/>
          </rPr>
          <t xml:space="preserve">
Per FOD is a new Unit.  Contributions began in 2018</t>
        </r>
      </text>
    </comment>
    <comment ref="GAT19" authorId="0" shapeId="0" xr:uid="{2A4FDB9A-23D1-4D39-A005-E465B3B85572}">
      <text>
        <r>
          <rPr>
            <b/>
            <sz val="9"/>
            <color indexed="81"/>
            <rFont val="Tahoma"/>
            <family val="2"/>
          </rPr>
          <t>Becky Dzingeleski:</t>
        </r>
        <r>
          <rPr>
            <sz val="9"/>
            <color indexed="81"/>
            <rFont val="Tahoma"/>
            <family val="2"/>
          </rPr>
          <t xml:space="preserve">
Per FOD is a new Unit.  Contributions began in 2018</t>
        </r>
      </text>
    </comment>
    <comment ref="GAX19" authorId="0" shapeId="0" xr:uid="{77DEA7BC-CE25-47CE-A278-031F98E3A426}">
      <text>
        <r>
          <rPr>
            <b/>
            <sz val="9"/>
            <color indexed="81"/>
            <rFont val="Tahoma"/>
            <family val="2"/>
          </rPr>
          <t>Becky Dzingeleski:</t>
        </r>
        <r>
          <rPr>
            <sz val="9"/>
            <color indexed="81"/>
            <rFont val="Tahoma"/>
            <family val="2"/>
          </rPr>
          <t xml:space="preserve">
Per FOD is a new Unit.  Contributions began in 2018</t>
        </r>
      </text>
    </comment>
    <comment ref="GBB19" authorId="0" shapeId="0" xr:uid="{7B9E7A42-0C64-40F0-A03B-988C12AF74B2}">
      <text>
        <r>
          <rPr>
            <b/>
            <sz val="9"/>
            <color indexed="81"/>
            <rFont val="Tahoma"/>
            <family val="2"/>
          </rPr>
          <t>Becky Dzingeleski:</t>
        </r>
        <r>
          <rPr>
            <sz val="9"/>
            <color indexed="81"/>
            <rFont val="Tahoma"/>
            <family val="2"/>
          </rPr>
          <t xml:space="preserve">
Per FOD is a new Unit.  Contributions began in 2018</t>
        </r>
      </text>
    </comment>
    <comment ref="GBF19" authorId="0" shapeId="0" xr:uid="{85CD9461-15A0-4E24-A661-74E9939F8397}">
      <text>
        <r>
          <rPr>
            <b/>
            <sz val="9"/>
            <color indexed="81"/>
            <rFont val="Tahoma"/>
            <family val="2"/>
          </rPr>
          <t>Becky Dzingeleski:</t>
        </r>
        <r>
          <rPr>
            <sz val="9"/>
            <color indexed="81"/>
            <rFont val="Tahoma"/>
            <family val="2"/>
          </rPr>
          <t xml:space="preserve">
Per FOD is a new Unit.  Contributions began in 2018</t>
        </r>
      </text>
    </comment>
    <comment ref="GBJ19" authorId="0" shapeId="0" xr:uid="{608AF5FA-7AD0-4F45-9FCF-63B114A8AF32}">
      <text>
        <r>
          <rPr>
            <b/>
            <sz val="9"/>
            <color indexed="81"/>
            <rFont val="Tahoma"/>
            <family val="2"/>
          </rPr>
          <t>Becky Dzingeleski:</t>
        </r>
        <r>
          <rPr>
            <sz val="9"/>
            <color indexed="81"/>
            <rFont val="Tahoma"/>
            <family val="2"/>
          </rPr>
          <t xml:space="preserve">
Per FOD is a new Unit.  Contributions began in 2018</t>
        </r>
      </text>
    </comment>
    <comment ref="GBN19" authorId="0" shapeId="0" xr:uid="{D503E721-688F-40FC-90E8-31B2425FCD94}">
      <text>
        <r>
          <rPr>
            <b/>
            <sz val="9"/>
            <color indexed="81"/>
            <rFont val="Tahoma"/>
            <family val="2"/>
          </rPr>
          <t>Becky Dzingeleski:</t>
        </r>
        <r>
          <rPr>
            <sz val="9"/>
            <color indexed="81"/>
            <rFont val="Tahoma"/>
            <family val="2"/>
          </rPr>
          <t xml:space="preserve">
Per FOD is a new Unit.  Contributions began in 2018</t>
        </r>
      </text>
    </comment>
    <comment ref="GBR19" authorId="0" shapeId="0" xr:uid="{760B842D-F560-499B-A375-6BD1EEDEFFA1}">
      <text>
        <r>
          <rPr>
            <b/>
            <sz val="9"/>
            <color indexed="81"/>
            <rFont val="Tahoma"/>
            <family val="2"/>
          </rPr>
          <t>Becky Dzingeleski:</t>
        </r>
        <r>
          <rPr>
            <sz val="9"/>
            <color indexed="81"/>
            <rFont val="Tahoma"/>
            <family val="2"/>
          </rPr>
          <t xml:space="preserve">
Per FOD is a new Unit.  Contributions began in 2018</t>
        </r>
      </text>
    </comment>
    <comment ref="GBV19" authorId="0" shapeId="0" xr:uid="{0CB4DDA6-15BD-474F-9521-9B7DBE4A4BD2}">
      <text>
        <r>
          <rPr>
            <b/>
            <sz val="9"/>
            <color indexed="81"/>
            <rFont val="Tahoma"/>
            <family val="2"/>
          </rPr>
          <t>Becky Dzingeleski:</t>
        </r>
        <r>
          <rPr>
            <sz val="9"/>
            <color indexed="81"/>
            <rFont val="Tahoma"/>
            <family val="2"/>
          </rPr>
          <t xml:space="preserve">
Per FOD is a new Unit.  Contributions began in 2018</t>
        </r>
      </text>
    </comment>
    <comment ref="GBZ19" authorId="0" shapeId="0" xr:uid="{A18C690D-66C2-4E0A-943B-2DEAFDCA9523}">
      <text>
        <r>
          <rPr>
            <b/>
            <sz val="9"/>
            <color indexed="81"/>
            <rFont val="Tahoma"/>
            <family val="2"/>
          </rPr>
          <t>Becky Dzingeleski:</t>
        </r>
        <r>
          <rPr>
            <sz val="9"/>
            <color indexed="81"/>
            <rFont val="Tahoma"/>
            <family val="2"/>
          </rPr>
          <t xml:space="preserve">
Per FOD is a new Unit.  Contributions began in 2018</t>
        </r>
      </text>
    </comment>
    <comment ref="GCD19" authorId="0" shapeId="0" xr:uid="{8BEFB744-B1C6-433A-9134-C74EB8869435}">
      <text>
        <r>
          <rPr>
            <b/>
            <sz val="9"/>
            <color indexed="81"/>
            <rFont val="Tahoma"/>
            <family val="2"/>
          </rPr>
          <t>Becky Dzingeleski:</t>
        </r>
        <r>
          <rPr>
            <sz val="9"/>
            <color indexed="81"/>
            <rFont val="Tahoma"/>
            <family val="2"/>
          </rPr>
          <t xml:space="preserve">
Per FOD is a new Unit.  Contributions began in 2018</t>
        </r>
      </text>
    </comment>
    <comment ref="GCH19" authorId="0" shapeId="0" xr:uid="{F8AE0006-B301-488C-A797-F04672355B51}">
      <text>
        <r>
          <rPr>
            <b/>
            <sz val="9"/>
            <color indexed="81"/>
            <rFont val="Tahoma"/>
            <family val="2"/>
          </rPr>
          <t>Becky Dzingeleski:</t>
        </r>
        <r>
          <rPr>
            <sz val="9"/>
            <color indexed="81"/>
            <rFont val="Tahoma"/>
            <family val="2"/>
          </rPr>
          <t xml:space="preserve">
Per FOD is a new Unit.  Contributions began in 2018</t>
        </r>
      </text>
    </comment>
    <comment ref="GCL19" authorId="0" shapeId="0" xr:uid="{AE463F8C-6533-48FB-BD8F-FCD89CC867D7}">
      <text>
        <r>
          <rPr>
            <b/>
            <sz val="9"/>
            <color indexed="81"/>
            <rFont val="Tahoma"/>
            <family val="2"/>
          </rPr>
          <t>Becky Dzingeleski:</t>
        </r>
        <r>
          <rPr>
            <sz val="9"/>
            <color indexed="81"/>
            <rFont val="Tahoma"/>
            <family val="2"/>
          </rPr>
          <t xml:space="preserve">
Per FOD is a new Unit.  Contributions began in 2018</t>
        </r>
      </text>
    </comment>
    <comment ref="GCP19" authorId="0" shapeId="0" xr:uid="{643DF8D8-D167-4DEF-8526-0E9A0D69C509}">
      <text>
        <r>
          <rPr>
            <b/>
            <sz val="9"/>
            <color indexed="81"/>
            <rFont val="Tahoma"/>
            <family val="2"/>
          </rPr>
          <t>Becky Dzingeleski:</t>
        </r>
        <r>
          <rPr>
            <sz val="9"/>
            <color indexed="81"/>
            <rFont val="Tahoma"/>
            <family val="2"/>
          </rPr>
          <t xml:space="preserve">
Per FOD is a new Unit.  Contributions began in 2018</t>
        </r>
      </text>
    </comment>
    <comment ref="GCT19" authorId="0" shapeId="0" xr:uid="{CB59C79F-05B1-4F1C-8C46-E9C6C8B4105B}">
      <text>
        <r>
          <rPr>
            <b/>
            <sz val="9"/>
            <color indexed="81"/>
            <rFont val="Tahoma"/>
            <family val="2"/>
          </rPr>
          <t>Becky Dzingeleski:</t>
        </r>
        <r>
          <rPr>
            <sz val="9"/>
            <color indexed="81"/>
            <rFont val="Tahoma"/>
            <family val="2"/>
          </rPr>
          <t xml:space="preserve">
Per FOD is a new Unit.  Contributions began in 2018</t>
        </r>
      </text>
    </comment>
    <comment ref="GCX19" authorId="0" shapeId="0" xr:uid="{986306D6-A87A-4698-B7C9-2A24A26B82E8}">
      <text>
        <r>
          <rPr>
            <b/>
            <sz val="9"/>
            <color indexed="81"/>
            <rFont val="Tahoma"/>
            <family val="2"/>
          </rPr>
          <t>Becky Dzingeleski:</t>
        </r>
        <r>
          <rPr>
            <sz val="9"/>
            <color indexed="81"/>
            <rFont val="Tahoma"/>
            <family val="2"/>
          </rPr>
          <t xml:space="preserve">
Per FOD is a new Unit.  Contributions began in 2018</t>
        </r>
      </text>
    </comment>
    <comment ref="GDB19" authorId="0" shapeId="0" xr:uid="{F03FEA20-0F6A-49A5-B46F-0789C7B372F1}">
      <text>
        <r>
          <rPr>
            <b/>
            <sz val="9"/>
            <color indexed="81"/>
            <rFont val="Tahoma"/>
            <family val="2"/>
          </rPr>
          <t>Becky Dzingeleski:</t>
        </r>
        <r>
          <rPr>
            <sz val="9"/>
            <color indexed="81"/>
            <rFont val="Tahoma"/>
            <family val="2"/>
          </rPr>
          <t xml:space="preserve">
Per FOD is a new Unit.  Contributions began in 2018</t>
        </r>
      </text>
    </comment>
    <comment ref="GDF19" authorId="0" shapeId="0" xr:uid="{D05ACAE6-199E-4590-8BBB-05A7C7122878}">
      <text>
        <r>
          <rPr>
            <b/>
            <sz val="9"/>
            <color indexed="81"/>
            <rFont val="Tahoma"/>
            <family val="2"/>
          </rPr>
          <t>Becky Dzingeleski:</t>
        </r>
        <r>
          <rPr>
            <sz val="9"/>
            <color indexed="81"/>
            <rFont val="Tahoma"/>
            <family val="2"/>
          </rPr>
          <t xml:space="preserve">
Per FOD is a new Unit.  Contributions began in 2018</t>
        </r>
      </text>
    </comment>
    <comment ref="GDJ19" authorId="0" shapeId="0" xr:uid="{E99DD690-5752-4B09-BB45-3BFFA72AB73F}">
      <text>
        <r>
          <rPr>
            <b/>
            <sz val="9"/>
            <color indexed="81"/>
            <rFont val="Tahoma"/>
            <family val="2"/>
          </rPr>
          <t>Becky Dzingeleski:</t>
        </r>
        <r>
          <rPr>
            <sz val="9"/>
            <color indexed="81"/>
            <rFont val="Tahoma"/>
            <family val="2"/>
          </rPr>
          <t xml:space="preserve">
Per FOD is a new Unit.  Contributions began in 2018</t>
        </r>
      </text>
    </comment>
    <comment ref="GDN19" authorId="0" shapeId="0" xr:uid="{CED0CA12-B4E6-49CF-9070-D35F2B39F367}">
      <text>
        <r>
          <rPr>
            <b/>
            <sz val="9"/>
            <color indexed="81"/>
            <rFont val="Tahoma"/>
            <family val="2"/>
          </rPr>
          <t>Becky Dzingeleski:</t>
        </r>
        <r>
          <rPr>
            <sz val="9"/>
            <color indexed="81"/>
            <rFont val="Tahoma"/>
            <family val="2"/>
          </rPr>
          <t xml:space="preserve">
Per FOD is a new Unit.  Contributions began in 2018</t>
        </r>
      </text>
    </comment>
    <comment ref="GDR19" authorId="0" shapeId="0" xr:uid="{50E3C22D-90C9-40F8-AA77-9C3B7F0A490D}">
      <text>
        <r>
          <rPr>
            <b/>
            <sz val="9"/>
            <color indexed="81"/>
            <rFont val="Tahoma"/>
            <family val="2"/>
          </rPr>
          <t>Becky Dzingeleski:</t>
        </r>
        <r>
          <rPr>
            <sz val="9"/>
            <color indexed="81"/>
            <rFont val="Tahoma"/>
            <family val="2"/>
          </rPr>
          <t xml:space="preserve">
Per FOD is a new Unit.  Contributions began in 2018</t>
        </r>
      </text>
    </comment>
    <comment ref="GDV19" authorId="0" shapeId="0" xr:uid="{1ED07902-ADB4-442B-A158-73EC31FB8B33}">
      <text>
        <r>
          <rPr>
            <b/>
            <sz val="9"/>
            <color indexed="81"/>
            <rFont val="Tahoma"/>
            <family val="2"/>
          </rPr>
          <t>Becky Dzingeleski:</t>
        </r>
        <r>
          <rPr>
            <sz val="9"/>
            <color indexed="81"/>
            <rFont val="Tahoma"/>
            <family val="2"/>
          </rPr>
          <t xml:space="preserve">
Per FOD is a new Unit.  Contributions began in 2018</t>
        </r>
      </text>
    </comment>
    <comment ref="GDZ19" authorId="0" shapeId="0" xr:uid="{392FE4DD-A725-4433-934E-85BABCF8D948}">
      <text>
        <r>
          <rPr>
            <b/>
            <sz val="9"/>
            <color indexed="81"/>
            <rFont val="Tahoma"/>
            <family val="2"/>
          </rPr>
          <t>Becky Dzingeleski:</t>
        </r>
        <r>
          <rPr>
            <sz val="9"/>
            <color indexed="81"/>
            <rFont val="Tahoma"/>
            <family val="2"/>
          </rPr>
          <t xml:space="preserve">
Per FOD is a new Unit.  Contributions began in 2018</t>
        </r>
      </text>
    </comment>
    <comment ref="GED19" authorId="0" shapeId="0" xr:uid="{D451E21F-A4B6-4BFB-AEFF-9BD0B323CFF3}">
      <text>
        <r>
          <rPr>
            <b/>
            <sz val="9"/>
            <color indexed="81"/>
            <rFont val="Tahoma"/>
            <family val="2"/>
          </rPr>
          <t>Becky Dzingeleski:</t>
        </r>
        <r>
          <rPr>
            <sz val="9"/>
            <color indexed="81"/>
            <rFont val="Tahoma"/>
            <family val="2"/>
          </rPr>
          <t xml:space="preserve">
Per FOD is a new Unit.  Contributions began in 2018</t>
        </r>
      </text>
    </comment>
    <comment ref="GEH19" authorId="0" shapeId="0" xr:uid="{C1DF69E6-3A3C-4DFA-AA32-E264A155651D}">
      <text>
        <r>
          <rPr>
            <b/>
            <sz val="9"/>
            <color indexed="81"/>
            <rFont val="Tahoma"/>
            <family val="2"/>
          </rPr>
          <t>Becky Dzingeleski:</t>
        </r>
        <r>
          <rPr>
            <sz val="9"/>
            <color indexed="81"/>
            <rFont val="Tahoma"/>
            <family val="2"/>
          </rPr>
          <t xml:space="preserve">
Per FOD is a new Unit.  Contributions began in 2018</t>
        </r>
      </text>
    </comment>
    <comment ref="GEL19" authorId="0" shapeId="0" xr:uid="{9D41B21A-CFEF-42D4-8B55-150D880FEA51}">
      <text>
        <r>
          <rPr>
            <b/>
            <sz val="9"/>
            <color indexed="81"/>
            <rFont val="Tahoma"/>
            <family val="2"/>
          </rPr>
          <t>Becky Dzingeleski:</t>
        </r>
        <r>
          <rPr>
            <sz val="9"/>
            <color indexed="81"/>
            <rFont val="Tahoma"/>
            <family val="2"/>
          </rPr>
          <t xml:space="preserve">
Per FOD is a new Unit.  Contributions began in 2018</t>
        </r>
      </text>
    </comment>
    <comment ref="GEP19" authorId="0" shapeId="0" xr:uid="{D3568807-4BB5-495A-987F-C4E6EDC042B3}">
      <text>
        <r>
          <rPr>
            <b/>
            <sz val="9"/>
            <color indexed="81"/>
            <rFont val="Tahoma"/>
            <family val="2"/>
          </rPr>
          <t>Becky Dzingeleski:</t>
        </r>
        <r>
          <rPr>
            <sz val="9"/>
            <color indexed="81"/>
            <rFont val="Tahoma"/>
            <family val="2"/>
          </rPr>
          <t xml:space="preserve">
Per FOD is a new Unit.  Contributions began in 2018</t>
        </r>
      </text>
    </comment>
    <comment ref="GET19" authorId="0" shapeId="0" xr:uid="{B1332391-4ECE-4DB0-B202-0C84BC466FD5}">
      <text>
        <r>
          <rPr>
            <b/>
            <sz val="9"/>
            <color indexed="81"/>
            <rFont val="Tahoma"/>
            <family val="2"/>
          </rPr>
          <t>Becky Dzingeleski:</t>
        </r>
        <r>
          <rPr>
            <sz val="9"/>
            <color indexed="81"/>
            <rFont val="Tahoma"/>
            <family val="2"/>
          </rPr>
          <t xml:space="preserve">
Per FOD is a new Unit.  Contributions began in 2018</t>
        </r>
      </text>
    </comment>
    <comment ref="GEX19" authorId="0" shapeId="0" xr:uid="{E8492BCB-9FFA-44D8-89F5-D17C43F8C9D8}">
      <text>
        <r>
          <rPr>
            <b/>
            <sz val="9"/>
            <color indexed="81"/>
            <rFont val="Tahoma"/>
            <family val="2"/>
          </rPr>
          <t>Becky Dzingeleski:</t>
        </r>
        <r>
          <rPr>
            <sz val="9"/>
            <color indexed="81"/>
            <rFont val="Tahoma"/>
            <family val="2"/>
          </rPr>
          <t xml:space="preserve">
Per FOD is a new Unit.  Contributions began in 2018</t>
        </r>
      </text>
    </comment>
    <comment ref="GFB19" authorId="0" shapeId="0" xr:uid="{BCBE6275-57CD-4AE2-8100-89B1167BD332}">
      <text>
        <r>
          <rPr>
            <b/>
            <sz val="9"/>
            <color indexed="81"/>
            <rFont val="Tahoma"/>
            <family val="2"/>
          </rPr>
          <t>Becky Dzingeleski:</t>
        </r>
        <r>
          <rPr>
            <sz val="9"/>
            <color indexed="81"/>
            <rFont val="Tahoma"/>
            <family val="2"/>
          </rPr>
          <t xml:space="preserve">
Per FOD is a new Unit.  Contributions began in 2018</t>
        </r>
      </text>
    </comment>
    <comment ref="GFF19" authorId="0" shapeId="0" xr:uid="{81ED0FD4-96C6-493D-A948-525F2FDFD8B1}">
      <text>
        <r>
          <rPr>
            <b/>
            <sz val="9"/>
            <color indexed="81"/>
            <rFont val="Tahoma"/>
            <family val="2"/>
          </rPr>
          <t>Becky Dzingeleski:</t>
        </r>
        <r>
          <rPr>
            <sz val="9"/>
            <color indexed="81"/>
            <rFont val="Tahoma"/>
            <family val="2"/>
          </rPr>
          <t xml:space="preserve">
Per FOD is a new Unit.  Contributions began in 2018</t>
        </r>
      </text>
    </comment>
    <comment ref="GFJ19" authorId="0" shapeId="0" xr:uid="{F07701AA-2480-4CD2-B6A4-BDA3DCB8D549}">
      <text>
        <r>
          <rPr>
            <b/>
            <sz val="9"/>
            <color indexed="81"/>
            <rFont val="Tahoma"/>
            <family val="2"/>
          </rPr>
          <t>Becky Dzingeleski:</t>
        </r>
        <r>
          <rPr>
            <sz val="9"/>
            <color indexed="81"/>
            <rFont val="Tahoma"/>
            <family val="2"/>
          </rPr>
          <t xml:space="preserve">
Per FOD is a new Unit.  Contributions began in 2018</t>
        </r>
      </text>
    </comment>
    <comment ref="GFN19" authorId="0" shapeId="0" xr:uid="{F297A942-7B13-4AA9-B9C5-16F9B121F845}">
      <text>
        <r>
          <rPr>
            <b/>
            <sz val="9"/>
            <color indexed="81"/>
            <rFont val="Tahoma"/>
            <family val="2"/>
          </rPr>
          <t>Becky Dzingeleski:</t>
        </r>
        <r>
          <rPr>
            <sz val="9"/>
            <color indexed="81"/>
            <rFont val="Tahoma"/>
            <family val="2"/>
          </rPr>
          <t xml:space="preserve">
Per FOD is a new Unit.  Contributions began in 2018</t>
        </r>
      </text>
    </comment>
    <comment ref="GFR19" authorId="0" shapeId="0" xr:uid="{937C444D-E624-40DE-974C-5D98838C1C52}">
      <text>
        <r>
          <rPr>
            <b/>
            <sz val="9"/>
            <color indexed="81"/>
            <rFont val="Tahoma"/>
            <family val="2"/>
          </rPr>
          <t>Becky Dzingeleski:</t>
        </r>
        <r>
          <rPr>
            <sz val="9"/>
            <color indexed="81"/>
            <rFont val="Tahoma"/>
            <family val="2"/>
          </rPr>
          <t xml:space="preserve">
Per FOD is a new Unit.  Contributions began in 2018</t>
        </r>
      </text>
    </comment>
    <comment ref="GFV19" authorId="0" shapeId="0" xr:uid="{6B34F528-A0CC-4455-9AC9-84985ED953BF}">
      <text>
        <r>
          <rPr>
            <b/>
            <sz val="9"/>
            <color indexed="81"/>
            <rFont val="Tahoma"/>
            <family val="2"/>
          </rPr>
          <t>Becky Dzingeleski:</t>
        </r>
        <r>
          <rPr>
            <sz val="9"/>
            <color indexed="81"/>
            <rFont val="Tahoma"/>
            <family val="2"/>
          </rPr>
          <t xml:space="preserve">
Per FOD is a new Unit.  Contributions began in 2018</t>
        </r>
      </text>
    </comment>
    <comment ref="GFZ19" authorId="0" shapeId="0" xr:uid="{23CB6776-6506-433E-A04D-20B8A07CBFA1}">
      <text>
        <r>
          <rPr>
            <b/>
            <sz val="9"/>
            <color indexed="81"/>
            <rFont val="Tahoma"/>
            <family val="2"/>
          </rPr>
          <t>Becky Dzingeleski:</t>
        </r>
        <r>
          <rPr>
            <sz val="9"/>
            <color indexed="81"/>
            <rFont val="Tahoma"/>
            <family val="2"/>
          </rPr>
          <t xml:space="preserve">
Per FOD is a new Unit.  Contributions began in 2018</t>
        </r>
      </text>
    </comment>
    <comment ref="GGD19" authorId="0" shapeId="0" xr:uid="{A0CC8612-9D13-48FC-A053-29FFE51646E1}">
      <text>
        <r>
          <rPr>
            <b/>
            <sz val="9"/>
            <color indexed="81"/>
            <rFont val="Tahoma"/>
            <family val="2"/>
          </rPr>
          <t>Becky Dzingeleski:</t>
        </r>
        <r>
          <rPr>
            <sz val="9"/>
            <color indexed="81"/>
            <rFont val="Tahoma"/>
            <family val="2"/>
          </rPr>
          <t xml:space="preserve">
Per FOD is a new Unit.  Contributions began in 2018</t>
        </r>
      </text>
    </comment>
    <comment ref="GGH19" authorId="0" shapeId="0" xr:uid="{BE3CB8E4-2D24-46FE-9063-7D4238FF1C88}">
      <text>
        <r>
          <rPr>
            <b/>
            <sz val="9"/>
            <color indexed="81"/>
            <rFont val="Tahoma"/>
            <family val="2"/>
          </rPr>
          <t>Becky Dzingeleski:</t>
        </r>
        <r>
          <rPr>
            <sz val="9"/>
            <color indexed="81"/>
            <rFont val="Tahoma"/>
            <family val="2"/>
          </rPr>
          <t xml:space="preserve">
Per FOD is a new Unit.  Contributions began in 2018</t>
        </r>
      </text>
    </comment>
    <comment ref="GGL19" authorId="0" shapeId="0" xr:uid="{CDAE6D5B-CEBB-4F22-AD0C-FB103C13D16A}">
      <text>
        <r>
          <rPr>
            <b/>
            <sz val="9"/>
            <color indexed="81"/>
            <rFont val="Tahoma"/>
            <family val="2"/>
          </rPr>
          <t>Becky Dzingeleski:</t>
        </r>
        <r>
          <rPr>
            <sz val="9"/>
            <color indexed="81"/>
            <rFont val="Tahoma"/>
            <family val="2"/>
          </rPr>
          <t xml:space="preserve">
Per FOD is a new Unit.  Contributions began in 2018</t>
        </r>
      </text>
    </comment>
    <comment ref="GGP19" authorId="0" shapeId="0" xr:uid="{E36A93FC-DB09-46D7-9E9F-701583A5F065}">
      <text>
        <r>
          <rPr>
            <b/>
            <sz val="9"/>
            <color indexed="81"/>
            <rFont val="Tahoma"/>
            <family val="2"/>
          </rPr>
          <t>Becky Dzingeleski:</t>
        </r>
        <r>
          <rPr>
            <sz val="9"/>
            <color indexed="81"/>
            <rFont val="Tahoma"/>
            <family val="2"/>
          </rPr>
          <t xml:space="preserve">
Per FOD is a new Unit.  Contributions began in 2018</t>
        </r>
      </text>
    </comment>
    <comment ref="GGT19" authorId="0" shapeId="0" xr:uid="{D71613B8-CB8D-409D-B6A0-AC2995FC0B48}">
      <text>
        <r>
          <rPr>
            <b/>
            <sz val="9"/>
            <color indexed="81"/>
            <rFont val="Tahoma"/>
            <family val="2"/>
          </rPr>
          <t>Becky Dzingeleski:</t>
        </r>
        <r>
          <rPr>
            <sz val="9"/>
            <color indexed="81"/>
            <rFont val="Tahoma"/>
            <family val="2"/>
          </rPr>
          <t xml:space="preserve">
Per FOD is a new Unit.  Contributions began in 2018</t>
        </r>
      </text>
    </comment>
    <comment ref="GGX19" authorId="0" shapeId="0" xr:uid="{D593418F-D457-4CD4-BDD3-957C9AAE36CA}">
      <text>
        <r>
          <rPr>
            <b/>
            <sz val="9"/>
            <color indexed="81"/>
            <rFont val="Tahoma"/>
            <family val="2"/>
          </rPr>
          <t>Becky Dzingeleski:</t>
        </r>
        <r>
          <rPr>
            <sz val="9"/>
            <color indexed="81"/>
            <rFont val="Tahoma"/>
            <family val="2"/>
          </rPr>
          <t xml:space="preserve">
Per FOD is a new Unit.  Contributions began in 2018</t>
        </r>
      </text>
    </comment>
    <comment ref="GHB19" authorId="0" shapeId="0" xr:uid="{228A0A80-ED40-4B31-B319-8F36543B041F}">
      <text>
        <r>
          <rPr>
            <b/>
            <sz val="9"/>
            <color indexed="81"/>
            <rFont val="Tahoma"/>
            <family val="2"/>
          </rPr>
          <t>Becky Dzingeleski:</t>
        </r>
        <r>
          <rPr>
            <sz val="9"/>
            <color indexed="81"/>
            <rFont val="Tahoma"/>
            <family val="2"/>
          </rPr>
          <t xml:space="preserve">
Per FOD is a new Unit.  Contributions began in 2018</t>
        </r>
      </text>
    </comment>
    <comment ref="GHF19" authorId="0" shapeId="0" xr:uid="{8CC8D9D3-94F4-4061-AF48-F064101EC980}">
      <text>
        <r>
          <rPr>
            <b/>
            <sz val="9"/>
            <color indexed="81"/>
            <rFont val="Tahoma"/>
            <family val="2"/>
          </rPr>
          <t>Becky Dzingeleski:</t>
        </r>
        <r>
          <rPr>
            <sz val="9"/>
            <color indexed="81"/>
            <rFont val="Tahoma"/>
            <family val="2"/>
          </rPr>
          <t xml:space="preserve">
Per FOD is a new Unit.  Contributions began in 2018</t>
        </r>
      </text>
    </comment>
    <comment ref="GHJ19" authorId="0" shapeId="0" xr:uid="{8F90B483-6219-4CB5-8DD4-3946F4435FB9}">
      <text>
        <r>
          <rPr>
            <b/>
            <sz val="9"/>
            <color indexed="81"/>
            <rFont val="Tahoma"/>
            <family val="2"/>
          </rPr>
          <t>Becky Dzingeleski:</t>
        </r>
        <r>
          <rPr>
            <sz val="9"/>
            <color indexed="81"/>
            <rFont val="Tahoma"/>
            <family val="2"/>
          </rPr>
          <t xml:space="preserve">
Per FOD is a new Unit.  Contributions began in 2018</t>
        </r>
      </text>
    </comment>
    <comment ref="GHN19" authorId="0" shapeId="0" xr:uid="{D87FB1F8-9F4C-4580-92C4-897EE75AE75E}">
      <text>
        <r>
          <rPr>
            <b/>
            <sz val="9"/>
            <color indexed="81"/>
            <rFont val="Tahoma"/>
            <family val="2"/>
          </rPr>
          <t>Becky Dzingeleski:</t>
        </r>
        <r>
          <rPr>
            <sz val="9"/>
            <color indexed="81"/>
            <rFont val="Tahoma"/>
            <family val="2"/>
          </rPr>
          <t xml:space="preserve">
Per FOD is a new Unit.  Contributions began in 2018</t>
        </r>
      </text>
    </comment>
    <comment ref="GHR19" authorId="0" shapeId="0" xr:uid="{146ABD3C-01E7-428C-BECD-761C72F46AEC}">
      <text>
        <r>
          <rPr>
            <b/>
            <sz val="9"/>
            <color indexed="81"/>
            <rFont val="Tahoma"/>
            <family val="2"/>
          </rPr>
          <t>Becky Dzingeleski:</t>
        </r>
        <r>
          <rPr>
            <sz val="9"/>
            <color indexed="81"/>
            <rFont val="Tahoma"/>
            <family val="2"/>
          </rPr>
          <t xml:space="preserve">
Per FOD is a new Unit.  Contributions began in 2018</t>
        </r>
      </text>
    </comment>
    <comment ref="GHV19" authorId="0" shapeId="0" xr:uid="{8AD098A4-4941-4595-8991-D9B60FA959F8}">
      <text>
        <r>
          <rPr>
            <b/>
            <sz val="9"/>
            <color indexed="81"/>
            <rFont val="Tahoma"/>
            <family val="2"/>
          </rPr>
          <t>Becky Dzingeleski:</t>
        </r>
        <r>
          <rPr>
            <sz val="9"/>
            <color indexed="81"/>
            <rFont val="Tahoma"/>
            <family val="2"/>
          </rPr>
          <t xml:space="preserve">
Per FOD is a new Unit.  Contributions began in 2018</t>
        </r>
      </text>
    </comment>
    <comment ref="GHZ19" authorId="0" shapeId="0" xr:uid="{CD7F454F-AED5-49F7-A3BC-C46F8B0F1FF0}">
      <text>
        <r>
          <rPr>
            <b/>
            <sz val="9"/>
            <color indexed="81"/>
            <rFont val="Tahoma"/>
            <family val="2"/>
          </rPr>
          <t>Becky Dzingeleski:</t>
        </r>
        <r>
          <rPr>
            <sz val="9"/>
            <color indexed="81"/>
            <rFont val="Tahoma"/>
            <family val="2"/>
          </rPr>
          <t xml:space="preserve">
Per FOD is a new Unit.  Contributions began in 2018</t>
        </r>
      </text>
    </comment>
    <comment ref="GID19" authorId="0" shapeId="0" xr:uid="{7D11ED3D-5783-4522-9294-035302D7A3C6}">
      <text>
        <r>
          <rPr>
            <b/>
            <sz val="9"/>
            <color indexed="81"/>
            <rFont val="Tahoma"/>
            <family val="2"/>
          </rPr>
          <t>Becky Dzingeleski:</t>
        </r>
        <r>
          <rPr>
            <sz val="9"/>
            <color indexed="81"/>
            <rFont val="Tahoma"/>
            <family val="2"/>
          </rPr>
          <t xml:space="preserve">
Per FOD is a new Unit.  Contributions began in 2018</t>
        </r>
      </text>
    </comment>
    <comment ref="GIH19" authorId="0" shapeId="0" xr:uid="{A66F5521-FF81-4FBA-BDF8-FCFFBFF1E202}">
      <text>
        <r>
          <rPr>
            <b/>
            <sz val="9"/>
            <color indexed="81"/>
            <rFont val="Tahoma"/>
            <family val="2"/>
          </rPr>
          <t>Becky Dzingeleski:</t>
        </r>
        <r>
          <rPr>
            <sz val="9"/>
            <color indexed="81"/>
            <rFont val="Tahoma"/>
            <family val="2"/>
          </rPr>
          <t xml:space="preserve">
Per FOD is a new Unit.  Contributions began in 2018</t>
        </r>
      </text>
    </comment>
    <comment ref="GIL19" authorId="0" shapeId="0" xr:uid="{B1991DBF-E6A7-4792-A8FF-12931B6FDEB1}">
      <text>
        <r>
          <rPr>
            <b/>
            <sz val="9"/>
            <color indexed="81"/>
            <rFont val="Tahoma"/>
            <family val="2"/>
          </rPr>
          <t>Becky Dzingeleski:</t>
        </r>
        <r>
          <rPr>
            <sz val="9"/>
            <color indexed="81"/>
            <rFont val="Tahoma"/>
            <family val="2"/>
          </rPr>
          <t xml:space="preserve">
Per FOD is a new Unit.  Contributions began in 2018</t>
        </r>
      </text>
    </comment>
    <comment ref="GIP19" authorId="0" shapeId="0" xr:uid="{7D1BEEB4-F4F2-4534-ACA2-1475D44AF23B}">
      <text>
        <r>
          <rPr>
            <b/>
            <sz val="9"/>
            <color indexed="81"/>
            <rFont val="Tahoma"/>
            <family val="2"/>
          </rPr>
          <t>Becky Dzingeleski:</t>
        </r>
        <r>
          <rPr>
            <sz val="9"/>
            <color indexed="81"/>
            <rFont val="Tahoma"/>
            <family val="2"/>
          </rPr>
          <t xml:space="preserve">
Per FOD is a new Unit.  Contributions began in 2018</t>
        </r>
      </text>
    </comment>
    <comment ref="GIT19" authorId="0" shapeId="0" xr:uid="{94B4C079-43AB-4A35-A936-419E9FED431C}">
      <text>
        <r>
          <rPr>
            <b/>
            <sz val="9"/>
            <color indexed="81"/>
            <rFont val="Tahoma"/>
            <family val="2"/>
          </rPr>
          <t>Becky Dzingeleski:</t>
        </r>
        <r>
          <rPr>
            <sz val="9"/>
            <color indexed="81"/>
            <rFont val="Tahoma"/>
            <family val="2"/>
          </rPr>
          <t xml:space="preserve">
Per FOD is a new Unit.  Contributions began in 2018</t>
        </r>
      </text>
    </comment>
    <comment ref="GIX19" authorId="0" shapeId="0" xr:uid="{335A9844-BE8F-4A22-9D70-9D479D35F6F8}">
      <text>
        <r>
          <rPr>
            <b/>
            <sz val="9"/>
            <color indexed="81"/>
            <rFont val="Tahoma"/>
            <family val="2"/>
          </rPr>
          <t>Becky Dzingeleski:</t>
        </r>
        <r>
          <rPr>
            <sz val="9"/>
            <color indexed="81"/>
            <rFont val="Tahoma"/>
            <family val="2"/>
          </rPr>
          <t xml:space="preserve">
Per FOD is a new Unit.  Contributions began in 2018</t>
        </r>
      </text>
    </comment>
    <comment ref="GJB19" authorId="0" shapeId="0" xr:uid="{A9937DF6-2E63-46AC-9816-2444ADBE5182}">
      <text>
        <r>
          <rPr>
            <b/>
            <sz val="9"/>
            <color indexed="81"/>
            <rFont val="Tahoma"/>
            <family val="2"/>
          </rPr>
          <t>Becky Dzingeleski:</t>
        </r>
        <r>
          <rPr>
            <sz val="9"/>
            <color indexed="81"/>
            <rFont val="Tahoma"/>
            <family val="2"/>
          </rPr>
          <t xml:space="preserve">
Per FOD is a new Unit.  Contributions began in 2018</t>
        </r>
      </text>
    </comment>
    <comment ref="GJF19" authorId="0" shapeId="0" xr:uid="{2B5DFD75-46FE-49DB-8E1E-94D19E538A2F}">
      <text>
        <r>
          <rPr>
            <b/>
            <sz val="9"/>
            <color indexed="81"/>
            <rFont val="Tahoma"/>
            <family val="2"/>
          </rPr>
          <t>Becky Dzingeleski:</t>
        </r>
        <r>
          <rPr>
            <sz val="9"/>
            <color indexed="81"/>
            <rFont val="Tahoma"/>
            <family val="2"/>
          </rPr>
          <t xml:space="preserve">
Per FOD is a new Unit.  Contributions began in 2018</t>
        </r>
      </text>
    </comment>
    <comment ref="GJJ19" authorId="0" shapeId="0" xr:uid="{3D8C755E-97D5-495C-ADA1-8A94EDBF0931}">
      <text>
        <r>
          <rPr>
            <b/>
            <sz val="9"/>
            <color indexed="81"/>
            <rFont val="Tahoma"/>
            <family val="2"/>
          </rPr>
          <t>Becky Dzingeleski:</t>
        </r>
        <r>
          <rPr>
            <sz val="9"/>
            <color indexed="81"/>
            <rFont val="Tahoma"/>
            <family val="2"/>
          </rPr>
          <t xml:space="preserve">
Per FOD is a new Unit.  Contributions began in 2018</t>
        </r>
      </text>
    </comment>
    <comment ref="GJN19" authorId="0" shapeId="0" xr:uid="{0793A6EE-3D0E-4D88-8D6F-7A6EC2DDBC18}">
      <text>
        <r>
          <rPr>
            <b/>
            <sz val="9"/>
            <color indexed="81"/>
            <rFont val="Tahoma"/>
            <family val="2"/>
          </rPr>
          <t>Becky Dzingeleski:</t>
        </r>
        <r>
          <rPr>
            <sz val="9"/>
            <color indexed="81"/>
            <rFont val="Tahoma"/>
            <family val="2"/>
          </rPr>
          <t xml:space="preserve">
Per FOD is a new Unit.  Contributions began in 2018</t>
        </r>
      </text>
    </comment>
    <comment ref="GJR19" authorId="0" shapeId="0" xr:uid="{0BA97708-B945-44DE-B29C-73728C8E15E4}">
      <text>
        <r>
          <rPr>
            <b/>
            <sz val="9"/>
            <color indexed="81"/>
            <rFont val="Tahoma"/>
            <family val="2"/>
          </rPr>
          <t>Becky Dzingeleski:</t>
        </r>
        <r>
          <rPr>
            <sz val="9"/>
            <color indexed="81"/>
            <rFont val="Tahoma"/>
            <family val="2"/>
          </rPr>
          <t xml:space="preserve">
Per FOD is a new Unit.  Contributions began in 2018</t>
        </r>
      </text>
    </comment>
    <comment ref="GJV19" authorId="0" shapeId="0" xr:uid="{1C2951C8-0A2C-4EA5-A91F-F6A828E2AEF5}">
      <text>
        <r>
          <rPr>
            <b/>
            <sz val="9"/>
            <color indexed="81"/>
            <rFont val="Tahoma"/>
            <family val="2"/>
          </rPr>
          <t>Becky Dzingeleski:</t>
        </r>
        <r>
          <rPr>
            <sz val="9"/>
            <color indexed="81"/>
            <rFont val="Tahoma"/>
            <family val="2"/>
          </rPr>
          <t xml:space="preserve">
Per FOD is a new Unit.  Contributions began in 2018</t>
        </r>
      </text>
    </comment>
    <comment ref="GJZ19" authorId="0" shapeId="0" xr:uid="{C2B957BD-CA0D-4566-9356-C67509235EC3}">
      <text>
        <r>
          <rPr>
            <b/>
            <sz val="9"/>
            <color indexed="81"/>
            <rFont val="Tahoma"/>
            <family val="2"/>
          </rPr>
          <t>Becky Dzingeleski:</t>
        </r>
        <r>
          <rPr>
            <sz val="9"/>
            <color indexed="81"/>
            <rFont val="Tahoma"/>
            <family val="2"/>
          </rPr>
          <t xml:space="preserve">
Per FOD is a new Unit.  Contributions began in 2018</t>
        </r>
      </text>
    </comment>
    <comment ref="GKD19" authorId="0" shapeId="0" xr:uid="{6C4570CD-8673-4CE5-81C9-05BB80D4D32F}">
      <text>
        <r>
          <rPr>
            <b/>
            <sz val="9"/>
            <color indexed="81"/>
            <rFont val="Tahoma"/>
            <family val="2"/>
          </rPr>
          <t>Becky Dzingeleski:</t>
        </r>
        <r>
          <rPr>
            <sz val="9"/>
            <color indexed="81"/>
            <rFont val="Tahoma"/>
            <family val="2"/>
          </rPr>
          <t xml:space="preserve">
Per FOD is a new Unit.  Contributions began in 2018</t>
        </r>
      </text>
    </comment>
    <comment ref="GKH19" authorId="0" shapeId="0" xr:uid="{6C8B031D-6935-4113-87B4-33966633A97A}">
      <text>
        <r>
          <rPr>
            <b/>
            <sz val="9"/>
            <color indexed="81"/>
            <rFont val="Tahoma"/>
            <family val="2"/>
          </rPr>
          <t>Becky Dzingeleski:</t>
        </r>
        <r>
          <rPr>
            <sz val="9"/>
            <color indexed="81"/>
            <rFont val="Tahoma"/>
            <family val="2"/>
          </rPr>
          <t xml:space="preserve">
Per FOD is a new Unit.  Contributions began in 2018</t>
        </r>
      </text>
    </comment>
    <comment ref="GKL19" authorId="0" shapeId="0" xr:uid="{CBD04EB6-9B4E-4746-87B8-DAE105A44076}">
      <text>
        <r>
          <rPr>
            <b/>
            <sz val="9"/>
            <color indexed="81"/>
            <rFont val="Tahoma"/>
            <family val="2"/>
          </rPr>
          <t>Becky Dzingeleski:</t>
        </r>
        <r>
          <rPr>
            <sz val="9"/>
            <color indexed="81"/>
            <rFont val="Tahoma"/>
            <family val="2"/>
          </rPr>
          <t xml:space="preserve">
Per FOD is a new Unit.  Contributions began in 2018</t>
        </r>
      </text>
    </comment>
    <comment ref="GKP19" authorId="0" shapeId="0" xr:uid="{C623DD54-4768-4EDE-8620-95B63997C6DF}">
      <text>
        <r>
          <rPr>
            <b/>
            <sz val="9"/>
            <color indexed="81"/>
            <rFont val="Tahoma"/>
            <family val="2"/>
          </rPr>
          <t>Becky Dzingeleski:</t>
        </r>
        <r>
          <rPr>
            <sz val="9"/>
            <color indexed="81"/>
            <rFont val="Tahoma"/>
            <family val="2"/>
          </rPr>
          <t xml:space="preserve">
Per FOD is a new Unit.  Contributions began in 2018</t>
        </r>
      </text>
    </comment>
    <comment ref="GKT19" authorId="0" shapeId="0" xr:uid="{E843D7A4-35B2-4539-B322-D048D88049D4}">
      <text>
        <r>
          <rPr>
            <b/>
            <sz val="9"/>
            <color indexed="81"/>
            <rFont val="Tahoma"/>
            <family val="2"/>
          </rPr>
          <t>Becky Dzingeleski:</t>
        </r>
        <r>
          <rPr>
            <sz val="9"/>
            <color indexed="81"/>
            <rFont val="Tahoma"/>
            <family val="2"/>
          </rPr>
          <t xml:space="preserve">
Per FOD is a new Unit.  Contributions began in 2018</t>
        </r>
      </text>
    </comment>
    <comment ref="GKX19" authorId="0" shapeId="0" xr:uid="{6A68B8D1-9C9F-47E9-82A8-15934EBD0B14}">
      <text>
        <r>
          <rPr>
            <b/>
            <sz val="9"/>
            <color indexed="81"/>
            <rFont val="Tahoma"/>
            <family val="2"/>
          </rPr>
          <t>Becky Dzingeleski:</t>
        </r>
        <r>
          <rPr>
            <sz val="9"/>
            <color indexed="81"/>
            <rFont val="Tahoma"/>
            <family val="2"/>
          </rPr>
          <t xml:space="preserve">
Per FOD is a new Unit.  Contributions began in 2018</t>
        </r>
      </text>
    </comment>
    <comment ref="GLB19" authorId="0" shapeId="0" xr:uid="{087057F5-9A51-4921-BF16-3495334DA789}">
      <text>
        <r>
          <rPr>
            <b/>
            <sz val="9"/>
            <color indexed="81"/>
            <rFont val="Tahoma"/>
            <family val="2"/>
          </rPr>
          <t>Becky Dzingeleski:</t>
        </r>
        <r>
          <rPr>
            <sz val="9"/>
            <color indexed="81"/>
            <rFont val="Tahoma"/>
            <family val="2"/>
          </rPr>
          <t xml:space="preserve">
Per FOD is a new Unit.  Contributions began in 2018</t>
        </r>
      </text>
    </comment>
    <comment ref="GLF19" authorId="0" shapeId="0" xr:uid="{7E99BA3A-C4B4-4EC8-8870-C82EE84EA2BD}">
      <text>
        <r>
          <rPr>
            <b/>
            <sz val="9"/>
            <color indexed="81"/>
            <rFont val="Tahoma"/>
            <family val="2"/>
          </rPr>
          <t>Becky Dzingeleski:</t>
        </r>
        <r>
          <rPr>
            <sz val="9"/>
            <color indexed="81"/>
            <rFont val="Tahoma"/>
            <family val="2"/>
          </rPr>
          <t xml:space="preserve">
Per FOD is a new Unit.  Contributions began in 2018</t>
        </r>
      </text>
    </comment>
    <comment ref="GLJ19" authorId="0" shapeId="0" xr:uid="{E5EEB7E3-4070-450A-990F-BBDF33429432}">
      <text>
        <r>
          <rPr>
            <b/>
            <sz val="9"/>
            <color indexed="81"/>
            <rFont val="Tahoma"/>
            <family val="2"/>
          </rPr>
          <t>Becky Dzingeleski:</t>
        </r>
        <r>
          <rPr>
            <sz val="9"/>
            <color indexed="81"/>
            <rFont val="Tahoma"/>
            <family val="2"/>
          </rPr>
          <t xml:space="preserve">
Per FOD is a new Unit.  Contributions began in 2018</t>
        </r>
      </text>
    </comment>
    <comment ref="GLN19" authorId="0" shapeId="0" xr:uid="{9469E517-3534-480C-B8CC-9894C531FAC7}">
      <text>
        <r>
          <rPr>
            <b/>
            <sz val="9"/>
            <color indexed="81"/>
            <rFont val="Tahoma"/>
            <family val="2"/>
          </rPr>
          <t>Becky Dzingeleski:</t>
        </r>
        <r>
          <rPr>
            <sz val="9"/>
            <color indexed="81"/>
            <rFont val="Tahoma"/>
            <family val="2"/>
          </rPr>
          <t xml:space="preserve">
Per FOD is a new Unit.  Contributions began in 2018</t>
        </r>
      </text>
    </comment>
    <comment ref="GLR19" authorId="0" shapeId="0" xr:uid="{67BB4674-CC19-4C61-8EE4-61A6333B911E}">
      <text>
        <r>
          <rPr>
            <b/>
            <sz val="9"/>
            <color indexed="81"/>
            <rFont val="Tahoma"/>
            <family val="2"/>
          </rPr>
          <t>Becky Dzingeleski:</t>
        </r>
        <r>
          <rPr>
            <sz val="9"/>
            <color indexed="81"/>
            <rFont val="Tahoma"/>
            <family val="2"/>
          </rPr>
          <t xml:space="preserve">
Per FOD is a new Unit.  Contributions began in 2018</t>
        </r>
      </text>
    </comment>
    <comment ref="GLV19" authorId="0" shapeId="0" xr:uid="{C8435AE9-3056-4A85-8B1E-25247110C9C4}">
      <text>
        <r>
          <rPr>
            <b/>
            <sz val="9"/>
            <color indexed="81"/>
            <rFont val="Tahoma"/>
            <family val="2"/>
          </rPr>
          <t>Becky Dzingeleski:</t>
        </r>
        <r>
          <rPr>
            <sz val="9"/>
            <color indexed="81"/>
            <rFont val="Tahoma"/>
            <family val="2"/>
          </rPr>
          <t xml:space="preserve">
Per FOD is a new Unit.  Contributions began in 2018</t>
        </r>
      </text>
    </comment>
    <comment ref="GLZ19" authorId="0" shapeId="0" xr:uid="{7CFB5F56-7D81-41BD-8BFC-11C85AF13B10}">
      <text>
        <r>
          <rPr>
            <b/>
            <sz val="9"/>
            <color indexed="81"/>
            <rFont val="Tahoma"/>
            <family val="2"/>
          </rPr>
          <t>Becky Dzingeleski:</t>
        </r>
        <r>
          <rPr>
            <sz val="9"/>
            <color indexed="81"/>
            <rFont val="Tahoma"/>
            <family val="2"/>
          </rPr>
          <t xml:space="preserve">
Per FOD is a new Unit.  Contributions began in 2018</t>
        </r>
      </text>
    </comment>
    <comment ref="GMD19" authorId="0" shapeId="0" xr:uid="{1FA904BA-1F17-4339-802B-EC63576A7501}">
      <text>
        <r>
          <rPr>
            <b/>
            <sz val="9"/>
            <color indexed="81"/>
            <rFont val="Tahoma"/>
            <family val="2"/>
          </rPr>
          <t>Becky Dzingeleski:</t>
        </r>
        <r>
          <rPr>
            <sz val="9"/>
            <color indexed="81"/>
            <rFont val="Tahoma"/>
            <family val="2"/>
          </rPr>
          <t xml:space="preserve">
Per FOD is a new Unit.  Contributions began in 2018</t>
        </r>
      </text>
    </comment>
    <comment ref="GMH19" authorId="0" shapeId="0" xr:uid="{59BE0289-A84F-465D-A8C2-E1EB35F8FB17}">
      <text>
        <r>
          <rPr>
            <b/>
            <sz val="9"/>
            <color indexed="81"/>
            <rFont val="Tahoma"/>
            <family val="2"/>
          </rPr>
          <t>Becky Dzingeleski:</t>
        </r>
        <r>
          <rPr>
            <sz val="9"/>
            <color indexed="81"/>
            <rFont val="Tahoma"/>
            <family val="2"/>
          </rPr>
          <t xml:space="preserve">
Per FOD is a new Unit.  Contributions began in 2018</t>
        </r>
      </text>
    </comment>
    <comment ref="GML19" authorId="0" shapeId="0" xr:uid="{A9007D98-EAA3-42AD-A1F6-D6879897F549}">
      <text>
        <r>
          <rPr>
            <b/>
            <sz val="9"/>
            <color indexed="81"/>
            <rFont val="Tahoma"/>
            <family val="2"/>
          </rPr>
          <t>Becky Dzingeleski:</t>
        </r>
        <r>
          <rPr>
            <sz val="9"/>
            <color indexed="81"/>
            <rFont val="Tahoma"/>
            <family val="2"/>
          </rPr>
          <t xml:space="preserve">
Per FOD is a new Unit.  Contributions began in 2018</t>
        </r>
      </text>
    </comment>
    <comment ref="GMP19" authorId="0" shapeId="0" xr:uid="{F0BCD6A0-98FA-40A4-9EE3-A220A7E2E60E}">
      <text>
        <r>
          <rPr>
            <b/>
            <sz val="9"/>
            <color indexed="81"/>
            <rFont val="Tahoma"/>
            <family val="2"/>
          </rPr>
          <t>Becky Dzingeleski:</t>
        </r>
        <r>
          <rPr>
            <sz val="9"/>
            <color indexed="81"/>
            <rFont val="Tahoma"/>
            <family val="2"/>
          </rPr>
          <t xml:space="preserve">
Per FOD is a new Unit.  Contributions began in 2018</t>
        </r>
      </text>
    </comment>
    <comment ref="GMT19" authorId="0" shapeId="0" xr:uid="{86F899B3-6F5B-485D-8187-7144DE7DA8BC}">
      <text>
        <r>
          <rPr>
            <b/>
            <sz val="9"/>
            <color indexed="81"/>
            <rFont val="Tahoma"/>
            <family val="2"/>
          </rPr>
          <t>Becky Dzingeleski:</t>
        </r>
        <r>
          <rPr>
            <sz val="9"/>
            <color indexed="81"/>
            <rFont val="Tahoma"/>
            <family val="2"/>
          </rPr>
          <t xml:space="preserve">
Per FOD is a new Unit.  Contributions began in 2018</t>
        </r>
      </text>
    </comment>
    <comment ref="GMX19" authorId="0" shapeId="0" xr:uid="{B24A2ED6-0777-4736-B69C-6C79C2539432}">
      <text>
        <r>
          <rPr>
            <b/>
            <sz val="9"/>
            <color indexed="81"/>
            <rFont val="Tahoma"/>
            <family val="2"/>
          </rPr>
          <t>Becky Dzingeleski:</t>
        </r>
        <r>
          <rPr>
            <sz val="9"/>
            <color indexed="81"/>
            <rFont val="Tahoma"/>
            <family val="2"/>
          </rPr>
          <t xml:space="preserve">
Per FOD is a new Unit.  Contributions began in 2018</t>
        </r>
      </text>
    </comment>
    <comment ref="GNB19" authorId="0" shapeId="0" xr:uid="{D94C1304-2DC3-4767-9685-324BF4EFF8E5}">
      <text>
        <r>
          <rPr>
            <b/>
            <sz val="9"/>
            <color indexed="81"/>
            <rFont val="Tahoma"/>
            <family val="2"/>
          </rPr>
          <t>Becky Dzingeleski:</t>
        </r>
        <r>
          <rPr>
            <sz val="9"/>
            <color indexed="81"/>
            <rFont val="Tahoma"/>
            <family val="2"/>
          </rPr>
          <t xml:space="preserve">
Per FOD is a new Unit.  Contributions began in 2018</t>
        </r>
      </text>
    </comment>
    <comment ref="GNF19" authorId="0" shapeId="0" xr:uid="{E0356C79-EAC1-4E90-82AA-9BADED69AC07}">
      <text>
        <r>
          <rPr>
            <b/>
            <sz val="9"/>
            <color indexed="81"/>
            <rFont val="Tahoma"/>
            <family val="2"/>
          </rPr>
          <t>Becky Dzingeleski:</t>
        </r>
        <r>
          <rPr>
            <sz val="9"/>
            <color indexed="81"/>
            <rFont val="Tahoma"/>
            <family val="2"/>
          </rPr>
          <t xml:space="preserve">
Per FOD is a new Unit.  Contributions began in 2018</t>
        </r>
      </text>
    </comment>
    <comment ref="GNJ19" authorId="0" shapeId="0" xr:uid="{337B61AB-C82B-457C-ACA4-E16C5CECD895}">
      <text>
        <r>
          <rPr>
            <b/>
            <sz val="9"/>
            <color indexed="81"/>
            <rFont val="Tahoma"/>
            <family val="2"/>
          </rPr>
          <t>Becky Dzingeleski:</t>
        </r>
        <r>
          <rPr>
            <sz val="9"/>
            <color indexed="81"/>
            <rFont val="Tahoma"/>
            <family val="2"/>
          </rPr>
          <t xml:space="preserve">
Per FOD is a new Unit.  Contributions began in 2018</t>
        </r>
      </text>
    </comment>
    <comment ref="GNN19" authorId="0" shapeId="0" xr:uid="{C16C4AD5-22D7-4100-9F96-904D25BD81F9}">
      <text>
        <r>
          <rPr>
            <b/>
            <sz val="9"/>
            <color indexed="81"/>
            <rFont val="Tahoma"/>
            <family val="2"/>
          </rPr>
          <t>Becky Dzingeleski:</t>
        </r>
        <r>
          <rPr>
            <sz val="9"/>
            <color indexed="81"/>
            <rFont val="Tahoma"/>
            <family val="2"/>
          </rPr>
          <t xml:space="preserve">
Per FOD is a new Unit.  Contributions began in 2018</t>
        </r>
      </text>
    </comment>
    <comment ref="GNR19" authorId="0" shapeId="0" xr:uid="{917CB28E-4D6E-408E-95F0-C8C89385730E}">
      <text>
        <r>
          <rPr>
            <b/>
            <sz val="9"/>
            <color indexed="81"/>
            <rFont val="Tahoma"/>
            <family val="2"/>
          </rPr>
          <t>Becky Dzingeleski:</t>
        </r>
        <r>
          <rPr>
            <sz val="9"/>
            <color indexed="81"/>
            <rFont val="Tahoma"/>
            <family val="2"/>
          </rPr>
          <t xml:space="preserve">
Per FOD is a new Unit.  Contributions began in 2018</t>
        </r>
      </text>
    </comment>
    <comment ref="GNV19" authorId="0" shapeId="0" xr:uid="{824E4151-5DC7-496C-AA80-B350BD842667}">
      <text>
        <r>
          <rPr>
            <b/>
            <sz val="9"/>
            <color indexed="81"/>
            <rFont val="Tahoma"/>
            <family val="2"/>
          </rPr>
          <t>Becky Dzingeleski:</t>
        </r>
        <r>
          <rPr>
            <sz val="9"/>
            <color indexed="81"/>
            <rFont val="Tahoma"/>
            <family val="2"/>
          </rPr>
          <t xml:space="preserve">
Per FOD is a new Unit.  Contributions began in 2018</t>
        </r>
      </text>
    </comment>
    <comment ref="GNZ19" authorId="0" shapeId="0" xr:uid="{4BA65143-19BE-47CE-B575-02B9465278E9}">
      <text>
        <r>
          <rPr>
            <b/>
            <sz val="9"/>
            <color indexed="81"/>
            <rFont val="Tahoma"/>
            <family val="2"/>
          </rPr>
          <t>Becky Dzingeleski:</t>
        </r>
        <r>
          <rPr>
            <sz val="9"/>
            <color indexed="81"/>
            <rFont val="Tahoma"/>
            <family val="2"/>
          </rPr>
          <t xml:space="preserve">
Per FOD is a new Unit.  Contributions began in 2018</t>
        </r>
      </text>
    </comment>
    <comment ref="GOD19" authorId="0" shapeId="0" xr:uid="{746DAB78-CA35-4411-A61B-5A7EDD48108E}">
      <text>
        <r>
          <rPr>
            <b/>
            <sz val="9"/>
            <color indexed="81"/>
            <rFont val="Tahoma"/>
            <family val="2"/>
          </rPr>
          <t>Becky Dzingeleski:</t>
        </r>
        <r>
          <rPr>
            <sz val="9"/>
            <color indexed="81"/>
            <rFont val="Tahoma"/>
            <family val="2"/>
          </rPr>
          <t xml:space="preserve">
Per FOD is a new Unit.  Contributions began in 2018</t>
        </r>
      </text>
    </comment>
    <comment ref="GOH19" authorId="0" shapeId="0" xr:uid="{F414F029-1751-449D-930B-13F4D954A0BE}">
      <text>
        <r>
          <rPr>
            <b/>
            <sz val="9"/>
            <color indexed="81"/>
            <rFont val="Tahoma"/>
            <family val="2"/>
          </rPr>
          <t>Becky Dzingeleski:</t>
        </r>
        <r>
          <rPr>
            <sz val="9"/>
            <color indexed="81"/>
            <rFont val="Tahoma"/>
            <family val="2"/>
          </rPr>
          <t xml:space="preserve">
Per FOD is a new Unit.  Contributions began in 2018</t>
        </r>
      </text>
    </comment>
    <comment ref="GOL19" authorId="0" shapeId="0" xr:uid="{4A8F56E3-0540-42E4-8930-6987E21FD023}">
      <text>
        <r>
          <rPr>
            <b/>
            <sz val="9"/>
            <color indexed="81"/>
            <rFont val="Tahoma"/>
            <family val="2"/>
          </rPr>
          <t>Becky Dzingeleski:</t>
        </r>
        <r>
          <rPr>
            <sz val="9"/>
            <color indexed="81"/>
            <rFont val="Tahoma"/>
            <family val="2"/>
          </rPr>
          <t xml:space="preserve">
Per FOD is a new Unit.  Contributions began in 2018</t>
        </r>
      </text>
    </comment>
    <comment ref="GOP19" authorId="0" shapeId="0" xr:uid="{A449CFF3-85EA-46F8-8E9D-C7619F72E07A}">
      <text>
        <r>
          <rPr>
            <b/>
            <sz val="9"/>
            <color indexed="81"/>
            <rFont val="Tahoma"/>
            <family val="2"/>
          </rPr>
          <t>Becky Dzingeleski:</t>
        </r>
        <r>
          <rPr>
            <sz val="9"/>
            <color indexed="81"/>
            <rFont val="Tahoma"/>
            <family val="2"/>
          </rPr>
          <t xml:space="preserve">
Per FOD is a new Unit.  Contributions began in 2018</t>
        </r>
      </text>
    </comment>
    <comment ref="GOT19" authorId="0" shapeId="0" xr:uid="{D94F43A3-58E6-42CB-AACC-2D6F001FAB40}">
      <text>
        <r>
          <rPr>
            <b/>
            <sz val="9"/>
            <color indexed="81"/>
            <rFont val="Tahoma"/>
            <family val="2"/>
          </rPr>
          <t>Becky Dzingeleski:</t>
        </r>
        <r>
          <rPr>
            <sz val="9"/>
            <color indexed="81"/>
            <rFont val="Tahoma"/>
            <family val="2"/>
          </rPr>
          <t xml:space="preserve">
Per FOD is a new Unit.  Contributions began in 2018</t>
        </r>
      </text>
    </comment>
    <comment ref="GOX19" authorId="0" shapeId="0" xr:uid="{FB9E9DFB-330E-4819-9E31-2087DBE667A9}">
      <text>
        <r>
          <rPr>
            <b/>
            <sz val="9"/>
            <color indexed="81"/>
            <rFont val="Tahoma"/>
            <family val="2"/>
          </rPr>
          <t>Becky Dzingeleski:</t>
        </r>
        <r>
          <rPr>
            <sz val="9"/>
            <color indexed="81"/>
            <rFont val="Tahoma"/>
            <family val="2"/>
          </rPr>
          <t xml:space="preserve">
Per FOD is a new Unit.  Contributions began in 2018</t>
        </r>
      </text>
    </comment>
    <comment ref="GPB19" authorId="0" shapeId="0" xr:uid="{EB2BE082-2B33-4120-A735-1B0887B641DE}">
      <text>
        <r>
          <rPr>
            <b/>
            <sz val="9"/>
            <color indexed="81"/>
            <rFont val="Tahoma"/>
            <family val="2"/>
          </rPr>
          <t>Becky Dzingeleski:</t>
        </r>
        <r>
          <rPr>
            <sz val="9"/>
            <color indexed="81"/>
            <rFont val="Tahoma"/>
            <family val="2"/>
          </rPr>
          <t xml:space="preserve">
Per FOD is a new Unit.  Contributions began in 2018</t>
        </r>
      </text>
    </comment>
    <comment ref="GPF19" authorId="0" shapeId="0" xr:uid="{3E1C0B27-3D0F-4B3F-BFE3-4E5DEB2A1324}">
      <text>
        <r>
          <rPr>
            <b/>
            <sz val="9"/>
            <color indexed="81"/>
            <rFont val="Tahoma"/>
            <family val="2"/>
          </rPr>
          <t>Becky Dzingeleski:</t>
        </r>
        <r>
          <rPr>
            <sz val="9"/>
            <color indexed="81"/>
            <rFont val="Tahoma"/>
            <family val="2"/>
          </rPr>
          <t xml:space="preserve">
Per FOD is a new Unit.  Contributions began in 2018</t>
        </r>
      </text>
    </comment>
    <comment ref="GPJ19" authorId="0" shapeId="0" xr:uid="{B9AB2EF4-DF9F-416C-8603-480848601275}">
      <text>
        <r>
          <rPr>
            <b/>
            <sz val="9"/>
            <color indexed="81"/>
            <rFont val="Tahoma"/>
            <family val="2"/>
          </rPr>
          <t>Becky Dzingeleski:</t>
        </r>
        <r>
          <rPr>
            <sz val="9"/>
            <color indexed="81"/>
            <rFont val="Tahoma"/>
            <family val="2"/>
          </rPr>
          <t xml:space="preserve">
Per FOD is a new Unit.  Contributions began in 2018</t>
        </r>
      </text>
    </comment>
    <comment ref="GPN19" authorId="0" shapeId="0" xr:uid="{E5DE9AD5-E812-4046-B9F5-253480217F32}">
      <text>
        <r>
          <rPr>
            <b/>
            <sz val="9"/>
            <color indexed="81"/>
            <rFont val="Tahoma"/>
            <family val="2"/>
          </rPr>
          <t>Becky Dzingeleski:</t>
        </r>
        <r>
          <rPr>
            <sz val="9"/>
            <color indexed="81"/>
            <rFont val="Tahoma"/>
            <family val="2"/>
          </rPr>
          <t xml:space="preserve">
Per FOD is a new Unit.  Contributions began in 2018</t>
        </r>
      </text>
    </comment>
    <comment ref="GPR19" authorId="0" shapeId="0" xr:uid="{CF12108F-771C-428C-9D0C-7D1A66D16B6D}">
      <text>
        <r>
          <rPr>
            <b/>
            <sz val="9"/>
            <color indexed="81"/>
            <rFont val="Tahoma"/>
            <family val="2"/>
          </rPr>
          <t>Becky Dzingeleski:</t>
        </r>
        <r>
          <rPr>
            <sz val="9"/>
            <color indexed="81"/>
            <rFont val="Tahoma"/>
            <family val="2"/>
          </rPr>
          <t xml:space="preserve">
Per FOD is a new Unit.  Contributions began in 2018</t>
        </r>
      </text>
    </comment>
    <comment ref="GPV19" authorId="0" shapeId="0" xr:uid="{69FA76AB-6050-4289-9660-36347668D71C}">
      <text>
        <r>
          <rPr>
            <b/>
            <sz val="9"/>
            <color indexed="81"/>
            <rFont val="Tahoma"/>
            <family val="2"/>
          </rPr>
          <t>Becky Dzingeleski:</t>
        </r>
        <r>
          <rPr>
            <sz val="9"/>
            <color indexed="81"/>
            <rFont val="Tahoma"/>
            <family val="2"/>
          </rPr>
          <t xml:space="preserve">
Per FOD is a new Unit.  Contributions began in 2018</t>
        </r>
      </text>
    </comment>
    <comment ref="GPZ19" authorId="0" shapeId="0" xr:uid="{62289E51-FDDF-4010-BAAE-6E4630B141C6}">
      <text>
        <r>
          <rPr>
            <b/>
            <sz val="9"/>
            <color indexed="81"/>
            <rFont val="Tahoma"/>
            <family val="2"/>
          </rPr>
          <t>Becky Dzingeleski:</t>
        </r>
        <r>
          <rPr>
            <sz val="9"/>
            <color indexed="81"/>
            <rFont val="Tahoma"/>
            <family val="2"/>
          </rPr>
          <t xml:space="preserve">
Per FOD is a new Unit.  Contributions began in 2018</t>
        </r>
      </text>
    </comment>
    <comment ref="GQD19" authorId="0" shapeId="0" xr:uid="{873A5F92-7283-4CC2-A3DD-011C657BE12A}">
      <text>
        <r>
          <rPr>
            <b/>
            <sz val="9"/>
            <color indexed="81"/>
            <rFont val="Tahoma"/>
            <family val="2"/>
          </rPr>
          <t>Becky Dzingeleski:</t>
        </r>
        <r>
          <rPr>
            <sz val="9"/>
            <color indexed="81"/>
            <rFont val="Tahoma"/>
            <family val="2"/>
          </rPr>
          <t xml:space="preserve">
Per FOD is a new Unit.  Contributions began in 2018</t>
        </r>
      </text>
    </comment>
    <comment ref="GQH19" authorId="0" shapeId="0" xr:uid="{6978FE4E-DF60-4ACD-BADA-D4FE5C57B23E}">
      <text>
        <r>
          <rPr>
            <b/>
            <sz val="9"/>
            <color indexed="81"/>
            <rFont val="Tahoma"/>
            <family val="2"/>
          </rPr>
          <t>Becky Dzingeleski:</t>
        </r>
        <r>
          <rPr>
            <sz val="9"/>
            <color indexed="81"/>
            <rFont val="Tahoma"/>
            <family val="2"/>
          </rPr>
          <t xml:space="preserve">
Per FOD is a new Unit.  Contributions began in 2018</t>
        </r>
      </text>
    </comment>
    <comment ref="GQL19" authorId="0" shapeId="0" xr:uid="{1A5DE49F-01C5-4FE5-8AF1-90AA67E55562}">
      <text>
        <r>
          <rPr>
            <b/>
            <sz val="9"/>
            <color indexed="81"/>
            <rFont val="Tahoma"/>
            <family val="2"/>
          </rPr>
          <t>Becky Dzingeleski:</t>
        </r>
        <r>
          <rPr>
            <sz val="9"/>
            <color indexed="81"/>
            <rFont val="Tahoma"/>
            <family val="2"/>
          </rPr>
          <t xml:space="preserve">
Per FOD is a new Unit.  Contributions began in 2018</t>
        </r>
      </text>
    </comment>
    <comment ref="GQP19" authorId="0" shapeId="0" xr:uid="{275FDF3D-7688-49DD-B424-83114346845E}">
      <text>
        <r>
          <rPr>
            <b/>
            <sz val="9"/>
            <color indexed="81"/>
            <rFont val="Tahoma"/>
            <family val="2"/>
          </rPr>
          <t>Becky Dzingeleski:</t>
        </r>
        <r>
          <rPr>
            <sz val="9"/>
            <color indexed="81"/>
            <rFont val="Tahoma"/>
            <family val="2"/>
          </rPr>
          <t xml:space="preserve">
Per FOD is a new Unit.  Contributions began in 2018</t>
        </r>
      </text>
    </comment>
    <comment ref="GQT19" authorId="0" shapeId="0" xr:uid="{6ED14F17-44BD-4BEF-A587-F09F6975E0A0}">
      <text>
        <r>
          <rPr>
            <b/>
            <sz val="9"/>
            <color indexed="81"/>
            <rFont val="Tahoma"/>
            <family val="2"/>
          </rPr>
          <t>Becky Dzingeleski:</t>
        </r>
        <r>
          <rPr>
            <sz val="9"/>
            <color indexed="81"/>
            <rFont val="Tahoma"/>
            <family val="2"/>
          </rPr>
          <t xml:space="preserve">
Per FOD is a new Unit.  Contributions began in 2018</t>
        </r>
      </text>
    </comment>
    <comment ref="GQX19" authorId="0" shapeId="0" xr:uid="{749A6739-D561-43B8-94CE-2E6B72208D8D}">
      <text>
        <r>
          <rPr>
            <b/>
            <sz val="9"/>
            <color indexed="81"/>
            <rFont val="Tahoma"/>
            <family val="2"/>
          </rPr>
          <t>Becky Dzingeleski:</t>
        </r>
        <r>
          <rPr>
            <sz val="9"/>
            <color indexed="81"/>
            <rFont val="Tahoma"/>
            <family val="2"/>
          </rPr>
          <t xml:space="preserve">
Per FOD is a new Unit.  Contributions began in 2018</t>
        </r>
      </text>
    </comment>
    <comment ref="GRB19" authorId="0" shapeId="0" xr:uid="{4D57EE48-AB73-4928-8FB0-04BB3BA4D37F}">
      <text>
        <r>
          <rPr>
            <b/>
            <sz val="9"/>
            <color indexed="81"/>
            <rFont val="Tahoma"/>
            <family val="2"/>
          </rPr>
          <t>Becky Dzingeleski:</t>
        </r>
        <r>
          <rPr>
            <sz val="9"/>
            <color indexed="81"/>
            <rFont val="Tahoma"/>
            <family val="2"/>
          </rPr>
          <t xml:space="preserve">
Per FOD is a new Unit.  Contributions began in 2018</t>
        </r>
      </text>
    </comment>
    <comment ref="GRF19" authorId="0" shapeId="0" xr:uid="{8D180310-A857-4201-8BD1-F9518411F88C}">
      <text>
        <r>
          <rPr>
            <b/>
            <sz val="9"/>
            <color indexed="81"/>
            <rFont val="Tahoma"/>
            <family val="2"/>
          </rPr>
          <t>Becky Dzingeleski:</t>
        </r>
        <r>
          <rPr>
            <sz val="9"/>
            <color indexed="81"/>
            <rFont val="Tahoma"/>
            <family val="2"/>
          </rPr>
          <t xml:space="preserve">
Per FOD is a new Unit.  Contributions began in 2018</t>
        </r>
      </text>
    </comment>
    <comment ref="GRJ19" authorId="0" shapeId="0" xr:uid="{40F592B0-7F5E-4351-AA75-22CB9D98A30C}">
      <text>
        <r>
          <rPr>
            <b/>
            <sz val="9"/>
            <color indexed="81"/>
            <rFont val="Tahoma"/>
            <family val="2"/>
          </rPr>
          <t>Becky Dzingeleski:</t>
        </r>
        <r>
          <rPr>
            <sz val="9"/>
            <color indexed="81"/>
            <rFont val="Tahoma"/>
            <family val="2"/>
          </rPr>
          <t xml:space="preserve">
Per FOD is a new Unit.  Contributions began in 2018</t>
        </r>
      </text>
    </comment>
    <comment ref="GRN19" authorId="0" shapeId="0" xr:uid="{1F1EBDED-F8F7-4878-AD63-96E87DDD07B8}">
      <text>
        <r>
          <rPr>
            <b/>
            <sz val="9"/>
            <color indexed="81"/>
            <rFont val="Tahoma"/>
            <family val="2"/>
          </rPr>
          <t>Becky Dzingeleski:</t>
        </r>
        <r>
          <rPr>
            <sz val="9"/>
            <color indexed="81"/>
            <rFont val="Tahoma"/>
            <family val="2"/>
          </rPr>
          <t xml:space="preserve">
Per FOD is a new Unit.  Contributions began in 2018</t>
        </r>
      </text>
    </comment>
    <comment ref="GRR19" authorId="0" shapeId="0" xr:uid="{1A209934-2AD9-4368-8CC0-EBF0C64B6BB7}">
      <text>
        <r>
          <rPr>
            <b/>
            <sz val="9"/>
            <color indexed="81"/>
            <rFont val="Tahoma"/>
            <family val="2"/>
          </rPr>
          <t>Becky Dzingeleski:</t>
        </r>
        <r>
          <rPr>
            <sz val="9"/>
            <color indexed="81"/>
            <rFont val="Tahoma"/>
            <family val="2"/>
          </rPr>
          <t xml:space="preserve">
Per FOD is a new Unit.  Contributions began in 2018</t>
        </r>
      </text>
    </comment>
    <comment ref="GRV19" authorId="0" shapeId="0" xr:uid="{34890782-A356-4BA7-8B92-A45DE420AF6C}">
      <text>
        <r>
          <rPr>
            <b/>
            <sz val="9"/>
            <color indexed="81"/>
            <rFont val="Tahoma"/>
            <family val="2"/>
          </rPr>
          <t>Becky Dzingeleski:</t>
        </r>
        <r>
          <rPr>
            <sz val="9"/>
            <color indexed="81"/>
            <rFont val="Tahoma"/>
            <family val="2"/>
          </rPr>
          <t xml:space="preserve">
Per FOD is a new Unit.  Contributions began in 2018</t>
        </r>
      </text>
    </comment>
    <comment ref="GRZ19" authorId="0" shapeId="0" xr:uid="{C601DD6B-FD13-4FBB-9431-6E6B8B209A91}">
      <text>
        <r>
          <rPr>
            <b/>
            <sz val="9"/>
            <color indexed="81"/>
            <rFont val="Tahoma"/>
            <family val="2"/>
          </rPr>
          <t>Becky Dzingeleski:</t>
        </r>
        <r>
          <rPr>
            <sz val="9"/>
            <color indexed="81"/>
            <rFont val="Tahoma"/>
            <family val="2"/>
          </rPr>
          <t xml:space="preserve">
Per FOD is a new Unit.  Contributions began in 2018</t>
        </r>
      </text>
    </comment>
    <comment ref="GSD19" authorId="0" shapeId="0" xr:uid="{75BD44E8-9461-401D-8F71-C41FA41A5BCB}">
      <text>
        <r>
          <rPr>
            <b/>
            <sz val="9"/>
            <color indexed="81"/>
            <rFont val="Tahoma"/>
            <family val="2"/>
          </rPr>
          <t>Becky Dzingeleski:</t>
        </r>
        <r>
          <rPr>
            <sz val="9"/>
            <color indexed="81"/>
            <rFont val="Tahoma"/>
            <family val="2"/>
          </rPr>
          <t xml:space="preserve">
Per FOD is a new Unit.  Contributions began in 2018</t>
        </r>
      </text>
    </comment>
    <comment ref="GSH19" authorId="0" shapeId="0" xr:uid="{6EDA04FB-A441-4A4A-9835-7B587E6C8883}">
      <text>
        <r>
          <rPr>
            <b/>
            <sz val="9"/>
            <color indexed="81"/>
            <rFont val="Tahoma"/>
            <family val="2"/>
          </rPr>
          <t>Becky Dzingeleski:</t>
        </r>
        <r>
          <rPr>
            <sz val="9"/>
            <color indexed="81"/>
            <rFont val="Tahoma"/>
            <family val="2"/>
          </rPr>
          <t xml:space="preserve">
Per FOD is a new Unit.  Contributions began in 2018</t>
        </r>
      </text>
    </comment>
    <comment ref="GSL19" authorId="0" shapeId="0" xr:uid="{6C14AD8E-4F0F-4278-B3B7-3B58FA862AB4}">
      <text>
        <r>
          <rPr>
            <b/>
            <sz val="9"/>
            <color indexed="81"/>
            <rFont val="Tahoma"/>
            <family val="2"/>
          </rPr>
          <t>Becky Dzingeleski:</t>
        </r>
        <r>
          <rPr>
            <sz val="9"/>
            <color indexed="81"/>
            <rFont val="Tahoma"/>
            <family val="2"/>
          </rPr>
          <t xml:space="preserve">
Per FOD is a new Unit.  Contributions began in 2018</t>
        </r>
      </text>
    </comment>
    <comment ref="GSP19" authorId="0" shapeId="0" xr:uid="{44F63F9A-4A59-483A-B25F-88959C4A0B59}">
      <text>
        <r>
          <rPr>
            <b/>
            <sz val="9"/>
            <color indexed="81"/>
            <rFont val="Tahoma"/>
            <family val="2"/>
          </rPr>
          <t>Becky Dzingeleski:</t>
        </r>
        <r>
          <rPr>
            <sz val="9"/>
            <color indexed="81"/>
            <rFont val="Tahoma"/>
            <family val="2"/>
          </rPr>
          <t xml:space="preserve">
Per FOD is a new Unit.  Contributions began in 2018</t>
        </r>
      </text>
    </comment>
    <comment ref="GST19" authorId="0" shapeId="0" xr:uid="{750CD1A5-1D16-4306-994E-91DAF2FFAF87}">
      <text>
        <r>
          <rPr>
            <b/>
            <sz val="9"/>
            <color indexed="81"/>
            <rFont val="Tahoma"/>
            <family val="2"/>
          </rPr>
          <t>Becky Dzingeleski:</t>
        </r>
        <r>
          <rPr>
            <sz val="9"/>
            <color indexed="81"/>
            <rFont val="Tahoma"/>
            <family val="2"/>
          </rPr>
          <t xml:space="preserve">
Per FOD is a new Unit.  Contributions began in 2018</t>
        </r>
      </text>
    </comment>
    <comment ref="GSX19" authorId="0" shapeId="0" xr:uid="{0F848059-E1B4-43BB-8CDB-1BA353CBE41E}">
      <text>
        <r>
          <rPr>
            <b/>
            <sz val="9"/>
            <color indexed="81"/>
            <rFont val="Tahoma"/>
            <family val="2"/>
          </rPr>
          <t>Becky Dzingeleski:</t>
        </r>
        <r>
          <rPr>
            <sz val="9"/>
            <color indexed="81"/>
            <rFont val="Tahoma"/>
            <family val="2"/>
          </rPr>
          <t xml:space="preserve">
Per FOD is a new Unit.  Contributions began in 2018</t>
        </r>
      </text>
    </comment>
    <comment ref="GTB19" authorId="0" shapeId="0" xr:uid="{53C0A9C4-ED29-45A9-962A-85AAD847C74D}">
      <text>
        <r>
          <rPr>
            <b/>
            <sz val="9"/>
            <color indexed="81"/>
            <rFont val="Tahoma"/>
            <family val="2"/>
          </rPr>
          <t>Becky Dzingeleski:</t>
        </r>
        <r>
          <rPr>
            <sz val="9"/>
            <color indexed="81"/>
            <rFont val="Tahoma"/>
            <family val="2"/>
          </rPr>
          <t xml:space="preserve">
Per FOD is a new Unit.  Contributions began in 2018</t>
        </r>
      </text>
    </comment>
    <comment ref="GTF19" authorId="0" shapeId="0" xr:uid="{B49BBD00-897C-4556-B096-E33E8FF91070}">
      <text>
        <r>
          <rPr>
            <b/>
            <sz val="9"/>
            <color indexed="81"/>
            <rFont val="Tahoma"/>
            <family val="2"/>
          </rPr>
          <t>Becky Dzingeleski:</t>
        </r>
        <r>
          <rPr>
            <sz val="9"/>
            <color indexed="81"/>
            <rFont val="Tahoma"/>
            <family val="2"/>
          </rPr>
          <t xml:space="preserve">
Per FOD is a new Unit.  Contributions began in 2018</t>
        </r>
      </text>
    </comment>
    <comment ref="GTJ19" authorId="0" shapeId="0" xr:uid="{9D632D50-8542-41A5-B6DC-5C6E3B585D76}">
      <text>
        <r>
          <rPr>
            <b/>
            <sz val="9"/>
            <color indexed="81"/>
            <rFont val="Tahoma"/>
            <family val="2"/>
          </rPr>
          <t>Becky Dzingeleski:</t>
        </r>
        <r>
          <rPr>
            <sz val="9"/>
            <color indexed="81"/>
            <rFont val="Tahoma"/>
            <family val="2"/>
          </rPr>
          <t xml:space="preserve">
Per FOD is a new Unit.  Contributions began in 2018</t>
        </r>
      </text>
    </comment>
    <comment ref="GTN19" authorId="0" shapeId="0" xr:uid="{E890176D-8C70-435C-BAD7-B47FC7EE7880}">
      <text>
        <r>
          <rPr>
            <b/>
            <sz val="9"/>
            <color indexed="81"/>
            <rFont val="Tahoma"/>
            <family val="2"/>
          </rPr>
          <t>Becky Dzingeleski:</t>
        </r>
        <r>
          <rPr>
            <sz val="9"/>
            <color indexed="81"/>
            <rFont val="Tahoma"/>
            <family val="2"/>
          </rPr>
          <t xml:space="preserve">
Per FOD is a new Unit.  Contributions began in 2018</t>
        </r>
      </text>
    </comment>
    <comment ref="GTR19" authorId="0" shapeId="0" xr:uid="{1BDBAEEA-B164-44FC-856C-29FF283E3FD1}">
      <text>
        <r>
          <rPr>
            <b/>
            <sz val="9"/>
            <color indexed="81"/>
            <rFont val="Tahoma"/>
            <family val="2"/>
          </rPr>
          <t>Becky Dzingeleski:</t>
        </r>
        <r>
          <rPr>
            <sz val="9"/>
            <color indexed="81"/>
            <rFont val="Tahoma"/>
            <family val="2"/>
          </rPr>
          <t xml:space="preserve">
Per FOD is a new Unit.  Contributions began in 2018</t>
        </r>
      </text>
    </comment>
    <comment ref="GTV19" authorId="0" shapeId="0" xr:uid="{CFA0BA70-A4AF-4DA7-8BCF-7F8536350D4D}">
      <text>
        <r>
          <rPr>
            <b/>
            <sz val="9"/>
            <color indexed="81"/>
            <rFont val="Tahoma"/>
            <family val="2"/>
          </rPr>
          <t>Becky Dzingeleski:</t>
        </r>
        <r>
          <rPr>
            <sz val="9"/>
            <color indexed="81"/>
            <rFont val="Tahoma"/>
            <family val="2"/>
          </rPr>
          <t xml:space="preserve">
Per FOD is a new Unit.  Contributions began in 2018</t>
        </r>
      </text>
    </comment>
    <comment ref="GTZ19" authorId="0" shapeId="0" xr:uid="{432DE2D7-3E87-431A-868A-0FC1D2190CF3}">
      <text>
        <r>
          <rPr>
            <b/>
            <sz val="9"/>
            <color indexed="81"/>
            <rFont val="Tahoma"/>
            <family val="2"/>
          </rPr>
          <t>Becky Dzingeleski:</t>
        </r>
        <r>
          <rPr>
            <sz val="9"/>
            <color indexed="81"/>
            <rFont val="Tahoma"/>
            <family val="2"/>
          </rPr>
          <t xml:space="preserve">
Per FOD is a new Unit.  Contributions began in 2018</t>
        </r>
      </text>
    </comment>
    <comment ref="GUD19" authorId="0" shapeId="0" xr:uid="{BF252E07-5C68-499C-80C2-0D0150CB09AC}">
      <text>
        <r>
          <rPr>
            <b/>
            <sz val="9"/>
            <color indexed="81"/>
            <rFont val="Tahoma"/>
            <family val="2"/>
          </rPr>
          <t>Becky Dzingeleski:</t>
        </r>
        <r>
          <rPr>
            <sz val="9"/>
            <color indexed="81"/>
            <rFont val="Tahoma"/>
            <family val="2"/>
          </rPr>
          <t xml:space="preserve">
Per FOD is a new Unit.  Contributions began in 2018</t>
        </r>
      </text>
    </comment>
    <comment ref="GUH19" authorId="0" shapeId="0" xr:uid="{D492A44D-2A91-4C81-865C-1DCCDE3E97F9}">
      <text>
        <r>
          <rPr>
            <b/>
            <sz val="9"/>
            <color indexed="81"/>
            <rFont val="Tahoma"/>
            <family val="2"/>
          </rPr>
          <t>Becky Dzingeleski:</t>
        </r>
        <r>
          <rPr>
            <sz val="9"/>
            <color indexed="81"/>
            <rFont val="Tahoma"/>
            <family val="2"/>
          </rPr>
          <t xml:space="preserve">
Per FOD is a new Unit.  Contributions began in 2018</t>
        </r>
      </text>
    </comment>
    <comment ref="GUL19" authorId="0" shapeId="0" xr:uid="{8CF22EC7-5736-4F8E-86E6-9EDD5F77A1F9}">
      <text>
        <r>
          <rPr>
            <b/>
            <sz val="9"/>
            <color indexed="81"/>
            <rFont val="Tahoma"/>
            <family val="2"/>
          </rPr>
          <t>Becky Dzingeleski:</t>
        </r>
        <r>
          <rPr>
            <sz val="9"/>
            <color indexed="81"/>
            <rFont val="Tahoma"/>
            <family val="2"/>
          </rPr>
          <t xml:space="preserve">
Per FOD is a new Unit.  Contributions began in 2018</t>
        </r>
      </text>
    </comment>
    <comment ref="GUP19" authorId="0" shapeId="0" xr:uid="{9258BB3A-4842-400B-9B8E-1623CBE4A08E}">
      <text>
        <r>
          <rPr>
            <b/>
            <sz val="9"/>
            <color indexed="81"/>
            <rFont val="Tahoma"/>
            <family val="2"/>
          </rPr>
          <t>Becky Dzingeleski:</t>
        </r>
        <r>
          <rPr>
            <sz val="9"/>
            <color indexed="81"/>
            <rFont val="Tahoma"/>
            <family val="2"/>
          </rPr>
          <t xml:space="preserve">
Per FOD is a new Unit.  Contributions began in 2018</t>
        </r>
      </text>
    </comment>
    <comment ref="GUT19" authorId="0" shapeId="0" xr:uid="{381273CC-7E12-4943-A979-E4402DE99198}">
      <text>
        <r>
          <rPr>
            <b/>
            <sz val="9"/>
            <color indexed="81"/>
            <rFont val="Tahoma"/>
            <family val="2"/>
          </rPr>
          <t>Becky Dzingeleski:</t>
        </r>
        <r>
          <rPr>
            <sz val="9"/>
            <color indexed="81"/>
            <rFont val="Tahoma"/>
            <family val="2"/>
          </rPr>
          <t xml:space="preserve">
Per FOD is a new Unit.  Contributions began in 2018</t>
        </r>
      </text>
    </comment>
    <comment ref="GUX19" authorId="0" shapeId="0" xr:uid="{0B7C5EC8-9F76-4DE2-B593-79A6EB451C35}">
      <text>
        <r>
          <rPr>
            <b/>
            <sz val="9"/>
            <color indexed="81"/>
            <rFont val="Tahoma"/>
            <family val="2"/>
          </rPr>
          <t>Becky Dzingeleski:</t>
        </r>
        <r>
          <rPr>
            <sz val="9"/>
            <color indexed="81"/>
            <rFont val="Tahoma"/>
            <family val="2"/>
          </rPr>
          <t xml:space="preserve">
Per FOD is a new Unit.  Contributions began in 2018</t>
        </r>
      </text>
    </comment>
    <comment ref="GVB19" authorId="0" shapeId="0" xr:uid="{BC2B81FA-BEA5-452F-86B8-D10059A02CB4}">
      <text>
        <r>
          <rPr>
            <b/>
            <sz val="9"/>
            <color indexed="81"/>
            <rFont val="Tahoma"/>
            <family val="2"/>
          </rPr>
          <t>Becky Dzingeleski:</t>
        </r>
        <r>
          <rPr>
            <sz val="9"/>
            <color indexed="81"/>
            <rFont val="Tahoma"/>
            <family val="2"/>
          </rPr>
          <t xml:space="preserve">
Per FOD is a new Unit.  Contributions began in 2018</t>
        </r>
      </text>
    </comment>
    <comment ref="GVF19" authorId="0" shapeId="0" xr:uid="{BB5E0850-9B7B-44F5-83AF-121048341BBA}">
      <text>
        <r>
          <rPr>
            <b/>
            <sz val="9"/>
            <color indexed="81"/>
            <rFont val="Tahoma"/>
            <family val="2"/>
          </rPr>
          <t>Becky Dzingeleski:</t>
        </r>
        <r>
          <rPr>
            <sz val="9"/>
            <color indexed="81"/>
            <rFont val="Tahoma"/>
            <family val="2"/>
          </rPr>
          <t xml:space="preserve">
Per FOD is a new Unit.  Contributions began in 2018</t>
        </r>
      </text>
    </comment>
    <comment ref="GVJ19" authorId="0" shapeId="0" xr:uid="{44755BC2-3110-4CD9-B4AB-54EA4C12C3E9}">
      <text>
        <r>
          <rPr>
            <b/>
            <sz val="9"/>
            <color indexed="81"/>
            <rFont val="Tahoma"/>
            <family val="2"/>
          </rPr>
          <t>Becky Dzingeleski:</t>
        </r>
        <r>
          <rPr>
            <sz val="9"/>
            <color indexed="81"/>
            <rFont val="Tahoma"/>
            <family val="2"/>
          </rPr>
          <t xml:space="preserve">
Per FOD is a new Unit.  Contributions began in 2018</t>
        </r>
      </text>
    </comment>
    <comment ref="GVN19" authorId="0" shapeId="0" xr:uid="{742F13BF-AC42-461F-9388-92E8791F33B5}">
      <text>
        <r>
          <rPr>
            <b/>
            <sz val="9"/>
            <color indexed="81"/>
            <rFont val="Tahoma"/>
            <family val="2"/>
          </rPr>
          <t>Becky Dzingeleski:</t>
        </r>
        <r>
          <rPr>
            <sz val="9"/>
            <color indexed="81"/>
            <rFont val="Tahoma"/>
            <family val="2"/>
          </rPr>
          <t xml:space="preserve">
Per FOD is a new Unit.  Contributions began in 2018</t>
        </r>
      </text>
    </comment>
    <comment ref="GVR19" authorId="0" shapeId="0" xr:uid="{D2EF9613-1FC5-48FF-BE10-241D29F7645A}">
      <text>
        <r>
          <rPr>
            <b/>
            <sz val="9"/>
            <color indexed="81"/>
            <rFont val="Tahoma"/>
            <family val="2"/>
          </rPr>
          <t>Becky Dzingeleski:</t>
        </r>
        <r>
          <rPr>
            <sz val="9"/>
            <color indexed="81"/>
            <rFont val="Tahoma"/>
            <family val="2"/>
          </rPr>
          <t xml:space="preserve">
Per FOD is a new Unit.  Contributions began in 2018</t>
        </r>
      </text>
    </comment>
    <comment ref="GVV19" authorId="0" shapeId="0" xr:uid="{7B138609-0869-45AD-91EB-2A661EE0678C}">
      <text>
        <r>
          <rPr>
            <b/>
            <sz val="9"/>
            <color indexed="81"/>
            <rFont val="Tahoma"/>
            <family val="2"/>
          </rPr>
          <t>Becky Dzingeleski:</t>
        </r>
        <r>
          <rPr>
            <sz val="9"/>
            <color indexed="81"/>
            <rFont val="Tahoma"/>
            <family val="2"/>
          </rPr>
          <t xml:space="preserve">
Per FOD is a new Unit.  Contributions began in 2018</t>
        </r>
      </text>
    </comment>
    <comment ref="GVZ19" authorId="0" shapeId="0" xr:uid="{DBCFFE2E-6788-4239-8FEB-9EA0407B8FFB}">
      <text>
        <r>
          <rPr>
            <b/>
            <sz val="9"/>
            <color indexed="81"/>
            <rFont val="Tahoma"/>
            <family val="2"/>
          </rPr>
          <t>Becky Dzingeleski:</t>
        </r>
        <r>
          <rPr>
            <sz val="9"/>
            <color indexed="81"/>
            <rFont val="Tahoma"/>
            <family val="2"/>
          </rPr>
          <t xml:space="preserve">
Per FOD is a new Unit.  Contributions began in 2018</t>
        </r>
      </text>
    </comment>
    <comment ref="GWD19" authorId="0" shapeId="0" xr:uid="{457060A7-A3C7-4CA0-95FC-7D6589834F89}">
      <text>
        <r>
          <rPr>
            <b/>
            <sz val="9"/>
            <color indexed="81"/>
            <rFont val="Tahoma"/>
            <family val="2"/>
          </rPr>
          <t>Becky Dzingeleski:</t>
        </r>
        <r>
          <rPr>
            <sz val="9"/>
            <color indexed="81"/>
            <rFont val="Tahoma"/>
            <family val="2"/>
          </rPr>
          <t xml:space="preserve">
Per FOD is a new Unit.  Contributions began in 2018</t>
        </r>
      </text>
    </comment>
    <comment ref="GWH19" authorId="0" shapeId="0" xr:uid="{F3672618-4FFC-405C-8EF6-8DEE3BB866C7}">
      <text>
        <r>
          <rPr>
            <b/>
            <sz val="9"/>
            <color indexed="81"/>
            <rFont val="Tahoma"/>
            <family val="2"/>
          </rPr>
          <t>Becky Dzingeleski:</t>
        </r>
        <r>
          <rPr>
            <sz val="9"/>
            <color indexed="81"/>
            <rFont val="Tahoma"/>
            <family val="2"/>
          </rPr>
          <t xml:space="preserve">
Per FOD is a new Unit.  Contributions began in 2018</t>
        </r>
      </text>
    </comment>
    <comment ref="GWL19" authorId="0" shapeId="0" xr:uid="{A99655B1-62B9-4921-ACA6-B7EDC77ECC00}">
      <text>
        <r>
          <rPr>
            <b/>
            <sz val="9"/>
            <color indexed="81"/>
            <rFont val="Tahoma"/>
            <family val="2"/>
          </rPr>
          <t>Becky Dzingeleski:</t>
        </r>
        <r>
          <rPr>
            <sz val="9"/>
            <color indexed="81"/>
            <rFont val="Tahoma"/>
            <family val="2"/>
          </rPr>
          <t xml:space="preserve">
Per FOD is a new Unit.  Contributions began in 2018</t>
        </r>
      </text>
    </comment>
    <comment ref="GWP19" authorId="0" shapeId="0" xr:uid="{8828B856-255D-4840-AE2D-40E4DB7BD922}">
      <text>
        <r>
          <rPr>
            <b/>
            <sz val="9"/>
            <color indexed="81"/>
            <rFont val="Tahoma"/>
            <family val="2"/>
          </rPr>
          <t>Becky Dzingeleski:</t>
        </r>
        <r>
          <rPr>
            <sz val="9"/>
            <color indexed="81"/>
            <rFont val="Tahoma"/>
            <family val="2"/>
          </rPr>
          <t xml:space="preserve">
Per FOD is a new Unit.  Contributions began in 2018</t>
        </r>
      </text>
    </comment>
    <comment ref="GWT19" authorId="0" shapeId="0" xr:uid="{3E0967C0-C6D6-4301-A2DF-BF93AEA7972A}">
      <text>
        <r>
          <rPr>
            <b/>
            <sz val="9"/>
            <color indexed="81"/>
            <rFont val="Tahoma"/>
            <family val="2"/>
          </rPr>
          <t>Becky Dzingeleski:</t>
        </r>
        <r>
          <rPr>
            <sz val="9"/>
            <color indexed="81"/>
            <rFont val="Tahoma"/>
            <family val="2"/>
          </rPr>
          <t xml:space="preserve">
Per FOD is a new Unit.  Contributions began in 2018</t>
        </r>
      </text>
    </comment>
    <comment ref="GWX19" authorId="0" shapeId="0" xr:uid="{20B5CF15-FF05-4D49-A249-846ADA7D67AB}">
      <text>
        <r>
          <rPr>
            <b/>
            <sz val="9"/>
            <color indexed="81"/>
            <rFont val="Tahoma"/>
            <family val="2"/>
          </rPr>
          <t>Becky Dzingeleski:</t>
        </r>
        <r>
          <rPr>
            <sz val="9"/>
            <color indexed="81"/>
            <rFont val="Tahoma"/>
            <family val="2"/>
          </rPr>
          <t xml:space="preserve">
Per FOD is a new Unit.  Contributions began in 2018</t>
        </r>
      </text>
    </comment>
    <comment ref="GXB19" authorId="0" shapeId="0" xr:uid="{37B6FC7A-5E9F-4A0A-BC5D-B5DECD1D2E03}">
      <text>
        <r>
          <rPr>
            <b/>
            <sz val="9"/>
            <color indexed="81"/>
            <rFont val="Tahoma"/>
            <family val="2"/>
          </rPr>
          <t>Becky Dzingeleski:</t>
        </r>
        <r>
          <rPr>
            <sz val="9"/>
            <color indexed="81"/>
            <rFont val="Tahoma"/>
            <family val="2"/>
          </rPr>
          <t xml:space="preserve">
Per FOD is a new Unit.  Contributions began in 2018</t>
        </r>
      </text>
    </comment>
    <comment ref="GXF19" authorId="0" shapeId="0" xr:uid="{ABD6F195-FE5B-41E4-AF7A-4B760B578256}">
      <text>
        <r>
          <rPr>
            <b/>
            <sz val="9"/>
            <color indexed="81"/>
            <rFont val="Tahoma"/>
            <family val="2"/>
          </rPr>
          <t>Becky Dzingeleski:</t>
        </r>
        <r>
          <rPr>
            <sz val="9"/>
            <color indexed="81"/>
            <rFont val="Tahoma"/>
            <family val="2"/>
          </rPr>
          <t xml:space="preserve">
Per FOD is a new Unit.  Contributions began in 2018</t>
        </r>
      </text>
    </comment>
    <comment ref="GXJ19" authorId="0" shapeId="0" xr:uid="{8034D2F1-7371-408F-AF18-9967C7D19847}">
      <text>
        <r>
          <rPr>
            <b/>
            <sz val="9"/>
            <color indexed="81"/>
            <rFont val="Tahoma"/>
            <family val="2"/>
          </rPr>
          <t>Becky Dzingeleski:</t>
        </r>
        <r>
          <rPr>
            <sz val="9"/>
            <color indexed="81"/>
            <rFont val="Tahoma"/>
            <family val="2"/>
          </rPr>
          <t xml:space="preserve">
Per FOD is a new Unit.  Contributions began in 2018</t>
        </r>
      </text>
    </comment>
    <comment ref="GXN19" authorId="0" shapeId="0" xr:uid="{0051A619-00E3-4E5D-A70E-5C31623EFF44}">
      <text>
        <r>
          <rPr>
            <b/>
            <sz val="9"/>
            <color indexed="81"/>
            <rFont val="Tahoma"/>
            <family val="2"/>
          </rPr>
          <t>Becky Dzingeleski:</t>
        </r>
        <r>
          <rPr>
            <sz val="9"/>
            <color indexed="81"/>
            <rFont val="Tahoma"/>
            <family val="2"/>
          </rPr>
          <t xml:space="preserve">
Per FOD is a new Unit.  Contributions began in 2018</t>
        </r>
      </text>
    </comment>
    <comment ref="GXR19" authorId="0" shapeId="0" xr:uid="{23D14CDE-FBAB-4A0E-868D-02EA6C32B3A4}">
      <text>
        <r>
          <rPr>
            <b/>
            <sz val="9"/>
            <color indexed="81"/>
            <rFont val="Tahoma"/>
            <family val="2"/>
          </rPr>
          <t>Becky Dzingeleski:</t>
        </r>
        <r>
          <rPr>
            <sz val="9"/>
            <color indexed="81"/>
            <rFont val="Tahoma"/>
            <family val="2"/>
          </rPr>
          <t xml:space="preserve">
Per FOD is a new Unit.  Contributions began in 2018</t>
        </r>
      </text>
    </comment>
    <comment ref="GXV19" authorId="0" shapeId="0" xr:uid="{41F2EAEA-4CDB-4676-9BAD-CA23B34B06E1}">
      <text>
        <r>
          <rPr>
            <b/>
            <sz val="9"/>
            <color indexed="81"/>
            <rFont val="Tahoma"/>
            <family val="2"/>
          </rPr>
          <t>Becky Dzingeleski:</t>
        </r>
        <r>
          <rPr>
            <sz val="9"/>
            <color indexed="81"/>
            <rFont val="Tahoma"/>
            <family val="2"/>
          </rPr>
          <t xml:space="preserve">
Per FOD is a new Unit.  Contributions began in 2018</t>
        </r>
      </text>
    </comment>
    <comment ref="GXZ19" authorId="0" shapeId="0" xr:uid="{E349D543-4E60-4157-9AB7-DEF3DA6F37FB}">
      <text>
        <r>
          <rPr>
            <b/>
            <sz val="9"/>
            <color indexed="81"/>
            <rFont val="Tahoma"/>
            <family val="2"/>
          </rPr>
          <t>Becky Dzingeleski:</t>
        </r>
        <r>
          <rPr>
            <sz val="9"/>
            <color indexed="81"/>
            <rFont val="Tahoma"/>
            <family val="2"/>
          </rPr>
          <t xml:space="preserve">
Per FOD is a new Unit.  Contributions began in 2018</t>
        </r>
      </text>
    </comment>
    <comment ref="GYD19" authorId="0" shapeId="0" xr:uid="{3666F18A-66C6-4A73-A7FB-F2781439DE06}">
      <text>
        <r>
          <rPr>
            <b/>
            <sz val="9"/>
            <color indexed="81"/>
            <rFont val="Tahoma"/>
            <family val="2"/>
          </rPr>
          <t>Becky Dzingeleski:</t>
        </r>
        <r>
          <rPr>
            <sz val="9"/>
            <color indexed="81"/>
            <rFont val="Tahoma"/>
            <family val="2"/>
          </rPr>
          <t xml:space="preserve">
Per FOD is a new Unit.  Contributions began in 2018</t>
        </r>
      </text>
    </comment>
    <comment ref="GYH19" authorId="0" shapeId="0" xr:uid="{BEC6ADAE-E967-4A63-9DAC-272DFE21B823}">
      <text>
        <r>
          <rPr>
            <b/>
            <sz val="9"/>
            <color indexed="81"/>
            <rFont val="Tahoma"/>
            <family val="2"/>
          </rPr>
          <t>Becky Dzingeleski:</t>
        </r>
        <r>
          <rPr>
            <sz val="9"/>
            <color indexed="81"/>
            <rFont val="Tahoma"/>
            <family val="2"/>
          </rPr>
          <t xml:space="preserve">
Per FOD is a new Unit.  Contributions began in 2018</t>
        </r>
      </text>
    </comment>
    <comment ref="GYL19" authorId="0" shapeId="0" xr:uid="{92E027A0-C6D0-4624-BBA5-90144C6D2C90}">
      <text>
        <r>
          <rPr>
            <b/>
            <sz val="9"/>
            <color indexed="81"/>
            <rFont val="Tahoma"/>
            <family val="2"/>
          </rPr>
          <t>Becky Dzingeleski:</t>
        </r>
        <r>
          <rPr>
            <sz val="9"/>
            <color indexed="81"/>
            <rFont val="Tahoma"/>
            <family val="2"/>
          </rPr>
          <t xml:space="preserve">
Per FOD is a new Unit.  Contributions began in 2018</t>
        </r>
      </text>
    </comment>
    <comment ref="GYP19" authorId="0" shapeId="0" xr:uid="{37B8B68E-0FBD-420D-BC97-3A0423966F45}">
      <text>
        <r>
          <rPr>
            <b/>
            <sz val="9"/>
            <color indexed="81"/>
            <rFont val="Tahoma"/>
            <family val="2"/>
          </rPr>
          <t>Becky Dzingeleski:</t>
        </r>
        <r>
          <rPr>
            <sz val="9"/>
            <color indexed="81"/>
            <rFont val="Tahoma"/>
            <family val="2"/>
          </rPr>
          <t xml:space="preserve">
Per FOD is a new Unit.  Contributions began in 2018</t>
        </r>
      </text>
    </comment>
    <comment ref="GYT19" authorId="0" shapeId="0" xr:uid="{2A3CCFC3-0AEE-4201-9221-FB992223551D}">
      <text>
        <r>
          <rPr>
            <b/>
            <sz val="9"/>
            <color indexed="81"/>
            <rFont val="Tahoma"/>
            <family val="2"/>
          </rPr>
          <t>Becky Dzingeleski:</t>
        </r>
        <r>
          <rPr>
            <sz val="9"/>
            <color indexed="81"/>
            <rFont val="Tahoma"/>
            <family val="2"/>
          </rPr>
          <t xml:space="preserve">
Per FOD is a new Unit.  Contributions began in 2018</t>
        </r>
      </text>
    </comment>
    <comment ref="GYX19" authorId="0" shapeId="0" xr:uid="{FF1D43AD-0CD0-4A96-AEF4-8563F40E4B9C}">
      <text>
        <r>
          <rPr>
            <b/>
            <sz val="9"/>
            <color indexed="81"/>
            <rFont val="Tahoma"/>
            <family val="2"/>
          </rPr>
          <t>Becky Dzingeleski:</t>
        </r>
        <r>
          <rPr>
            <sz val="9"/>
            <color indexed="81"/>
            <rFont val="Tahoma"/>
            <family val="2"/>
          </rPr>
          <t xml:space="preserve">
Per FOD is a new Unit.  Contributions began in 2018</t>
        </r>
      </text>
    </comment>
    <comment ref="GZB19" authorId="0" shapeId="0" xr:uid="{DF256E39-919E-4EF7-A061-D54621C2C6E0}">
      <text>
        <r>
          <rPr>
            <b/>
            <sz val="9"/>
            <color indexed="81"/>
            <rFont val="Tahoma"/>
            <family val="2"/>
          </rPr>
          <t>Becky Dzingeleski:</t>
        </r>
        <r>
          <rPr>
            <sz val="9"/>
            <color indexed="81"/>
            <rFont val="Tahoma"/>
            <family val="2"/>
          </rPr>
          <t xml:space="preserve">
Per FOD is a new Unit.  Contributions began in 2018</t>
        </r>
      </text>
    </comment>
    <comment ref="GZF19" authorId="0" shapeId="0" xr:uid="{E6DE40D0-1B8F-4FA9-87CC-D89A06E1EC2F}">
      <text>
        <r>
          <rPr>
            <b/>
            <sz val="9"/>
            <color indexed="81"/>
            <rFont val="Tahoma"/>
            <family val="2"/>
          </rPr>
          <t>Becky Dzingeleski:</t>
        </r>
        <r>
          <rPr>
            <sz val="9"/>
            <color indexed="81"/>
            <rFont val="Tahoma"/>
            <family val="2"/>
          </rPr>
          <t xml:space="preserve">
Per FOD is a new Unit.  Contributions began in 2018</t>
        </r>
      </text>
    </comment>
    <comment ref="GZJ19" authorId="0" shapeId="0" xr:uid="{901AF92E-168B-4345-91F3-22B679E40252}">
      <text>
        <r>
          <rPr>
            <b/>
            <sz val="9"/>
            <color indexed="81"/>
            <rFont val="Tahoma"/>
            <family val="2"/>
          </rPr>
          <t>Becky Dzingeleski:</t>
        </r>
        <r>
          <rPr>
            <sz val="9"/>
            <color indexed="81"/>
            <rFont val="Tahoma"/>
            <family val="2"/>
          </rPr>
          <t xml:space="preserve">
Per FOD is a new Unit.  Contributions began in 2018</t>
        </r>
      </text>
    </comment>
    <comment ref="GZN19" authorId="0" shapeId="0" xr:uid="{7ACD9BA3-E570-47AA-AE15-A699F92F4B4F}">
      <text>
        <r>
          <rPr>
            <b/>
            <sz val="9"/>
            <color indexed="81"/>
            <rFont val="Tahoma"/>
            <family val="2"/>
          </rPr>
          <t>Becky Dzingeleski:</t>
        </r>
        <r>
          <rPr>
            <sz val="9"/>
            <color indexed="81"/>
            <rFont val="Tahoma"/>
            <family val="2"/>
          </rPr>
          <t xml:space="preserve">
Per FOD is a new Unit.  Contributions began in 2018</t>
        </r>
      </text>
    </comment>
    <comment ref="GZR19" authorId="0" shapeId="0" xr:uid="{6FEBCC84-2A3E-467A-9416-49634D14C42C}">
      <text>
        <r>
          <rPr>
            <b/>
            <sz val="9"/>
            <color indexed="81"/>
            <rFont val="Tahoma"/>
            <family val="2"/>
          </rPr>
          <t>Becky Dzingeleski:</t>
        </r>
        <r>
          <rPr>
            <sz val="9"/>
            <color indexed="81"/>
            <rFont val="Tahoma"/>
            <family val="2"/>
          </rPr>
          <t xml:space="preserve">
Per FOD is a new Unit.  Contributions began in 2018</t>
        </r>
      </text>
    </comment>
    <comment ref="GZV19" authorId="0" shapeId="0" xr:uid="{A7AF9CCB-2558-4C6D-A4AC-4332B54160C9}">
      <text>
        <r>
          <rPr>
            <b/>
            <sz val="9"/>
            <color indexed="81"/>
            <rFont val="Tahoma"/>
            <family val="2"/>
          </rPr>
          <t>Becky Dzingeleski:</t>
        </r>
        <r>
          <rPr>
            <sz val="9"/>
            <color indexed="81"/>
            <rFont val="Tahoma"/>
            <family val="2"/>
          </rPr>
          <t xml:space="preserve">
Per FOD is a new Unit.  Contributions began in 2018</t>
        </r>
      </text>
    </comment>
    <comment ref="GZZ19" authorId="0" shapeId="0" xr:uid="{8DAE1550-8AE0-4666-948C-6D8065D6D18A}">
      <text>
        <r>
          <rPr>
            <b/>
            <sz val="9"/>
            <color indexed="81"/>
            <rFont val="Tahoma"/>
            <family val="2"/>
          </rPr>
          <t>Becky Dzingeleski:</t>
        </r>
        <r>
          <rPr>
            <sz val="9"/>
            <color indexed="81"/>
            <rFont val="Tahoma"/>
            <family val="2"/>
          </rPr>
          <t xml:space="preserve">
Per FOD is a new Unit.  Contributions began in 2018</t>
        </r>
      </text>
    </comment>
    <comment ref="HAD19" authorId="0" shapeId="0" xr:uid="{DB3F0C76-2A69-4041-89E4-9E6CF3444008}">
      <text>
        <r>
          <rPr>
            <b/>
            <sz val="9"/>
            <color indexed="81"/>
            <rFont val="Tahoma"/>
            <family val="2"/>
          </rPr>
          <t>Becky Dzingeleski:</t>
        </r>
        <r>
          <rPr>
            <sz val="9"/>
            <color indexed="81"/>
            <rFont val="Tahoma"/>
            <family val="2"/>
          </rPr>
          <t xml:space="preserve">
Per FOD is a new Unit.  Contributions began in 2018</t>
        </r>
      </text>
    </comment>
    <comment ref="HAH19" authorId="0" shapeId="0" xr:uid="{C37C58F7-E778-40D2-95C9-96A17CB6D9D8}">
      <text>
        <r>
          <rPr>
            <b/>
            <sz val="9"/>
            <color indexed="81"/>
            <rFont val="Tahoma"/>
            <family val="2"/>
          </rPr>
          <t>Becky Dzingeleski:</t>
        </r>
        <r>
          <rPr>
            <sz val="9"/>
            <color indexed="81"/>
            <rFont val="Tahoma"/>
            <family val="2"/>
          </rPr>
          <t xml:space="preserve">
Per FOD is a new Unit.  Contributions began in 2018</t>
        </r>
      </text>
    </comment>
    <comment ref="HAL19" authorId="0" shapeId="0" xr:uid="{FC8F72D9-EF18-43D0-A436-B492E2E00B4A}">
      <text>
        <r>
          <rPr>
            <b/>
            <sz val="9"/>
            <color indexed="81"/>
            <rFont val="Tahoma"/>
            <family val="2"/>
          </rPr>
          <t>Becky Dzingeleski:</t>
        </r>
        <r>
          <rPr>
            <sz val="9"/>
            <color indexed="81"/>
            <rFont val="Tahoma"/>
            <family val="2"/>
          </rPr>
          <t xml:space="preserve">
Per FOD is a new Unit.  Contributions began in 2018</t>
        </r>
      </text>
    </comment>
    <comment ref="HAP19" authorId="0" shapeId="0" xr:uid="{423A9DAB-D7F2-46AF-B77E-D8CC63A9E776}">
      <text>
        <r>
          <rPr>
            <b/>
            <sz val="9"/>
            <color indexed="81"/>
            <rFont val="Tahoma"/>
            <family val="2"/>
          </rPr>
          <t>Becky Dzingeleski:</t>
        </r>
        <r>
          <rPr>
            <sz val="9"/>
            <color indexed="81"/>
            <rFont val="Tahoma"/>
            <family val="2"/>
          </rPr>
          <t xml:space="preserve">
Per FOD is a new Unit.  Contributions began in 2018</t>
        </r>
      </text>
    </comment>
    <comment ref="HAT19" authorId="0" shapeId="0" xr:uid="{1E275CB7-F848-46C4-9094-7326D8E64A22}">
      <text>
        <r>
          <rPr>
            <b/>
            <sz val="9"/>
            <color indexed="81"/>
            <rFont val="Tahoma"/>
            <family val="2"/>
          </rPr>
          <t>Becky Dzingeleski:</t>
        </r>
        <r>
          <rPr>
            <sz val="9"/>
            <color indexed="81"/>
            <rFont val="Tahoma"/>
            <family val="2"/>
          </rPr>
          <t xml:space="preserve">
Per FOD is a new Unit.  Contributions began in 2018</t>
        </r>
      </text>
    </comment>
    <comment ref="HAX19" authorId="0" shapeId="0" xr:uid="{B7C99CEE-C4ED-45F8-8119-43F0BC58D08A}">
      <text>
        <r>
          <rPr>
            <b/>
            <sz val="9"/>
            <color indexed="81"/>
            <rFont val="Tahoma"/>
            <family val="2"/>
          </rPr>
          <t>Becky Dzingeleski:</t>
        </r>
        <r>
          <rPr>
            <sz val="9"/>
            <color indexed="81"/>
            <rFont val="Tahoma"/>
            <family val="2"/>
          </rPr>
          <t xml:space="preserve">
Per FOD is a new Unit.  Contributions began in 2018</t>
        </r>
      </text>
    </comment>
    <comment ref="HBB19" authorId="0" shapeId="0" xr:uid="{173E106D-067E-41AE-8C03-6E37B55B976D}">
      <text>
        <r>
          <rPr>
            <b/>
            <sz val="9"/>
            <color indexed="81"/>
            <rFont val="Tahoma"/>
            <family val="2"/>
          </rPr>
          <t>Becky Dzingeleski:</t>
        </r>
        <r>
          <rPr>
            <sz val="9"/>
            <color indexed="81"/>
            <rFont val="Tahoma"/>
            <family val="2"/>
          </rPr>
          <t xml:space="preserve">
Per FOD is a new Unit.  Contributions began in 2018</t>
        </r>
      </text>
    </comment>
    <comment ref="HBF19" authorId="0" shapeId="0" xr:uid="{BA2890D3-7DDE-4844-9BF6-9AF0586F16E6}">
      <text>
        <r>
          <rPr>
            <b/>
            <sz val="9"/>
            <color indexed="81"/>
            <rFont val="Tahoma"/>
            <family val="2"/>
          </rPr>
          <t>Becky Dzingeleski:</t>
        </r>
        <r>
          <rPr>
            <sz val="9"/>
            <color indexed="81"/>
            <rFont val="Tahoma"/>
            <family val="2"/>
          </rPr>
          <t xml:space="preserve">
Per FOD is a new Unit.  Contributions began in 2018</t>
        </r>
      </text>
    </comment>
    <comment ref="HBJ19" authorId="0" shapeId="0" xr:uid="{D720C195-13BC-40F3-84E6-A82A3F11E58E}">
      <text>
        <r>
          <rPr>
            <b/>
            <sz val="9"/>
            <color indexed="81"/>
            <rFont val="Tahoma"/>
            <family val="2"/>
          </rPr>
          <t>Becky Dzingeleski:</t>
        </r>
        <r>
          <rPr>
            <sz val="9"/>
            <color indexed="81"/>
            <rFont val="Tahoma"/>
            <family val="2"/>
          </rPr>
          <t xml:space="preserve">
Per FOD is a new Unit.  Contributions began in 2018</t>
        </r>
      </text>
    </comment>
    <comment ref="HBN19" authorId="0" shapeId="0" xr:uid="{41B89261-6AC7-4633-80D2-616B80B49B2E}">
      <text>
        <r>
          <rPr>
            <b/>
            <sz val="9"/>
            <color indexed="81"/>
            <rFont val="Tahoma"/>
            <family val="2"/>
          </rPr>
          <t>Becky Dzingeleski:</t>
        </r>
        <r>
          <rPr>
            <sz val="9"/>
            <color indexed="81"/>
            <rFont val="Tahoma"/>
            <family val="2"/>
          </rPr>
          <t xml:space="preserve">
Per FOD is a new Unit.  Contributions began in 2018</t>
        </r>
      </text>
    </comment>
    <comment ref="HBR19" authorId="0" shapeId="0" xr:uid="{DC0EF8EB-74B9-4821-B578-119CC9072B2C}">
      <text>
        <r>
          <rPr>
            <b/>
            <sz val="9"/>
            <color indexed="81"/>
            <rFont val="Tahoma"/>
            <family val="2"/>
          </rPr>
          <t>Becky Dzingeleski:</t>
        </r>
        <r>
          <rPr>
            <sz val="9"/>
            <color indexed="81"/>
            <rFont val="Tahoma"/>
            <family val="2"/>
          </rPr>
          <t xml:space="preserve">
Per FOD is a new Unit.  Contributions began in 2018</t>
        </r>
      </text>
    </comment>
    <comment ref="HBV19" authorId="0" shapeId="0" xr:uid="{D808182D-3B61-4625-9D53-9690B1B8633F}">
      <text>
        <r>
          <rPr>
            <b/>
            <sz val="9"/>
            <color indexed="81"/>
            <rFont val="Tahoma"/>
            <family val="2"/>
          </rPr>
          <t>Becky Dzingeleski:</t>
        </r>
        <r>
          <rPr>
            <sz val="9"/>
            <color indexed="81"/>
            <rFont val="Tahoma"/>
            <family val="2"/>
          </rPr>
          <t xml:space="preserve">
Per FOD is a new Unit.  Contributions began in 2018</t>
        </r>
      </text>
    </comment>
    <comment ref="HBZ19" authorId="0" shapeId="0" xr:uid="{1D45BF02-C4A3-446D-9001-5B46B5E368BD}">
      <text>
        <r>
          <rPr>
            <b/>
            <sz val="9"/>
            <color indexed="81"/>
            <rFont val="Tahoma"/>
            <family val="2"/>
          </rPr>
          <t>Becky Dzingeleski:</t>
        </r>
        <r>
          <rPr>
            <sz val="9"/>
            <color indexed="81"/>
            <rFont val="Tahoma"/>
            <family val="2"/>
          </rPr>
          <t xml:space="preserve">
Per FOD is a new Unit.  Contributions began in 2018</t>
        </r>
      </text>
    </comment>
    <comment ref="HCD19" authorId="0" shapeId="0" xr:uid="{81720147-7E44-426F-A874-805A7E1A0A24}">
      <text>
        <r>
          <rPr>
            <b/>
            <sz val="9"/>
            <color indexed="81"/>
            <rFont val="Tahoma"/>
            <family val="2"/>
          </rPr>
          <t>Becky Dzingeleski:</t>
        </r>
        <r>
          <rPr>
            <sz val="9"/>
            <color indexed="81"/>
            <rFont val="Tahoma"/>
            <family val="2"/>
          </rPr>
          <t xml:space="preserve">
Per FOD is a new Unit.  Contributions began in 2018</t>
        </r>
      </text>
    </comment>
    <comment ref="HCH19" authorId="0" shapeId="0" xr:uid="{3A6CD116-1992-4FA4-B2B6-070A621BC3F6}">
      <text>
        <r>
          <rPr>
            <b/>
            <sz val="9"/>
            <color indexed="81"/>
            <rFont val="Tahoma"/>
            <family val="2"/>
          </rPr>
          <t>Becky Dzingeleski:</t>
        </r>
        <r>
          <rPr>
            <sz val="9"/>
            <color indexed="81"/>
            <rFont val="Tahoma"/>
            <family val="2"/>
          </rPr>
          <t xml:space="preserve">
Per FOD is a new Unit.  Contributions began in 2018</t>
        </r>
      </text>
    </comment>
    <comment ref="HCL19" authorId="0" shapeId="0" xr:uid="{93F4CE4B-0C59-43FF-91FF-DCB2441D7716}">
      <text>
        <r>
          <rPr>
            <b/>
            <sz val="9"/>
            <color indexed="81"/>
            <rFont val="Tahoma"/>
            <family val="2"/>
          </rPr>
          <t>Becky Dzingeleski:</t>
        </r>
        <r>
          <rPr>
            <sz val="9"/>
            <color indexed="81"/>
            <rFont val="Tahoma"/>
            <family val="2"/>
          </rPr>
          <t xml:space="preserve">
Per FOD is a new Unit.  Contributions began in 2018</t>
        </r>
      </text>
    </comment>
    <comment ref="HCP19" authorId="0" shapeId="0" xr:uid="{81B49D9A-A54F-40F9-ACDB-848001EE69D8}">
      <text>
        <r>
          <rPr>
            <b/>
            <sz val="9"/>
            <color indexed="81"/>
            <rFont val="Tahoma"/>
            <family val="2"/>
          </rPr>
          <t>Becky Dzingeleski:</t>
        </r>
        <r>
          <rPr>
            <sz val="9"/>
            <color indexed="81"/>
            <rFont val="Tahoma"/>
            <family val="2"/>
          </rPr>
          <t xml:space="preserve">
Per FOD is a new Unit.  Contributions began in 2018</t>
        </r>
      </text>
    </comment>
    <comment ref="HCT19" authorId="0" shapeId="0" xr:uid="{18B19334-24AE-46C7-8D17-A330EA0776F6}">
      <text>
        <r>
          <rPr>
            <b/>
            <sz val="9"/>
            <color indexed="81"/>
            <rFont val="Tahoma"/>
            <family val="2"/>
          </rPr>
          <t>Becky Dzingeleski:</t>
        </r>
        <r>
          <rPr>
            <sz val="9"/>
            <color indexed="81"/>
            <rFont val="Tahoma"/>
            <family val="2"/>
          </rPr>
          <t xml:space="preserve">
Per FOD is a new Unit.  Contributions began in 2018</t>
        </r>
      </text>
    </comment>
    <comment ref="HCX19" authorId="0" shapeId="0" xr:uid="{A0DCE1D0-F8F5-4A0A-BFFC-509E556110F7}">
      <text>
        <r>
          <rPr>
            <b/>
            <sz val="9"/>
            <color indexed="81"/>
            <rFont val="Tahoma"/>
            <family val="2"/>
          </rPr>
          <t>Becky Dzingeleski:</t>
        </r>
        <r>
          <rPr>
            <sz val="9"/>
            <color indexed="81"/>
            <rFont val="Tahoma"/>
            <family val="2"/>
          </rPr>
          <t xml:space="preserve">
Per FOD is a new Unit.  Contributions began in 2018</t>
        </r>
      </text>
    </comment>
    <comment ref="HDB19" authorId="0" shapeId="0" xr:uid="{F7DBFC2B-6B6B-4AF0-ABA3-361EF967A663}">
      <text>
        <r>
          <rPr>
            <b/>
            <sz val="9"/>
            <color indexed="81"/>
            <rFont val="Tahoma"/>
            <family val="2"/>
          </rPr>
          <t>Becky Dzingeleski:</t>
        </r>
        <r>
          <rPr>
            <sz val="9"/>
            <color indexed="81"/>
            <rFont val="Tahoma"/>
            <family val="2"/>
          </rPr>
          <t xml:space="preserve">
Per FOD is a new Unit.  Contributions began in 2018</t>
        </r>
      </text>
    </comment>
    <comment ref="HDF19" authorId="0" shapeId="0" xr:uid="{2D926DB9-D066-404B-9627-502DFFD1CA26}">
      <text>
        <r>
          <rPr>
            <b/>
            <sz val="9"/>
            <color indexed="81"/>
            <rFont val="Tahoma"/>
            <family val="2"/>
          </rPr>
          <t>Becky Dzingeleski:</t>
        </r>
        <r>
          <rPr>
            <sz val="9"/>
            <color indexed="81"/>
            <rFont val="Tahoma"/>
            <family val="2"/>
          </rPr>
          <t xml:space="preserve">
Per FOD is a new Unit.  Contributions began in 2018</t>
        </r>
      </text>
    </comment>
    <comment ref="HDJ19" authorId="0" shapeId="0" xr:uid="{4BD8FECD-DA86-44C6-8BC6-D29F1E722F83}">
      <text>
        <r>
          <rPr>
            <b/>
            <sz val="9"/>
            <color indexed="81"/>
            <rFont val="Tahoma"/>
            <family val="2"/>
          </rPr>
          <t>Becky Dzingeleski:</t>
        </r>
        <r>
          <rPr>
            <sz val="9"/>
            <color indexed="81"/>
            <rFont val="Tahoma"/>
            <family val="2"/>
          </rPr>
          <t xml:space="preserve">
Per FOD is a new Unit.  Contributions began in 2018</t>
        </r>
      </text>
    </comment>
    <comment ref="HDN19" authorId="0" shapeId="0" xr:uid="{2BE3BB71-84E4-40DE-8CC0-AC6989E97C08}">
      <text>
        <r>
          <rPr>
            <b/>
            <sz val="9"/>
            <color indexed="81"/>
            <rFont val="Tahoma"/>
            <family val="2"/>
          </rPr>
          <t>Becky Dzingeleski:</t>
        </r>
        <r>
          <rPr>
            <sz val="9"/>
            <color indexed="81"/>
            <rFont val="Tahoma"/>
            <family val="2"/>
          </rPr>
          <t xml:space="preserve">
Per FOD is a new Unit.  Contributions began in 2018</t>
        </r>
      </text>
    </comment>
    <comment ref="HDR19" authorId="0" shapeId="0" xr:uid="{F17B9307-E0DB-4F60-B8FC-2B900A023E52}">
      <text>
        <r>
          <rPr>
            <b/>
            <sz val="9"/>
            <color indexed="81"/>
            <rFont val="Tahoma"/>
            <family val="2"/>
          </rPr>
          <t>Becky Dzingeleski:</t>
        </r>
        <r>
          <rPr>
            <sz val="9"/>
            <color indexed="81"/>
            <rFont val="Tahoma"/>
            <family val="2"/>
          </rPr>
          <t xml:space="preserve">
Per FOD is a new Unit.  Contributions began in 2018</t>
        </r>
      </text>
    </comment>
    <comment ref="HDV19" authorId="0" shapeId="0" xr:uid="{F080C529-6912-485A-8760-BEBFC95ADCDD}">
      <text>
        <r>
          <rPr>
            <b/>
            <sz val="9"/>
            <color indexed="81"/>
            <rFont val="Tahoma"/>
            <family val="2"/>
          </rPr>
          <t>Becky Dzingeleski:</t>
        </r>
        <r>
          <rPr>
            <sz val="9"/>
            <color indexed="81"/>
            <rFont val="Tahoma"/>
            <family val="2"/>
          </rPr>
          <t xml:space="preserve">
Per FOD is a new Unit.  Contributions began in 2018</t>
        </r>
      </text>
    </comment>
    <comment ref="HDZ19" authorId="0" shapeId="0" xr:uid="{579C457C-A365-4210-B46D-79D7755AC0A7}">
      <text>
        <r>
          <rPr>
            <b/>
            <sz val="9"/>
            <color indexed="81"/>
            <rFont val="Tahoma"/>
            <family val="2"/>
          </rPr>
          <t>Becky Dzingeleski:</t>
        </r>
        <r>
          <rPr>
            <sz val="9"/>
            <color indexed="81"/>
            <rFont val="Tahoma"/>
            <family val="2"/>
          </rPr>
          <t xml:space="preserve">
Per FOD is a new Unit.  Contributions began in 2018</t>
        </r>
      </text>
    </comment>
    <comment ref="HED19" authorId="0" shapeId="0" xr:uid="{A9A6ADE9-9AF5-42DC-A9D6-930A5377BE91}">
      <text>
        <r>
          <rPr>
            <b/>
            <sz val="9"/>
            <color indexed="81"/>
            <rFont val="Tahoma"/>
            <family val="2"/>
          </rPr>
          <t>Becky Dzingeleski:</t>
        </r>
        <r>
          <rPr>
            <sz val="9"/>
            <color indexed="81"/>
            <rFont val="Tahoma"/>
            <family val="2"/>
          </rPr>
          <t xml:space="preserve">
Per FOD is a new Unit.  Contributions began in 2018</t>
        </r>
      </text>
    </comment>
    <comment ref="HEH19" authorId="0" shapeId="0" xr:uid="{95F6299C-DE92-4354-B2F6-320CDD0BCABF}">
      <text>
        <r>
          <rPr>
            <b/>
            <sz val="9"/>
            <color indexed="81"/>
            <rFont val="Tahoma"/>
            <family val="2"/>
          </rPr>
          <t>Becky Dzingeleski:</t>
        </r>
        <r>
          <rPr>
            <sz val="9"/>
            <color indexed="81"/>
            <rFont val="Tahoma"/>
            <family val="2"/>
          </rPr>
          <t xml:space="preserve">
Per FOD is a new Unit.  Contributions began in 2018</t>
        </r>
      </text>
    </comment>
    <comment ref="HEL19" authorId="0" shapeId="0" xr:uid="{F0C1343D-97E3-410B-AD01-1B963682FB25}">
      <text>
        <r>
          <rPr>
            <b/>
            <sz val="9"/>
            <color indexed="81"/>
            <rFont val="Tahoma"/>
            <family val="2"/>
          </rPr>
          <t>Becky Dzingeleski:</t>
        </r>
        <r>
          <rPr>
            <sz val="9"/>
            <color indexed="81"/>
            <rFont val="Tahoma"/>
            <family val="2"/>
          </rPr>
          <t xml:space="preserve">
Per FOD is a new Unit.  Contributions began in 2018</t>
        </r>
      </text>
    </comment>
    <comment ref="HEP19" authorId="0" shapeId="0" xr:uid="{4F7A4074-0B2A-49EE-9C76-BB00267EDE42}">
      <text>
        <r>
          <rPr>
            <b/>
            <sz val="9"/>
            <color indexed="81"/>
            <rFont val="Tahoma"/>
            <family val="2"/>
          </rPr>
          <t>Becky Dzingeleski:</t>
        </r>
        <r>
          <rPr>
            <sz val="9"/>
            <color indexed="81"/>
            <rFont val="Tahoma"/>
            <family val="2"/>
          </rPr>
          <t xml:space="preserve">
Per FOD is a new Unit.  Contributions began in 2018</t>
        </r>
      </text>
    </comment>
    <comment ref="HET19" authorId="0" shapeId="0" xr:uid="{A35CDCAD-D4E8-4414-AC28-FE34B0D04DCC}">
      <text>
        <r>
          <rPr>
            <b/>
            <sz val="9"/>
            <color indexed="81"/>
            <rFont val="Tahoma"/>
            <family val="2"/>
          </rPr>
          <t>Becky Dzingeleski:</t>
        </r>
        <r>
          <rPr>
            <sz val="9"/>
            <color indexed="81"/>
            <rFont val="Tahoma"/>
            <family val="2"/>
          </rPr>
          <t xml:space="preserve">
Per FOD is a new Unit.  Contributions began in 2018</t>
        </r>
      </text>
    </comment>
    <comment ref="HEX19" authorId="0" shapeId="0" xr:uid="{AA064636-2736-47AA-837F-2F5428BEAB72}">
      <text>
        <r>
          <rPr>
            <b/>
            <sz val="9"/>
            <color indexed="81"/>
            <rFont val="Tahoma"/>
            <family val="2"/>
          </rPr>
          <t>Becky Dzingeleski:</t>
        </r>
        <r>
          <rPr>
            <sz val="9"/>
            <color indexed="81"/>
            <rFont val="Tahoma"/>
            <family val="2"/>
          </rPr>
          <t xml:space="preserve">
Per FOD is a new Unit.  Contributions began in 2018</t>
        </r>
      </text>
    </comment>
    <comment ref="HFB19" authorId="0" shapeId="0" xr:uid="{2B0A1E0D-39DC-4D62-AD22-7C7ED5DA6E26}">
      <text>
        <r>
          <rPr>
            <b/>
            <sz val="9"/>
            <color indexed="81"/>
            <rFont val="Tahoma"/>
            <family val="2"/>
          </rPr>
          <t>Becky Dzingeleski:</t>
        </r>
        <r>
          <rPr>
            <sz val="9"/>
            <color indexed="81"/>
            <rFont val="Tahoma"/>
            <family val="2"/>
          </rPr>
          <t xml:space="preserve">
Per FOD is a new Unit.  Contributions began in 2018</t>
        </r>
      </text>
    </comment>
    <comment ref="HFF19" authorId="0" shapeId="0" xr:uid="{7EB8A056-4678-440F-8B8C-D3143BA4F262}">
      <text>
        <r>
          <rPr>
            <b/>
            <sz val="9"/>
            <color indexed="81"/>
            <rFont val="Tahoma"/>
            <family val="2"/>
          </rPr>
          <t>Becky Dzingeleski:</t>
        </r>
        <r>
          <rPr>
            <sz val="9"/>
            <color indexed="81"/>
            <rFont val="Tahoma"/>
            <family val="2"/>
          </rPr>
          <t xml:space="preserve">
Per FOD is a new Unit.  Contributions began in 2018</t>
        </r>
      </text>
    </comment>
    <comment ref="HFJ19" authorId="0" shapeId="0" xr:uid="{412BD0C2-628C-4978-BB46-F7FBD6AEC84F}">
      <text>
        <r>
          <rPr>
            <b/>
            <sz val="9"/>
            <color indexed="81"/>
            <rFont val="Tahoma"/>
            <family val="2"/>
          </rPr>
          <t>Becky Dzingeleski:</t>
        </r>
        <r>
          <rPr>
            <sz val="9"/>
            <color indexed="81"/>
            <rFont val="Tahoma"/>
            <family val="2"/>
          </rPr>
          <t xml:space="preserve">
Per FOD is a new Unit.  Contributions began in 2018</t>
        </r>
      </text>
    </comment>
    <comment ref="HFN19" authorId="0" shapeId="0" xr:uid="{213C0857-FCBD-44B3-B744-B6FFF4F6BD3D}">
      <text>
        <r>
          <rPr>
            <b/>
            <sz val="9"/>
            <color indexed="81"/>
            <rFont val="Tahoma"/>
            <family val="2"/>
          </rPr>
          <t>Becky Dzingeleski:</t>
        </r>
        <r>
          <rPr>
            <sz val="9"/>
            <color indexed="81"/>
            <rFont val="Tahoma"/>
            <family val="2"/>
          </rPr>
          <t xml:space="preserve">
Per FOD is a new Unit.  Contributions began in 2018</t>
        </r>
      </text>
    </comment>
    <comment ref="HFR19" authorId="0" shapeId="0" xr:uid="{38D682F8-F468-46D3-A651-7176198ECDE4}">
      <text>
        <r>
          <rPr>
            <b/>
            <sz val="9"/>
            <color indexed="81"/>
            <rFont val="Tahoma"/>
            <family val="2"/>
          </rPr>
          <t>Becky Dzingeleski:</t>
        </r>
        <r>
          <rPr>
            <sz val="9"/>
            <color indexed="81"/>
            <rFont val="Tahoma"/>
            <family val="2"/>
          </rPr>
          <t xml:space="preserve">
Per FOD is a new Unit.  Contributions began in 2018</t>
        </r>
      </text>
    </comment>
    <comment ref="HFV19" authorId="0" shapeId="0" xr:uid="{DC83E010-D68E-4419-8267-C3F2DA1F3646}">
      <text>
        <r>
          <rPr>
            <b/>
            <sz val="9"/>
            <color indexed="81"/>
            <rFont val="Tahoma"/>
            <family val="2"/>
          </rPr>
          <t>Becky Dzingeleski:</t>
        </r>
        <r>
          <rPr>
            <sz val="9"/>
            <color indexed="81"/>
            <rFont val="Tahoma"/>
            <family val="2"/>
          </rPr>
          <t xml:space="preserve">
Per FOD is a new Unit.  Contributions began in 2018</t>
        </r>
      </text>
    </comment>
    <comment ref="HFZ19" authorId="0" shapeId="0" xr:uid="{F990F2FD-FA4B-40F5-A82D-278F92DD8A05}">
      <text>
        <r>
          <rPr>
            <b/>
            <sz val="9"/>
            <color indexed="81"/>
            <rFont val="Tahoma"/>
            <family val="2"/>
          </rPr>
          <t>Becky Dzingeleski:</t>
        </r>
        <r>
          <rPr>
            <sz val="9"/>
            <color indexed="81"/>
            <rFont val="Tahoma"/>
            <family val="2"/>
          </rPr>
          <t xml:space="preserve">
Per FOD is a new Unit.  Contributions began in 2018</t>
        </r>
      </text>
    </comment>
    <comment ref="HGD19" authorId="0" shapeId="0" xr:uid="{1CF68B81-75BD-4449-A73F-B48F8F057DA8}">
      <text>
        <r>
          <rPr>
            <b/>
            <sz val="9"/>
            <color indexed="81"/>
            <rFont val="Tahoma"/>
            <family val="2"/>
          </rPr>
          <t>Becky Dzingeleski:</t>
        </r>
        <r>
          <rPr>
            <sz val="9"/>
            <color indexed="81"/>
            <rFont val="Tahoma"/>
            <family val="2"/>
          </rPr>
          <t xml:space="preserve">
Per FOD is a new Unit.  Contributions began in 2018</t>
        </r>
      </text>
    </comment>
    <comment ref="HGH19" authorId="0" shapeId="0" xr:uid="{5B93CA1B-ED31-40E9-B75D-A63BC9744CD5}">
      <text>
        <r>
          <rPr>
            <b/>
            <sz val="9"/>
            <color indexed="81"/>
            <rFont val="Tahoma"/>
            <family val="2"/>
          </rPr>
          <t>Becky Dzingeleski:</t>
        </r>
        <r>
          <rPr>
            <sz val="9"/>
            <color indexed="81"/>
            <rFont val="Tahoma"/>
            <family val="2"/>
          </rPr>
          <t xml:space="preserve">
Per FOD is a new Unit.  Contributions began in 2018</t>
        </r>
      </text>
    </comment>
    <comment ref="HGL19" authorId="0" shapeId="0" xr:uid="{2257F988-2D14-4568-9C93-D439404DDC8E}">
      <text>
        <r>
          <rPr>
            <b/>
            <sz val="9"/>
            <color indexed="81"/>
            <rFont val="Tahoma"/>
            <family val="2"/>
          </rPr>
          <t>Becky Dzingeleski:</t>
        </r>
        <r>
          <rPr>
            <sz val="9"/>
            <color indexed="81"/>
            <rFont val="Tahoma"/>
            <family val="2"/>
          </rPr>
          <t xml:space="preserve">
Per FOD is a new Unit.  Contributions began in 2018</t>
        </r>
      </text>
    </comment>
    <comment ref="HGP19" authorId="0" shapeId="0" xr:uid="{181F7A19-99BB-4EA0-A521-F95F5C079811}">
      <text>
        <r>
          <rPr>
            <b/>
            <sz val="9"/>
            <color indexed="81"/>
            <rFont val="Tahoma"/>
            <family val="2"/>
          </rPr>
          <t>Becky Dzingeleski:</t>
        </r>
        <r>
          <rPr>
            <sz val="9"/>
            <color indexed="81"/>
            <rFont val="Tahoma"/>
            <family val="2"/>
          </rPr>
          <t xml:space="preserve">
Per FOD is a new Unit.  Contributions began in 2018</t>
        </r>
      </text>
    </comment>
    <comment ref="HGT19" authorId="0" shapeId="0" xr:uid="{21C74368-11C3-4EC7-8CE9-FEAB129219FC}">
      <text>
        <r>
          <rPr>
            <b/>
            <sz val="9"/>
            <color indexed="81"/>
            <rFont val="Tahoma"/>
            <family val="2"/>
          </rPr>
          <t>Becky Dzingeleski:</t>
        </r>
        <r>
          <rPr>
            <sz val="9"/>
            <color indexed="81"/>
            <rFont val="Tahoma"/>
            <family val="2"/>
          </rPr>
          <t xml:space="preserve">
Per FOD is a new Unit.  Contributions began in 2018</t>
        </r>
      </text>
    </comment>
    <comment ref="HGX19" authorId="0" shapeId="0" xr:uid="{979B7168-5055-471C-A609-1F7AC31BEDD4}">
      <text>
        <r>
          <rPr>
            <b/>
            <sz val="9"/>
            <color indexed="81"/>
            <rFont val="Tahoma"/>
            <family val="2"/>
          </rPr>
          <t>Becky Dzingeleski:</t>
        </r>
        <r>
          <rPr>
            <sz val="9"/>
            <color indexed="81"/>
            <rFont val="Tahoma"/>
            <family val="2"/>
          </rPr>
          <t xml:space="preserve">
Per FOD is a new Unit.  Contributions began in 2018</t>
        </r>
      </text>
    </comment>
    <comment ref="HHB19" authorId="0" shapeId="0" xr:uid="{7D9DBB51-C062-4391-B658-9B05C8C07C42}">
      <text>
        <r>
          <rPr>
            <b/>
            <sz val="9"/>
            <color indexed="81"/>
            <rFont val="Tahoma"/>
            <family val="2"/>
          </rPr>
          <t>Becky Dzingeleski:</t>
        </r>
        <r>
          <rPr>
            <sz val="9"/>
            <color indexed="81"/>
            <rFont val="Tahoma"/>
            <family val="2"/>
          </rPr>
          <t xml:space="preserve">
Per FOD is a new Unit.  Contributions began in 2018</t>
        </r>
      </text>
    </comment>
    <comment ref="HHF19" authorId="0" shapeId="0" xr:uid="{0D815AEC-8FB7-4945-BE8F-6A1CFCB4162B}">
      <text>
        <r>
          <rPr>
            <b/>
            <sz val="9"/>
            <color indexed="81"/>
            <rFont val="Tahoma"/>
            <family val="2"/>
          </rPr>
          <t>Becky Dzingeleski:</t>
        </r>
        <r>
          <rPr>
            <sz val="9"/>
            <color indexed="81"/>
            <rFont val="Tahoma"/>
            <family val="2"/>
          </rPr>
          <t xml:space="preserve">
Per FOD is a new Unit.  Contributions began in 2018</t>
        </r>
      </text>
    </comment>
    <comment ref="HHJ19" authorId="0" shapeId="0" xr:uid="{FF30DDE6-073A-41BD-AF28-D9B06119D7C7}">
      <text>
        <r>
          <rPr>
            <b/>
            <sz val="9"/>
            <color indexed="81"/>
            <rFont val="Tahoma"/>
            <family val="2"/>
          </rPr>
          <t>Becky Dzingeleski:</t>
        </r>
        <r>
          <rPr>
            <sz val="9"/>
            <color indexed="81"/>
            <rFont val="Tahoma"/>
            <family val="2"/>
          </rPr>
          <t xml:space="preserve">
Per FOD is a new Unit.  Contributions began in 2018</t>
        </r>
      </text>
    </comment>
    <comment ref="HHN19" authorId="0" shapeId="0" xr:uid="{352BB389-5B7F-4E06-A80C-27D44BC1AA46}">
      <text>
        <r>
          <rPr>
            <b/>
            <sz val="9"/>
            <color indexed="81"/>
            <rFont val="Tahoma"/>
            <family val="2"/>
          </rPr>
          <t>Becky Dzingeleski:</t>
        </r>
        <r>
          <rPr>
            <sz val="9"/>
            <color indexed="81"/>
            <rFont val="Tahoma"/>
            <family val="2"/>
          </rPr>
          <t xml:space="preserve">
Per FOD is a new Unit.  Contributions began in 2018</t>
        </r>
      </text>
    </comment>
    <comment ref="HHR19" authorId="0" shapeId="0" xr:uid="{4DA4E460-5B2A-4365-80BA-8A1135FA4CAE}">
      <text>
        <r>
          <rPr>
            <b/>
            <sz val="9"/>
            <color indexed="81"/>
            <rFont val="Tahoma"/>
            <family val="2"/>
          </rPr>
          <t>Becky Dzingeleski:</t>
        </r>
        <r>
          <rPr>
            <sz val="9"/>
            <color indexed="81"/>
            <rFont val="Tahoma"/>
            <family val="2"/>
          </rPr>
          <t xml:space="preserve">
Per FOD is a new Unit.  Contributions began in 2018</t>
        </r>
      </text>
    </comment>
    <comment ref="HHV19" authorId="0" shapeId="0" xr:uid="{4977A8F4-45BE-4392-8C74-D70FD4D6B29A}">
      <text>
        <r>
          <rPr>
            <b/>
            <sz val="9"/>
            <color indexed="81"/>
            <rFont val="Tahoma"/>
            <family val="2"/>
          </rPr>
          <t>Becky Dzingeleski:</t>
        </r>
        <r>
          <rPr>
            <sz val="9"/>
            <color indexed="81"/>
            <rFont val="Tahoma"/>
            <family val="2"/>
          </rPr>
          <t xml:space="preserve">
Per FOD is a new Unit.  Contributions began in 2018</t>
        </r>
      </text>
    </comment>
    <comment ref="HHZ19" authorId="0" shapeId="0" xr:uid="{E6114002-D60C-478F-B4B9-B69CE1AB3045}">
      <text>
        <r>
          <rPr>
            <b/>
            <sz val="9"/>
            <color indexed="81"/>
            <rFont val="Tahoma"/>
            <family val="2"/>
          </rPr>
          <t>Becky Dzingeleski:</t>
        </r>
        <r>
          <rPr>
            <sz val="9"/>
            <color indexed="81"/>
            <rFont val="Tahoma"/>
            <family val="2"/>
          </rPr>
          <t xml:space="preserve">
Per FOD is a new Unit.  Contributions began in 2018</t>
        </r>
      </text>
    </comment>
    <comment ref="HID19" authorId="0" shapeId="0" xr:uid="{93E7681E-FFFB-4F3A-897E-1F8DE9EF3487}">
      <text>
        <r>
          <rPr>
            <b/>
            <sz val="9"/>
            <color indexed="81"/>
            <rFont val="Tahoma"/>
            <family val="2"/>
          </rPr>
          <t>Becky Dzingeleski:</t>
        </r>
        <r>
          <rPr>
            <sz val="9"/>
            <color indexed="81"/>
            <rFont val="Tahoma"/>
            <family val="2"/>
          </rPr>
          <t xml:space="preserve">
Per FOD is a new Unit.  Contributions began in 2018</t>
        </r>
      </text>
    </comment>
    <comment ref="HIH19" authorId="0" shapeId="0" xr:uid="{F8CEF5EE-09A3-490D-A19C-255983412E56}">
      <text>
        <r>
          <rPr>
            <b/>
            <sz val="9"/>
            <color indexed="81"/>
            <rFont val="Tahoma"/>
            <family val="2"/>
          </rPr>
          <t>Becky Dzingeleski:</t>
        </r>
        <r>
          <rPr>
            <sz val="9"/>
            <color indexed="81"/>
            <rFont val="Tahoma"/>
            <family val="2"/>
          </rPr>
          <t xml:space="preserve">
Per FOD is a new Unit.  Contributions began in 2018</t>
        </r>
      </text>
    </comment>
    <comment ref="HIL19" authorId="0" shapeId="0" xr:uid="{59A16571-7CDB-4608-B690-2858C04546B0}">
      <text>
        <r>
          <rPr>
            <b/>
            <sz val="9"/>
            <color indexed="81"/>
            <rFont val="Tahoma"/>
            <family val="2"/>
          </rPr>
          <t>Becky Dzingeleski:</t>
        </r>
        <r>
          <rPr>
            <sz val="9"/>
            <color indexed="81"/>
            <rFont val="Tahoma"/>
            <family val="2"/>
          </rPr>
          <t xml:space="preserve">
Per FOD is a new Unit.  Contributions began in 2018</t>
        </r>
      </text>
    </comment>
    <comment ref="HIP19" authorId="0" shapeId="0" xr:uid="{1AC52B72-4236-4361-9CF7-7B4196F23305}">
      <text>
        <r>
          <rPr>
            <b/>
            <sz val="9"/>
            <color indexed="81"/>
            <rFont val="Tahoma"/>
            <family val="2"/>
          </rPr>
          <t>Becky Dzingeleski:</t>
        </r>
        <r>
          <rPr>
            <sz val="9"/>
            <color indexed="81"/>
            <rFont val="Tahoma"/>
            <family val="2"/>
          </rPr>
          <t xml:space="preserve">
Per FOD is a new Unit.  Contributions began in 2018</t>
        </r>
      </text>
    </comment>
    <comment ref="HIT19" authorId="0" shapeId="0" xr:uid="{68F207F9-1936-48DC-82A7-7A6E4E33DCD2}">
      <text>
        <r>
          <rPr>
            <b/>
            <sz val="9"/>
            <color indexed="81"/>
            <rFont val="Tahoma"/>
            <family val="2"/>
          </rPr>
          <t>Becky Dzingeleski:</t>
        </r>
        <r>
          <rPr>
            <sz val="9"/>
            <color indexed="81"/>
            <rFont val="Tahoma"/>
            <family val="2"/>
          </rPr>
          <t xml:space="preserve">
Per FOD is a new Unit.  Contributions began in 2018</t>
        </r>
      </text>
    </comment>
    <comment ref="HIX19" authorId="0" shapeId="0" xr:uid="{BA3BB978-E666-48B1-9C2B-32E7DE399222}">
      <text>
        <r>
          <rPr>
            <b/>
            <sz val="9"/>
            <color indexed="81"/>
            <rFont val="Tahoma"/>
            <family val="2"/>
          </rPr>
          <t>Becky Dzingeleski:</t>
        </r>
        <r>
          <rPr>
            <sz val="9"/>
            <color indexed="81"/>
            <rFont val="Tahoma"/>
            <family val="2"/>
          </rPr>
          <t xml:space="preserve">
Per FOD is a new Unit.  Contributions began in 2018</t>
        </r>
      </text>
    </comment>
    <comment ref="HJB19" authorId="0" shapeId="0" xr:uid="{E05A5593-17D9-4E8A-8B91-677BBC28FFDB}">
      <text>
        <r>
          <rPr>
            <b/>
            <sz val="9"/>
            <color indexed="81"/>
            <rFont val="Tahoma"/>
            <family val="2"/>
          </rPr>
          <t>Becky Dzingeleski:</t>
        </r>
        <r>
          <rPr>
            <sz val="9"/>
            <color indexed="81"/>
            <rFont val="Tahoma"/>
            <family val="2"/>
          </rPr>
          <t xml:space="preserve">
Per FOD is a new Unit.  Contributions began in 2018</t>
        </r>
      </text>
    </comment>
    <comment ref="HJF19" authorId="0" shapeId="0" xr:uid="{BB3012C9-7B13-4247-9FC5-76958032713A}">
      <text>
        <r>
          <rPr>
            <b/>
            <sz val="9"/>
            <color indexed="81"/>
            <rFont val="Tahoma"/>
            <family val="2"/>
          </rPr>
          <t>Becky Dzingeleski:</t>
        </r>
        <r>
          <rPr>
            <sz val="9"/>
            <color indexed="81"/>
            <rFont val="Tahoma"/>
            <family val="2"/>
          </rPr>
          <t xml:space="preserve">
Per FOD is a new Unit.  Contributions began in 2018</t>
        </r>
      </text>
    </comment>
    <comment ref="HJJ19" authorId="0" shapeId="0" xr:uid="{D5766EB0-7A1B-4052-8C9A-FE1BBC934DE0}">
      <text>
        <r>
          <rPr>
            <b/>
            <sz val="9"/>
            <color indexed="81"/>
            <rFont val="Tahoma"/>
            <family val="2"/>
          </rPr>
          <t>Becky Dzingeleski:</t>
        </r>
        <r>
          <rPr>
            <sz val="9"/>
            <color indexed="81"/>
            <rFont val="Tahoma"/>
            <family val="2"/>
          </rPr>
          <t xml:space="preserve">
Per FOD is a new Unit.  Contributions began in 2018</t>
        </r>
      </text>
    </comment>
    <comment ref="HJN19" authorId="0" shapeId="0" xr:uid="{86370215-3731-4DEB-9AFA-A8D16213C63E}">
      <text>
        <r>
          <rPr>
            <b/>
            <sz val="9"/>
            <color indexed="81"/>
            <rFont val="Tahoma"/>
            <family val="2"/>
          </rPr>
          <t>Becky Dzingeleski:</t>
        </r>
        <r>
          <rPr>
            <sz val="9"/>
            <color indexed="81"/>
            <rFont val="Tahoma"/>
            <family val="2"/>
          </rPr>
          <t xml:space="preserve">
Per FOD is a new Unit.  Contributions began in 2018</t>
        </r>
      </text>
    </comment>
    <comment ref="HJR19" authorId="0" shapeId="0" xr:uid="{7492A64B-9C03-4324-8A10-9FE87F0E586D}">
      <text>
        <r>
          <rPr>
            <b/>
            <sz val="9"/>
            <color indexed="81"/>
            <rFont val="Tahoma"/>
            <family val="2"/>
          </rPr>
          <t>Becky Dzingeleski:</t>
        </r>
        <r>
          <rPr>
            <sz val="9"/>
            <color indexed="81"/>
            <rFont val="Tahoma"/>
            <family val="2"/>
          </rPr>
          <t xml:space="preserve">
Per FOD is a new Unit.  Contributions began in 2018</t>
        </r>
      </text>
    </comment>
    <comment ref="HJV19" authorId="0" shapeId="0" xr:uid="{B9840679-AB7F-4F55-AFFB-27F79DA225C2}">
      <text>
        <r>
          <rPr>
            <b/>
            <sz val="9"/>
            <color indexed="81"/>
            <rFont val="Tahoma"/>
            <family val="2"/>
          </rPr>
          <t>Becky Dzingeleski:</t>
        </r>
        <r>
          <rPr>
            <sz val="9"/>
            <color indexed="81"/>
            <rFont val="Tahoma"/>
            <family val="2"/>
          </rPr>
          <t xml:space="preserve">
Per FOD is a new Unit.  Contributions began in 2018</t>
        </r>
      </text>
    </comment>
    <comment ref="HJZ19" authorId="0" shapeId="0" xr:uid="{6F20C903-C7B1-4482-87DE-21DD52ECA7E1}">
      <text>
        <r>
          <rPr>
            <b/>
            <sz val="9"/>
            <color indexed="81"/>
            <rFont val="Tahoma"/>
            <family val="2"/>
          </rPr>
          <t>Becky Dzingeleski:</t>
        </r>
        <r>
          <rPr>
            <sz val="9"/>
            <color indexed="81"/>
            <rFont val="Tahoma"/>
            <family val="2"/>
          </rPr>
          <t xml:space="preserve">
Per FOD is a new Unit.  Contributions began in 2018</t>
        </r>
      </text>
    </comment>
    <comment ref="HKD19" authorId="0" shapeId="0" xr:uid="{D9604575-1731-443E-B231-20AF8FD5F8A9}">
      <text>
        <r>
          <rPr>
            <b/>
            <sz val="9"/>
            <color indexed="81"/>
            <rFont val="Tahoma"/>
            <family val="2"/>
          </rPr>
          <t>Becky Dzingeleski:</t>
        </r>
        <r>
          <rPr>
            <sz val="9"/>
            <color indexed="81"/>
            <rFont val="Tahoma"/>
            <family val="2"/>
          </rPr>
          <t xml:space="preserve">
Per FOD is a new Unit.  Contributions began in 2018</t>
        </r>
      </text>
    </comment>
    <comment ref="HKH19" authorId="0" shapeId="0" xr:uid="{956B8458-359C-4691-9E58-472229BEFCF8}">
      <text>
        <r>
          <rPr>
            <b/>
            <sz val="9"/>
            <color indexed="81"/>
            <rFont val="Tahoma"/>
            <family val="2"/>
          </rPr>
          <t>Becky Dzingeleski:</t>
        </r>
        <r>
          <rPr>
            <sz val="9"/>
            <color indexed="81"/>
            <rFont val="Tahoma"/>
            <family val="2"/>
          </rPr>
          <t xml:space="preserve">
Per FOD is a new Unit.  Contributions began in 2018</t>
        </r>
      </text>
    </comment>
    <comment ref="HKL19" authorId="0" shapeId="0" xr:uid="{E9018C43-F921-4A78-862A-F9CCA3988168}">
      <text>
        <r>
          <rPr>
            <b/>
            <sz val="9"/>
            <color indexed="81"/>
            <rFont val="Tahoma"/>
            <family val="2"/>
          </rPr>
          <t>Becky Dzingeleski:</t>
        </r>
        <r>
          <rPr>
            <sz val="9"/>
            <color indexed="81"/>
            <rFont val="Tahoma"/>
            <family val="2"/>
          </rPr>
          <t xml:space="preserve">
Per FOD is a new Unit.  Contributions began in 2018</t>
        </r>
      </text>
    </comment>
    <comment ref="HKP19" authorId="0" shapeId="0" xr:uid="{8E0DD72E-6DF2-464B-9348-4FF130BE28B9}">
      <text>
        <r>
          <rPr>
            <b/>
            <sz val="9"/>
            <color indexed="81"/>
            <rFont val="Tahoma"/>
            <family val="2"/>
          </rPr>
          <t>Becky Dzingeleski:</t>
        </r>
        <r>
          <rPr>
            <sz val="9"/>
            <color indexed="81"/>
            <rFont val="Tahoma"/>
            <family val="2"/>
          </rPr>
          <t xml:space="preserve">
Per FOD is a new Unit.  Contributions began in 2018</t>
        </r>
      </text>
    </comment>
    <comment ref="HKT19" authorId="0" shapeId="0" xr:uid="{42C58E71-157B-40D5-94E9-CB9C4D23EDE8}">
      <text>
        <r>
          <rPr>
            <b/>
            <sz val="9"/>
            <color indexed="81"/>
            <rFont val="Tahoma"/>
            <family val="2"/>
          </rPr>
          <t>Becky Dzingeleski:</t>
        </r>
        <r>
          <rPr>
            <sz val="9"/>
            <color indexed="81"/>
            <rFont val="Tahoma"/>
            <family val="2"/>
          </rPr>
          <t xml:space="preserve">
Per FOD is a new Unit.  Contributions began in 2018</t>
        </r>
      </text>
    </comment>
    <comment ref="HKX19" authorId="0" shapeId="0" xr:uid="{0E296C47-14FE-4088-BCCC-2E2281D8E790}">
      <text>
        <r>
          <rPr>
            <b/>
            <sz val="9"/>
            <color indexed="81"/>
            <rFont val="Tahoma"/>
            <family val="2"/>
          </rPr>
          <t>Becky Dzingeleski:</t>
        </r>
        <r>
          <rPr>
            <sz val="9"/>
            <color indexed="81"/>
            <rFont val="Tahoma"/>
            <family val="2"/>
          </rPr>
          <t xml:space="preserve">
Per FOD is a new Unit.  Contributions began in 2018</t>
        </r>
      </text>
    </comment>
    <comment ref="HLB19" authorId="0" shapeId="0" xr:uid="{8DE434C9-E788-4330-9098-8AE6D484CDDB}">
      <text>
        <r>
          <rPr>
            <b/>
            <sz val="9"/>
            <color indexed="81"/>
            <rFont val="Tahoma"/>
            <family val="2"/>
          </rPr>
          <t>Becky Dzingeleski:</t>
        </r>
        <r>
          <rPr>
            <sz val="9"/>
            <color indexed="81"/>
            <rFont val="Tahoma"/>
            <family val="2"/>
          </rPr>
          <t xml:space="preserve">
Per FOD is a new Unit.  Contributions began in 2018</t>
        </r>
      </text>
    </comment>
    <comment ref="HLF19" authorId="0" shapeId="0" xr:uid="{501A85A6-1274-4FDE-809D-0A4468DFCFE6}">
      <text>
        <r>
          <rPr>
            <b/>
            <sz val="9"/>
            <color indexed="81"/>
            <rFont val="Tahoma"/>
            <family val="2"/>
          </rPr>
          <t>Becky Dzingeleski:</t>
        </r>
        <r>
          <rPr>
            <sz val="9"/>
            <color indexed="81"/>
            <rFont val="Tahoma"/>
            <family val="2"/>
          </rPr>
          <t xml:space="preserve">
Per FOD is a new Unit.  Contributions began in 2018</t>
        </r>
      </text>
    </comment>
    <comment ref="HLJ19" authorId="0" shapeId="0" xr:uid="{2A85371B-647E-4F9D-8404-669203C747E9}">
      <text>
        <r>
          <rPr>
            <b/>
            <sz val="9"/>
            <color indexed="81"/>
            <rFont val="Tahoma"/>
            <family val="2"/>
          </rPr>
          <t>Becky Dzingeleski:</t>
        </r>
        <r>
          <rPr>
            <sz val="9"/>
            <color indexed="81"/>
            <rFont val="Tahoma"/>
            <family val="2"/>
          </rPr>
          <t xml:space="preserve">
Per FOD is a new Unit.  Contributions began in 2018</t>
        </r>
      </text>
    </comment>
    <comment ref="HLN19" authorId="0" shapeId="0" xr:uid="{15269E6E-395A-4D8A-AADA-7736633DA4F5}">
      <text>
        <r>
          <rPr>
            <b/>
            <sz val="9"/>
            <color indexed="81"/>
            <rFont val="Tahoma"/>
            <family val="2"/>
          </rPr>
          <t>Becky Dzingeleski:</t>
        </r>
        <r>
          <rPr>
            <sz val="9"/>
            <color indexed="81"/>
            <rFont val="Tahoma"/>
            <family val="2"/>
          </rPr>
          <t xml:space="preserve">
Per FOD is a new Unit.  Contributions began in 2018</t>
        </r>
      </text>
    </comment>
    <comment ref="HLR19" authorId="0" shapeId="0" xr:uid="{D572FD17-AD94-4386-ACC5-E8424C3BAE4D}">
      <text>
        <r>
          <rPr>
            <b/>
            <sz val="9"/>
            <color indexed="81"/>
            <rFont val="Tahoma"/>
            <family val="2"/>
          </rPr>
          <t>Becky Dzingeleski:</t>
        </r>
        <r>
          <rPr>
            <sz val="9"/>
            <color indexed="81"/>
            <rFont val="Tahoma"/>
            <family val="2"/>
          </rPr>
          <t xml:space="preserve">
Per FOD is a new Unit.  Contributions began in 2018</t>
        </r>
      </text>
    </comment>
    <comment ref="HLV19" authorId="0" shapeId="0" xr:uid="{6B0E5D72-FB06-4AA4-9CB4-431504A90BD6}">
      <text>
        <r>
          <rPr>
            <b/>
            <sz val="9"/>
            <color indexed="81"/>
            <rFont val="Tahoma"/>
            <family val="2"/>
          </rPr>
          <t>Becky Dzingeleski:</t>
        </r>
        <r>
          <rPr>
            <sz val="9"/>
            <color indexed="81"/>
            <rFont val="Tahoma"/>
            <family val="2"/>
          </rPr>
          <t xml:space="preserve">
Per FOD is a new Unit.  Contributions began in 2018</t>
        </r>
      </text>
    </comment>
    <comment ref="HLZ19" authorId="0" shapeId="0" xr:uid="{31AAD481-0D35-479B-802E-A1CF2ED97BA0}">
      <text>
        <r>
          <rPr>
            <b/>
            <sz val="9"/>
            <color indexed="81"/>
            <rFont val="Tahoma"/>
            <family val="2"/>
          </rPr>
          <t>Becky Dzingeleski:</t>
        </r>
        <r>
          <rPr>
            <sz val="9"/>
            <color indexed="81"/>
            <rFont val="Tahoma"/>
            <family val="2"/>
          </rPr>
          <t xml:space="preserve">
Per FOD is a new Unit.  Contributions began in 2018</t>
        </r>
      </text>
    </comment>
    <comment ref="HMD19" authorId="0" shapeId="0" xr:uid="{D13F6833-DF9B-4BC3-A4F3-6541AC2C63FA}">
      <text>
        <r>
          <rPr>
            <b/>
            <sz val="9"/>
            <color indexed="81"/>
            <rFont val="Tahoma"/>
            <family val="2"/>
          </rPr>
          <t>Becky Dzingeleski:</t>
        </r>
        <r>
          <rPr>
            <sz val="9"/>
            <color indexed="81"/>
            <rFont val="Tahoma"/>
            <family val="2"/>
          </rPr>
          <t xml:space="preserve">
Per FOD is a new Unit.  Contributions began in 2018</t>
        </r>
      </text>
    </comment>
    <comment ref="HMH19" authorId="0" shapeId="0" xr:uid="{9B197668-7758-4B31-9923-FAC91C4FB5B4}">
      <text>
        <r>
          <rPr>
            <b/>
            <sz val="9"/>
            <color indexed="81"/>
            <rFont val="Tahoma"/>
            <family val="2"/>
          </rPr>
          <t>Becky Dzingeleski:</t>
        </r>
        <r>
          <rPr>
            <sz val="9"/>
            <color indexed="81"/>
            <rFont val="Tahoma"/>
            <family val="2"/>
          </rPr>
          <t xml:space="preserve">
Per FOD is a new Unit.  Contributions began in 2018</t>
        </r>
      </text>
    </comment>
    <comment ref="HML19" authorId="0" shapeId="0" xr:uid="{6F8C9A16-E1CA-4635-A1BD-4AAEF63AF196}">
      <text>
        <r>
          <rPr>
            <b/>
            <sz val="9"/>
            <color indexed="81"/>
            <rFont val="Tahoma"/>
            <family val="2"/>
          </rPr>
          <t>Becky Dzingeleski:</t>
        </r>
        <r>
          <rPr>
            <sz val="9"/>
            <color indexed="81"/>
            <rFont val="Tahoma"/>
            <family val="2"/>
          </rPr>
          <t xml:space="preserve">
Per FOD is a new Unit.  Contributions began in 2018</t>
        </r>
      </text>
    </comment>
    <comment ref="HMP19" authorId="0" shapeId="0" xr:uid="{CC7A3ECA-5DA3-489A-86FC-C94A1DF0834C}">
      <text>
        <r>
          <rPr>
            <b/>
            <sz val="9"/>
            <color indexed="81"/>
            <rFont val="Tahoma"/>
            <family val="2"/>
          </rPr>
          <t>Becky Dzingeleski:</t>
        </r>
        <r>
          <rPr>
            <sz val="9"/>
            <color indexed="81"/>
            <rFont val="Tahoma"/>
            <family val="2"/>
          </rPr>
          <t xml:space="preserve">
Per FOD is a new Unit.  Contributions began in 2018</t>
        </r>
      </text>
    </comment>
    <comment ref="HMT19" authorId="0" shapeId="0" xr:uid="{62E8DAD7-5DBE-41A1-BD16-A8C4C80D353E}">
      <text>
        <r>
          <rPr>
            <b/>
            <sz val="9"/>
            <color indexed="81"/>
            <rFont val="Tahoma"/>
            <family val="2"/>
          </rPr>
          <t>Becky Dzingeleski:</t>
        </r>
        <r>
          <rPr>
            <sz val="9"/>
            <color indexed="81"/>
            <rFont val="Tahoma"/>
            <family val="2"/>
          </rPr>
          <t xml:space="preserve">
Per FOD is a new Unit.  Contributions began in 2018</t>
        </r>
      </text>
    </comment>
    <comment ref="HMX19" authorId="0" shapeId="0" xr:uid="{E71F381B-0610-4590-B652-0E9E9FA746ED}">
      <text>
        <r>
          <rPr>
            <b/>
            <sz val="9"/>
            <color indexed="81"/>
            <rFont val="Tahoma"/>
            <family val="2"/>
          </rPr>
          <t>Becky Dzingeleski:</t>
        </r>
        <r>
          <rPr>
            <sz val="9"/>
            <color indexed="81"/>
            <rFont val="Tahoma"/>
            <family val="2"/>
          </rPr>
          <t xml:space="preserve">
Per FOD is a new Unit.  Contributions began in 2018</t>
        </r>
      </text>
    </comment>
    <comment ref="HNB19" authorId="0" shapeId="0" xr:uid="{20D958A0-3D11-4BD5-8B6D-BFE3EA761780}">
      <text>
        <r>
          <rPr>
            <b/>
            <sz val="9"/>
            <color indexed="81"/>
            <rFont val="Tahoma"/>
            <family val="2"/>
          </rPr>
          <t>Becky Dzingeleski:</t>
        </r>
        <r>
          <rPr>
            <sz val="9"/>
            <color indexed="81"/>
            <rFont val="Tahoma"/>
            <family val="2"/>
          </rPr>
          <t xml:space="preserve">
Per FOD is a new Unit.  Contributions began in 2018</t>
        </r>
      </text>
    </comment>
    <comment ref="HNF19" authorId="0" shapeId="0" xr:uid="{70EBC954-5780-489C-A38A-E70FC0AABAD1}">
      <text>
        <r>
          <rPr>
            <b/>
            <sz val="9"/>
            <color indexed="81"/>
            <rFont val="Tahoma"/>
            <family val="2"/>
          </rPr>
          <t>Becky Dzingeleski:</t>
        </r>
        <r>
          <rPr>
            <sz val="9"/>
            <color indexed="81"/>
            <rFont val="Tahoma"/>
            <family val="2"/>
          </rPr>
          <t xml:space="preserve">
Per FOD is a new Unit.  Contributions began in 2018</t>
        </r>
      </text>
    </comment>
    <comment ref="HNJ19" authorId="0" shapeId="0" xr:uid="{C8EBE3C3-4F0E-44D4-9B69-D6A9A3950500}">
      <text>
        <r>
          <rPr>
            <b/>
            <sz val="9"/>
            <color indexed="81"/>
            <rFont val="Tahoma"/>
            <family val="2"/>
          </rPr>
          <t>Becky Dzingeleski:</t>
        </r>
        <r>
          <rPr>
            <sz val="9"/>
            <color indexed="81"/>
            <rFont val="Tahoma"/>
            <family val="2"/>
          </rPr>
          <t xml:space="preserve">
Per FOD is a new Unit.  Contributions began in 2018</t>
        </r>
      </text>
    </comment>
    <comment ref="HNN19" authorId="0" shapeId="0" xr:uid="{D2EEC5EE-BD6A-4230-83D2-2DCB88EED309}">
      <text>
        <r>
          <rPr>
            <b/>
            <sz val="9"/>
            <color indexed="81"/>
            <rFont val="Tahoma"/>
            <family val="2"/>
          </rPr>
          <t>Becky Dzingeleski:</t>
        </r>
        <r>
          <rPr>
            <sz val="9"/>
            <color indexed="81"/>
            <rFont val="Tahoma"/>
            <family val="2"/>
          </rPr>
          <t xml:space="preserve">
Per FOD is a new Unit.  Contributions began in 2018</t>
        </r>
      </text>
    </comment>
    <comment ref="HNR19" authorId="0" shapeId="0" xr:uid="{67FAE922-8EE0-4B0D-B680-235343F46E48}">
      <text>
        <r>
          <rPr>
            <b/>
            <sz val="9"/>
            <color indexed="81"/>
            <rFont val="Tahoma"/>
            <family val="2"/>
          </rPr>
          <t>Becky Dzingeleski:</t>
        </r>
        <r>
          <rPr>
            <sz val="9"/>
            <color indexed="81"/>
            <rFont val="Tahoma"/>
            <family val="2"/>
          </rPr>
          <t xml:space="preserve">
Per FOD is a new Unit.  Contributions began in 2018</t>
        </r>
      </text>
    </comment>
    <comment ref="HNV19" authorId="0" shapeId="0" xr:uid="{1DE67EAF-82E0-4C4B-A701-3BC0E913327C}">
      <text>
        <r>
          <rPr>
            <b/>
            <sz val="9"/>
            <color indexed="81"/>
            <rFont val="Tahoma"/>
            <family val="2"/>
          </rPr>
          <t>Becky Dzingeleski:</t>
        </r>
        <r>
          <rPr>
            <sz val="9"/>
            <color indexed="81"/>
            <rFont val="Tahoma"/>
            <family val="2"/>
          </rPr>
          <t xml:space="preserve">
Per FOD is a new Unit.  Contributions began in 2018</t>
        </r>
      </text>
    </comment>
    <comment ref="HNZ19" authorId="0" shapeId="0" xr:uid="{253E2F5B-496F-4017-AF2B-12641F17839D}">
      <text>
        <r>
          <rPr>
            <b/>
            <sz val="9"/>
            <color indexed="81"/>
            <rFont val="Tahoma"/>
            <family val="2"/>
          </rPr>
          <t>Becky Dzingeleski:</t>
        </r>
        <r>
          <rPr>
            <sz val="9"/>
            <color indexed="81"/>
            <rFont val="Tahoma"/>
            <family val="2"/>
          </rPr>
          <t xml:space="preserve">
Per FOD is a new Unit.  Contributions began in 2018</t>
        </r>
      </text>
    </comment>
    <comment ref="HOD19" authorId="0" shapeId="0" xr:uid="{3663CB0D-5A17-4811-8959-BFC518AB0A16}">
      <text>
        <r>
          <rPr>
            <b/>
            <sz val="9"/>
            <color indexed="81"/>
            <rFont val="Tahoma"/>
            <family val="2"/>
          </rPr>
          <t>Becky Dzingeleski:</t>
        </r>
        <r>
          <rPr>
            <sz val="9"/>
            <color indexed="81"/>
            <rFont val="Tahoma"/>
            <family val="2"/>
          </rPr>
          <t xml:space="preserve">
Per FOD is a new Unit.  Contributions began in 2018</t>
        </r>
      </text>
    </comment>
    <comment ref="HOH19" authorId="0" shapeId="0" xr:uid="{1362DDD8-5B5A-47B4-8920-B4A30F6330D2}">
      <text>
        <r>
          <rPr>
            <b/>
            <sz val="9"/>
            <color indexed="81"/>
            <rFont val="Tahoma"/>
            <family val="2"/>
          </rPr>
          <t>Becky Dzingeleski:</t>
        </r>
        <r>
          <rPr>
            <sz val="9"/>
            <color indexed="81"/>
            <rFont val="Tahoma"/>
            <family val="2"/>
          </rPr>
          <t xml:space="preserve">
Per FOD is a new Unit.  Contributions began in 2018</t>
        </r>
      </text>
    </comment>
    <comment ref="HOL19" authorId="0" shapeId="0" xr:uid="{9F18D5E9-EAD8-45FD-83C4-CB90C97B51F1}">
      <text>
        <r>
          <rPr>
            <b/>
            <sz val="9"/>
            <color indexed="81"/>
            <rFont val="Tahoma"/>
            <family val="2"/>
          </rPr>
          <t>Becky Dzingeleski:</t>
        </r>
        <r>
          <rPr>
            <sz val="9"/>
            <color indexed="81"/>
            <rFont val="Tahoma"/>
            <family val="2"/>
          </rPr>
          <t xml:space="preserve">
Per FOD is a new Unit.  Contributions began in 2018</t>
        </r>
      </text>
    </comment>
    <comment ref="HOP19" authorId="0" shapeId="0" xr:uid="{38113F12-00D5-4789-87B6-5B776E2172D9}">
      <text>
        <r>
          <rPr>
            <b/>
            <sz val="9"/>
            <color indexed="81"/>
            <rFont val="Tahoma"/>
            <family val="2"/>
          </rPr>
          <t>Becky Dzingeleski:</t>
        </r>
        <r>
          <rPr>
            <sz val="9"/>
            <color indexed="81"/>
            <rFont val="Tahoma"/>
            <family val="2"/>
          </rPr>
          <t xml:space="preserve">
Per FOD is a new Unit.  Contributions began in 2018</t>
        </r>
      </text>
    </comment>
    <comment ref="HOT19" authorId="0" shapeId="0" xr:uid="{531C9A8E-0891-4383-95D3-831A5631F3BA}">
      <text>
        <r>
          <rPr>
            <b/>
            <sz val="9"/>
            <color indexed="81"/>
            <rFont val="Tahoma"/>
            <family val="2"/>
          </rPr>
          <t>Becky Dzingeleski:</t>
        </r>
        <r>
          <rPr>
            <sz val="9"/>
            <color indexed="81"/>
            <rFont val="Tahoma"/>
            <family val="2"/>
          </rPr>
          <t xml:space="preserve">
Per FOD is a new Unit.  Contributions began in 2018</t>
        </r>
      </text>
    </comment>
    <comment ref="HOX19" authorId="0" shapeId="0" xr:uid="{BE337E0F-A524-48B6-B4F4-767EF942C2EB}">
      <text>
        <r>
          <rPr>
            <b/>
            <sz val="9"/>
            <color indexed="81"/>
            <rFont val="Tahoma"/>
            <family val="2"/>
          </rPr>
          <t>Becky Dzingeleski:</t>
        </r>
        <r>
          <rPr>
            <sz val="9"/>
            <color indexed="81"/>
            <rFont val="Tahoma"/>
            <family val="2"/>
          </rPr>
          <t xml:space="preserve">
Per FOD is a new Unit.  Contributions began in 2018</t>
        </r>
      </text>
    </comment>
    <comment ref="HPB19" authorId="0" shapeId="0" xr:uid="{481A2F5C-72C9-4F56-998F-FADBE29825CD}">
      <text>
        <r>
          <rPr>
            <b/>
            <sz val="9"/>
            <color indexed="81"/>
            <rFont val="Tahoma"/>
            <family val="2"/>
          </rPr>
          <t>Becky Dzingeleski:</t>
        </r>
        <r>
          <rPr>
            <sz val="9"/>
            <color indexed="81"/>
            <rFont val="Tahoma"/>
            <family val="2"/>
          </rPr>
          <t xml:space="preserve">
Per FOD is a new Unit.  Contributions began in 2018</t>
        </r>
      </text>
    </comment>
    <comment ref="HPF19" authorId="0" shapeId="0" xr:uid="{A690F8F2-6B11-47E0-A87A-FE248F315EAB}">
      <text>
        <r>
          <rPr>
            <b/>
            <sz val="9"/>
            <color indexed="81"/>
            <rFont val="Tahoma"/>
            <family val="2"/>
          </rPr>
          <t>Becky Dzingeleski:</t>
        </r>
        <r>
          <rPr>
            <sz val="9"/>
            <color indexed="81"/>
            <rFont val="Tahoma"/>
            <family val="2"/>
          </rPr>
          <t xml:space="preserve">
Per FOD is a new Unit.  Contributions began in 2018</t>
        </r>
      </text>
    </comment>
    <comment ref="HPJ19" authorId="0" shapeId="0" xr:uid="{27D9952C-4DD6-4842-948C-AD6C880AF38A}">
      <text>
        <r>
          <rPr>
            <b/>
            <sz val="9"/>
            <color indexed="81"/>
            <rFont val="Tahoma"/>
            <family val="2"/>
          </rPr>
          <t>Becky Dzingeleski:</t>
        </r>
        <r>
          <rPr>
            <sz val="9"/>
            <color indexed="81"/>
            <rFont val="Tahoma"/>
            <family val="2"/>
          </rPr>
          <t xml:space="preserve">
Per FOD is a new Unit.  Contributions began in 2018</t>
        </r>
      </text>
    </comment>
    <comment ref="HPN19" authorId="0" shapeId="0" xr:uid="{A5375FE3-0C29-4AE9-95EF-D20C4861938A}">
      <text>
        <r>
          <rPr>
            <b/>
            <sz val="9"/>
            <color indexed="81"/>
            <rFont val="Tahoma"/>
            <family val="2"/>
          </rPr>
          <t>Becky Dzingeleski:</t>
        </r>
        <r>
          <rPr>
            <sz val="9"/>
            <color indexed="81"/>
            <rFont val="Tahoma"/>
            <family val="2"/>
          </rPr>
          <t xml:space="preserve">
Per FOD is a new Unit.  Contributions began in 2018</t>
        </r>
      </text>
    </comment>
    <comment ref="HPR19" authorId="0" shapeId="0" xr:uid="{E1A5D002-4BC9-4A2D-AC1F-45C402602442}">
      <text>
        <r>
          <rPr>
            <b/>
            <sz val="9"/>
            <color indexed="81"/>
            <rFont val="Tahoma"/>
            <family val="2"/>
          </rPr>
          <t>Becky Dzingeleski:</t>
        </r>
        <r>
          <rPr>
            <sz val="9"/>
            <color indexed="81"/>
            <rFont val="Tahoma"/>
            <family val="2"/>
          </rPr>
          <t xml:space="preserve">
Per FOD is a new Unit.  Contributions began in 2018</t>
        </r>
      </text>
    </comment>
    <comment ref="HPV19" authorId="0" shapeId="0" xr:uid="{6CA8E7F9-8DE5-4C0B-A881-C97CEE5D5F73}">
      <text>
        <r>
          <rPr>
            <b/>
            <sz val="9"/>
            <color indexed="81"/>
            <rFont val="Tahoma"/>
            <family val="2"/>
          </rPr>
          <t>Becky Dzingeleski:</t>
        </r>
        <r>
          <rPr>
            <sz val="9"/>
            <color indexed="81"/>
            <rFont val="Tahoma"/>
            <family val="2"/>
          </rPr>
          <t xml:space="preserve">
Per FOD is a new Unit.  Contributions began in 2018</t>
        </r>
      </text>
    </comment>
    <comment ref="HPZ19" authorId="0" shapeId="0" xr:uid="{72628903-4178-4941-B6A1-48E406E995CC}">
      <text>
        <r>
          <rPr>
            <b/>
            <sz val="9"/>
            <color indexed="81"/>
            <rFont val="Tahoma"/>
            <family val="2"/>
          </rPr>
          <t>Becky Dzingeleski:</t>
        </r>
        <r>
          <rPr>
            <sz val="9"/>
            <color indexed="81"/>
            <rFont val="Tahoma"/>
            <family val="2"/>
          </rPr>
          <t xml:space="preserve">
Per FOD is a new Unit.  Contributions began in 2018</t>
        </r>
      </text>
    </comment>
    <comment ref="HQD19" authorId="0" shapeId="0" xr:uid="{05A5DF46-4C19-4BCF-A577-334631C1BDE1}">
      <text>
        <r>
          <rPr>
            <b/>
            <sz val="9"/>
            <color indexed="81"/>
            <rFont val="Tahoma"/>
            <family val="2"/>
          </rPr>
          <t>Becky Dzingeleski:</t>
        </r>
        <r>
          <rPr>
            <sz val="9"/>
            <color indexed="81"/>
            <rFont val="Tahoma"/>
            <family val="2"/>
          </rPr>
          <t xml:space="preserve">
Per FOD is a new Unit.  Contributions began in 2018</t>
        </r>
      </text>
    </comment>
    <comment ref="HQH19" authorId="0" shapeId="0" xr:uid="{6F309CC3-4368-4C73-86E7-6CA6284398AD}">
      <text>
        <r>
          <rPr>
            <b/>
            <sz val="9"/>
            <color indexed="81"/>
            <rFont val="Tahoma"/>
            <family val="2"/>
          </rPr>
          <t>Becky Dzingeleski:</t>
        </r>
        <r>
          <rPr>
            <sz val="9"/>
            <color indexed="81"/>
            <rFont val="Tahoma"/>
            <family val="2"/>
          </rPr>
          <t xml:space="preserve">
Per FOD is a new Unit.  Contributions began in 2018</t>
        </r>
      </text>
    </comment>
    <comment ref="HQL19" authorId="0" shapeId="0" xr:uid="{FA24B0D2-838E-4B77-84EC-9337D4233A85}">
      <text>
        <r>
          <rPr>
            <b/>
            <sz val="9"/>
            <color indexed="81"/>
            <rFont val="Tahoma"/>
            <family val="2"/>
          </rPr>
          <t>Becky Dzingeleski:</t>
        </r>
        <r>
          <rPr>
            <sz val="9"/>
            <color indexed="81"/>
            <rFont val="Tahoma"/>
            <family val="2"/>
          </rPr>
          <t xml:space="preserve">
Per FOD is a new Unit.  Contributions began in 2018</t>
        </r>
      </text>
    </comment>
    <comment ref="HQP19" authorId="0" shapeId="0" xr:uid="{5AB5CB7C-3922-41EB-90AC-A4D60A88ED6B}">
      <text>
        <r>
          <rPr>
            <b/>
            <sz val="9"/>
            <color indexed="81"/>
            <rFont val="Tahoma"/>
            <family val="2"/>
          </rPr>
          <t>Becky Dzingeleski:</t>
        </r>
        <r>
          <rPr>
            <sz val="9"/>
            <color indexed="81"/>
            <rFont val="Tahoma"/>
            <family val="2"/>
          </rPr>
          <t xml:space="preserve">
Per FOD is a new Unit.  Contributions began in 2018</t>
        </r>
      </text>
    </comment>
    <comment ref="HQT19" authorId="0" shapeId="0" xr:uid="{80B7F169-AF16-43AE-8457-F797DCAD409C}">
      <text>
        <r>
          <rPr>
            <b/>
            <sz val="9"/>
            <color indexed="81"/>
            <rFont val="Tahoma"/>
            <family val="2"/>
          </rPr>
          <t>Becky Dzingeleski:</t>
        </r>
        <r>
          <rPr>
            <sz val="9"/>
            <color indexed="81"/>
            <rFont val="Tahoma"/>
            <family val="2"/>
          </rPr>
          <t xml:space="preserve">
Per FOD is a new Unit.  Contributions began in 2018</t>
        </r>
      </text>
    </comment>
    <comment ref="HQX19" authorId="0" shapeId="0" xr:uid="{566C5CA6-46DF-46BC-B909-06CCDA748274}">
      <text>
        <r>
          <rPr>
            <b/>
            <sz val="9"/>
            <color indexed="81"/>
            <rFont val="Tahoma"/>
            <family val="2"/>
          </rPr>
          <t>Becky Dzingeleski:</t>
        </r>
        <r>
          <rPr>
            <sz val="9"/>
            <color indexed="81"/>
            <rFont val="Tahoma"/>
            <family val="2"/>
          </rPr>
          <t xml:space="preserve">
Per FOD is a new Unit.  Contributions began in 2018</t>
        </r>
      </text>
    </comment>
    <comment ref="HRB19" authorId="0" shapeId="0" xr:uid="{A9511B70-D8E7-4771-AB23-7662499121FC}">
      <text>
        <r>
          <rPr>
            <b/>
            <sz val="9"/>
            <color indexed="81"/>
            <rFont val="Tahoma"/>
            <family val="2"/>
          </rPr>
          <t>Becky Dzingeleski:</t>
        </r>
        <r>
          <rPr>
            <sz val="9"/>
            <color indexed="81"/>
            <rFont val="Tahoma"/>
            <family val="2"/>
          </rPr>
          <t xml:space="preserve">
Per FOD is a new Unit.  Contributions began in 2018</t>
        </r>
      </text>
    </comment>
    <comment ref="HRF19" authorId="0" shapeId="0" xr:uid="{61C92F9C-7853-4E0A-BA82-FEDB722091AA}">
      <text>
        <r>
          <rPr>
            <b/>
            <sz val="9"/>
            <color indexed="81"/>
            <rFont val="Tahoma"/>
            <family val="2"/>
          </rPr>
          <t>Becky Dzingeleski:</t>
        </r>
        <r>
          <rPr>
            <sz val="9"/>
            <color indexed="81"/>
            <rFont val="Tahoma"/>
            <family val="2"/>
          </rPr>
          <t xml:space="preserve">
Per FOD is a new Unit.  Contributions began in 2018</t>
        </r>
      </text>
    </comment>
    <comment ref="HRJ19" authorId="0" shapeId="0" xr:uid="{6BE3A212-FB4D-4FA2-8556-6024570A87E8}">
      <text>
        <r>
          <rPr>
            <b/>
            <sz val="9"/>
            <color indexed="81"/>
            <rFont val="Tahoma"/>
            <family val="2"/>
          </rPr>
          <t>Becky Dzingeleski:</t>
        </r>
        <r>
          <rPr>
            <sz val="9"/>
            <color indexed="81"/>
            <rFont val="Tahoma"/>
            <family val="2"/>
          </rPr>
          <t xml:space="preserve">
Per FOD is a new Unit.  Contributions began in 2018</t>
        </r>
      </text>
    </comment>
    <comment ref="HRN19" authorId="0" shapeId="0" xr:uid="{0E35B441-4E0D-49AB-8CBE-24ADA8C38894}">
      <text>
        <r>
          <rPr>
            <b/>
            <sz val="9"/>
            <color indexed="81"/>
            <rFont val="Tahoma"/>
            <family val="2"/>
          </rPr>
          <t>Becky Dzingeleski:</t>
        </r>
        <r>
          <rPr>
            <sz val="9"/>
            <color indexed="81"/>
            <rFont val="Tahoma"/>
            <family val="2"/>
          </rPr>
          <t xml:space="preserve">
Per FOD is a new Unit.  Contributions began in 2018</t>
        </r>
      </text>
    </comment>
    <comment ref="HRR19" authorId="0" shapeId="0" xr:uid="{7E30FC0E-A485-4F8A-A708-6B1CE8DE27B6}">
      <text>
        <r>
          <rPr>
            <b/>
            <sz val="9"/>
            <color indexed="81"/>
            <rFont val="Tahoma"/>
            <family val="2"/>
          </rPr>
          <t>Becky Dzingeleski:</t>
        </r>
        <r>
          <rPr>
            <sz val="9"/>
            <color indexed="81"/>
            <rFont val="Tahoma"/>
            <family val="2"/>
          </rPr>
          <t xml:space="preserve">
Per FOD is a new Unit.  Contributions began in 2018</t>
        </r>
      </text>
    </comment>
    <comment ref="HRV19" authorId="0" shapeId="0" xr:uid="{7D81A28E-616E-46C1-BBEA-45E2DAC59682}">
      <text>
        <r>
          <rPr>
            <b/>
            <sz val="9"/>
            <color indexed="81"/>
            <rFont val="Tahoma"/>
            <family val="2"/>
          </rPr>
          <t>Becky Dzingeleski:</t>
        </r>
        <r>
          <rPr>
            <sz val="9"/>
            <color indexed="81"/>
            <rFont val="Tahoma"/>
            <family val="2"/>
          </rPr>
          <t xml:space="preserve">
Per FOD is a new Unit.  Contributions began in 2018</t>
        </r>
      </text>
    </comment>
    <comment ref="HRZ19" authorId="0" shapeId="0" xr:uid="{1B4504E6-D5C1-45B8-A71B-3D98F290318E}">
      <text>
        <r>
          <rPr>
            <b/>
            <sz val="9"/>
            <color indexed="81"/>
            <rFont val="Tahoma"/>
            <family val="2"/>
          </rPr>
          <t>Becky Dzingeleski:</t>
        </r>
        <r>
          <rPr>
            <sz val="9"/>
            <color indexed="81"/>
            <rFont val="Tahoma"/>
            <family val="2"/>
          </rPr>
          <t xml:space="preserve">
Per FOD is a new Unit.  Contributions began in 2018</t>
        </r>
      </text>
    </comment>
    <comment ref="HSD19" authorId="0" shapeId="0" xr:uid="{09C501E7-7E24-47B2-BD7E-45ADAEF6CBA4}">
      <text>
        <r>
          <rPr>
            <b/>
            <sz val="9"/>
            <color indexed="81"/>
            <rFont val="Tahoma"/>
            <family val="2"/>
          </rPr>
          <t>Becky Dzingeleski:</t>
        </r>
        <r>
          <rPr>
            <sz val="9"/>
            <color indexed="81"/>
            <rFont val="Tahoma"/>
            <family val="2"/>
          </rPr>
          <t xml:space="preserve">
Per FOD is a new Unit.  Contributions began in 2018</t>
        </r>
      </text>
    </comment>
    <comment ref="HSH19" authorId="0" shapeId="0" xr:uid="{C19B1E69-1F85-498D-A5E9-B56839FF84CF}">
      <text>
        <r>
          <rPr>
            <b/>
            <sz val="9"/>
            <color indexed="81"/>
            <rFont val="Tahoma"/>
            <family val="2"/>
          </rPr>
          <t>Becky Dzingeleski:</t>
        </r>
        <r>
          <rPr>
            <sz val="9"/>
            <color indexed="81"/>
            <rFont val="Tahoma"/>
            <family val="2"/>
          </rPr>
          <t xml:space="preserve">
Per FOD is a new Unit.  Contributions began in 2018</t>
        </r>
      </text>
    </comment>
    <comment ref="HSL19" authorId="0" shapeId="0" xr:uid="{E283F4B2-5FA8-4E5F-8DA3-96304FDF8B19}">
      <text>
        <r>
          <rPr>
            <b/>
            <sz val="9"/>
            <color indexed="81"/>
            <rFont val="Tahoma"/>
            <family val="2"/>
          </rPr>
          <t>Becky Dzingeleski:</t>
        </r>
        <r>
          <rPr>
            <sz val="9"/>
            <color indexed="81"/>
            <rFont val="Tahoma"/>
            <family val="2"/>
          </rPr>
          <t xml:space="preserve">
Per FOD is a new Unit.  Contributions began in 2018</t>
        </r>
      </text>
    </comment>
    <comment ref="HSP19" authorId="0" shapeId="0" xr:uid="{424563C8-C217-4334-88F9-0CABE2A35062}">
      <text>
        <r>
          <rPr>
            <b/>
            <sz val="9"/>
            <color indexed="81"/>
            <rFont val="Tahoma"/>
            <family val="2"/>
          </rPr>
          <t>Becky Dzingeleski:</t>
        </r>
        <r>
          <rPr>
            <sz val="9"/>
            <color indexed="81"/>
            <rFont val="Tahoma"/>
            <family val="2"/>
          </rPr>
          <t xml:space="preserve">
Per FOD is a new Unit.  Contributions began in 2018</t>
        </r>
      </text>
    </comment>
    <comment ref="HST19" authorId="0" shapeId="0" xr:uid="{E3E64920-8848-49A0-B43C-66DE1D7FD8E7}">
      <text>
        <r>
          <rPr>
            <b/>
            <sz val="9"/>
            <color indexed="81"/>
            <rFont val="Tahoma"/>
            <family val="2"/>
          </rPr>
          <t>Becky Dzingeleski:</t>
        </r>
        <r>
          <rPr>
            <sz val="9"/>
            <color indexed="81"/>
            <rFont val="Tahoma"/>
            <family val="2"/>
          </rPr>
          <t xml:space="preserve">
Per FOD is a new Unit.  Contributions began in 2018</t>
        </r>
      </text>
    </comment>
    <comment ref="HSX19" authorId="0" shapeId="0" xr:uid="{5D953663-B587-4A12-9CDB-5E18AD666BE3}">
      <text>
        <r>
          <rPr>
            <b/>
            <sz val="9"/>
            <color indexed="81"/>
            <rFont val="Tahoma"/>
            <family val="2"/>
          </rPr>
          <t>Becky Dzingeleski:</t>
        </r>
        <r>
          <rPr>
            <sz val="9"/>
            <color indexed="81"/>
            <rFont val="Tahoma"/>
            <family val="2"/>
          </rPr>
          <t xml:space="preserve">
Per FOD is a new Unit.  Contributions began in 2018</t>
        </r>
      </text>
    </comment>
    <comment ref="HTB19" authorId="0" shapeId="0" xr:uid="{FE8ECE63-C4D1-48D4-B063-AB489464E7F6}">
      <text>
        <r>
          <rPr>
            <b/>
            <sz val="9"/>
            <color indexed="81"/>
            <rFont val="Tahoma"/>
            <family val="2"/>
          </rPr>
          <t>Becky Dzingeleski:</t>
        </r>
        <r>
          <rPr>
            <sz val="9"/>
            <color indexed="81"/>
            <rFont val="Tahoma"/>
            <family val="2"/>
          </rPr>
          <t xml:space="preserve">
Per FOD is a new Unit.  Contributions began in 2018</t>
        </r>
      </text>
    </comment>
    <comment ref="HTF19" authorId="0" shapeId="0" xr:uid="{E02F0EA6-ECC6-4DF9-872A-868BD80BC12A}">
      <text>
        <r>
          <rPr>
            <b/>
            <sz val="9"/>
            <color indexed="81"/>
            <rFont val="Tahoma"/>
            <family val="2"/>
          </rPr>
          <t>Becky Dzingeleski:</t>
        </r>
        <r>
          <rPr>
            <sz val="9"/>
            <color indexed="81"/>
            <rFont val="Tahoma"/>
            <family val="2"/>
          </rPr>
          <t xml:space="preserve">
Per FOD is a new Unit.  Contributions began in 2018</t>
        </r>
      </text>
    </comment>
    <comment ref="HTJ19" authorId="0" shapeId="0" xr:uid="{12E4C6F6-5468-4C3C-A1AF-FECB72C8BB8B}">
      <text>
        <r>
          <rPr>
            <b/>
            <sz val="9"/>
            <color indexed="81"/>
            <rFont val="Tahoma"/>
            <family val="2"/>
          </rPr>
          <t>Becky Dzingeleski:</t>
        </r>
        <r>
          <rPr>
            <sz val="9"/>
            <color indexed="81"/>
            <rFont val="Tahoma"/>
            <family val="2"/>
          </rPr>
          <t xml:space="preserve">
Per FOD is a new Unit.  Contributions began in 2018</t>
        </r>
      </text>
    </comment>
    <comment ref="HTN19" authorId="0" shapeId="0" xr:uid="{E8E38143-211A-466B-9A2A-D592237DAC8B}">
      <text>
        <r>
          <rPr>
            <b/>
            <sz val="9"/>
            <color indexed="81"/>
            <rFont val="Tahoma"/>
            <family val="2"/>
          </rPr>
          <t>Becky Dzingeleski:</t>
        </r>
        <r>
          <rPr>
            <sz val="9"/>
            <color indexed="81"/>
            <rFont val="Tahoma"/>
            <family val="2"/>
          </rPr>
          <t xml:space="preserve">
Per FOD is a new Unit.  Contributions began in 2018</t>
        </r>
      </text>
    </comment>
    <comment ref="HTR19" authorId="0" shapeId="0" xr:uid="{98087D23-0641-48DE-B876-E5665886A1CC}">
      <text>
        <r>
          <rPr>
            <b/>
            <sz val="9"/>
            <color indexed="81"/>
            <rFont val="Tahoma"/>
            <family val="2"/>
          </rPr>
          <t>Becky Dzingeleski:</t>
        </r>
        <r>
          <rPr>
            <sz val="9"/>
            <color indexed="81"/>
            <rFont val="Tahoma"/>
            <family val="2"/>
          </rPr>
          <t xml:space="preserve">
Per FOD is a new Unit.  Contributions began in 2018</t>
        </r>
      </text>
    </comment>
    <comment ref="HTV19" authorId="0" shapeId="0" xr:uid="{8180F530-9FD6-4392-B046-5BACA72C3960}">
      <text>
        <r>
          <rPr>
            <b/>
            <sz val="9"/>
            <color indexed="81"/>
            <rFont val="Tahoma"/>
            <family val="2"/>
          </rPr>
          <t>Becky Dzingeleski:</t>
        </r>
        <r>
          <rPr>
            <sz val="9"/>
            <color indexed="81"/>
            <rFont val="Tahoma"/>
            <family val="2"/>
          </rPr>
          <t xml:space="preserve">
Per FOD is a new Unit.  Contributions began in 2018</t>
        </r>
      </text>
    </comment>
    <comment ref="HTZ19" authorId="0" shapeId="0" xr:uid="{67C3B03E-F06C-41AD-9144-B85E163BB6C0}">
      <text>
        <r>
          <rPr>
            <b/>
            <sz val="9"/>
            <color indexed="81"/>
            <rFont val="Tahoma"/>
            <family val="2"/>
          </rPr>
          <t>Becky Dzingeleski:</t>
        </r>
        <r>
          <rPr>
            <sz val="9"/>
            <color indexed="81"/>
            <rFont val="Tahoma"/>
            <family val="2"/>
          </rPr>
          <t xml:space="preserve">
Per FOD is a new Unit.  Contributions began in 2018</t>
        </r>
      </text>
    </comment>
    <comment ref="HUD19" authorId="0" shapeId="0" xr:uid="{93918FF5-C105-429C-BBB9-EFD2DD247F7A}">
      <text>
        <r>
          <rPr>
            <b/>
            <sz val="9"/>
            <color indexed="81"/>
            <rFont val="Tahoma"/>
            <family val="2"/>
          </rPr>
          <t>Becky Dzingeleski:</t>
        </r>
        <r>
          <rPr>
            <sz val="9"/>
            <color indexed="81"/>
            <rFont val="Tahoma"/>
            <family val="2"/>
          </rPr>
          <t xml:space="preserve">
Per FOD is a new Unit.  Contributions began in 2018</t>
        </r>
      </text>
    </comment>
    <comment ref="HUH19" authorId="0" shapeId="0" xr:uid="{37444982-EF85-4B5A-B55B-814BA009ACC7}">
      <text>
        <r>
          <rPr>
            <b/>
            <sz val="9"/>
            <color indexed="81"/>
            <rFont val="Tahoma"/>
            <family val="2"/>
          </rPr>
          <t>Becky Dzingeleski:</t>
        </r>
        <r>
          <rPr>
            <sz val="9"/>
            <color indexed="81"/>
            <rFont val="Tahoma"/>
            <family val="2"/>
          </rPr>
          <t xml:space="preserve">
Per FOD is a new Unit.  Contributions began in 2018</t>
        </r>
      </text>
    </comment>
    <comment ref="HUL19" authorId="0" shapeId="0" xr:uid="{6E64BCDB-A62B-4248-8475-6B4452762611}">
      <text>
        <r>
          <rPr>
            <b/>
            <sz val="9"/>
            <color indexed="81"/>
            <rFont val="Tahoma"/>
            <family val="2"/>
          </rPr>
          <t>Becky Dzingeleski:</t>
        </r>
        <r>
          <rPr>
            <sz val="9"/>
            <color indexed="81"/>
            <rFont val="Tahoma"/>
            <family val="2"/>
          </rPr>
          <t xml:space="preserve">
Per FOD is a new Unit.  Contributions began in 2018</t>
        </r>
      </text>
    </comment>
    <comment ref="HUP19" authorId="0" shapeId="0" xr:uid="{5507A8F9-EA03-457D-9905-8A344BB3EF5B}">
      <text>
        <r>
          <rPr>
            <b/>
            <sz val="9"/>
            <color indexed="81"/>
            <rFont val="Tahoma"/>
            <family val="2"/>
          </rPr>
          <t>Becky Dzingeleski:</t>
        </r>
        <r>
          <rPr>
            <sz val="9"/>
            <color indexed="81"/>
            <rFont val="Tahoma"/>
            <family val="2"/>
          </rPr>
          <t xml:space="preserve">
Per FOD is a new Unit.  Contributions began in 2018</t>
        </r>
      </text>
    </comment>
    <comment ref="HUT19" authorId="0" shapeId="0" xr:uid="{B48485DB-6EA5-4E9D-96A8-DD84FD345358}">
      <text>
        <r>
          <rPr>
            <b/>
            <sz val="9"/>
            <color indexed="81"/>
            <rFont val="Tahoma"/>
            <family val="2"/>
          </rPr>
          <t>Becky Dzingeleski:</t>
        </r>
        <r>
          <rPr>
            <sz val="9"/>
            <color indexed="81"/>
            <rFont val="Tahoma"/>
            <family val="2"/>
          </rPr>
          <t xml:space="preserve">
Per FOD is a new Unit.  Contributions began in 2018</t>
        </r>
      </text>
    </comment>
    <comment ref="HUX19" authorId="0" shapeId="0" xr:uid="{E8D1B1F7-0004-4943-9F9D-09C3FF499E96}">
      <text>
        <r>
          <rPr>
            <b/>
            <sz val="9"/>
            <color indexed="81"/>
            <rFont val="Tahoma"/>
            <family val="2"/>
          </rPr>
          <t>Becky Dzingeleski:</t>
        </r>
        <r>
          <rPr>
            <sz val="9"/>
            <color indexed="81"/>
            <rFont val="Tahoma"/>
            <family val="2"/>
          </rPr>
          <t xml:space="preserve">
Per FOD is a new Unit.  Contributions began in 2018</t>
        </r>
      </text>
    </comment>
    <comment ref="HVB19" authorId="0" shapeId="0" xr:uid="{FE478387-B340-4BA8-9907-94F174596AE3}">
      <text>
        <r>
          <rPr>
            <b/>
            <sz val="9"/>
            <color indexed="81"/>
            <rFont val="Tahoma"/>
            <family val="2"/>
          </rPr>
          <t>Becky Dzingeleski:</t>
        </r>
        <r>
          <rPr>
            <sz val="9"/>
            <color indexed="81"/>
            <rFont val="Tahoma"/>
            <family val="2"/>
          </rPr>
          <t xml:space="preserve">
Per FOD is a new Unit.  Contributions began in 2018</t>
        </r>
      </text>
    </comment>
    <comment ref="HVF19" authorId="0" shapeId="0" xr:uid="{B8BEE811-A6AC-4005-AC85-F32C3F56F8FB}">
      <text>
        <r>
          <rPr>
            <b/>
            <sz val="9"/>
            <color indexed="81"/>
            <rFont val="Tahoma"/>
            <family val="2"/>
          </rPr>
          <t>Becky Dzingeleski:</t>
        </r>
        <r>
          <rPr>
            <sz val="9"/>
            <color indexed="81"/>
            <rFont val="Tahoma"/>
            <family val="2"/>
          </rPr>
          <t xml:space="preserve">
Per FOD is a new Unit.  Contributions began in 2018</t>
        </r>
      </text>
    </comment>
    <comment ref="HVJ19" authorId="0" shapeId="0" xr:uid="{C21E090D-4EA6-4350-A707-B6D47A59168A}">
      <text>
        <r>
          <rPr>
            <b/>
            <sz val="9"/>
            <color indexed="81"/>
            <rFont val="Tahoma"/>
            <family val="2"/>
          </rPr>
          <t>Becky Dzingeleski:</t>
        </r>
        <r>
          <rPr>
            <sz val="9"/>
            <color indexed="81"/>
            <rFont val="Tahoma"/>
            <family val="2"/>
          </rPr>
          <t xml:space="preserve">
Per FOD is a new Unit.  Contributions began in 2018</t>
        </r>
      </text>
    </comment>
    <comment ref="HVN19" authorId="0" shapeId="0" xr:uid="{54935ED2-EEE9-45F6-ABA0-CCD4261B690D}">
      <text>
        <r>
          <rPr>
            <b/>
            <sz val="9"/>
            <color indexed="81"/>
            <rFont val="Tahoma"/>
            <family val="2"/>
          </rPr>
          <t>Becky Dzingeleski:</t>
        </r>
        <r>
          <rPr>
            <sz val="9"/>
            <color indexed="81"/>
            <rFont val="Tahoma"/>
            <family val="2"/>
          </rPr>
          <t xml:space="preserve">
Per FOD is a new Unit.  Contributions began in 2018</t>
        </r>
      </text>
    </comment>
    <comment ref="HVR19" authorId="0" shapeId="0" xr:uid="{DEADBC3F-4085-4BA1-983F-5107381D9DE7}">
      <text>
        <r>
          <rPr>
            <b/>
            <sz val="9"/>
            <color indexed="81"/>
            <rFont val="Tahoma"/>
            <family val="2"/>
          </rPr>
          <t>Becky Dzingeleski:</t>
        </r>
        <r>
          <rPr>
            <sz val="9"/>
            <color indexed="81"/>
            <rFont val="Tahoma"/>
            <family val="2"/>
          </rPr>
          <t xml:space="preserve">
Per FOD is a new Unit.  Contributions began in 2018</t>
        </r>
      </text>
    </comment>
    <comment ref="HVV19" authorId="0" shapeId="0" xr:uid="{48DD043F-A7FF-4DDA-80FA-A119F998E396}">
      <text>
        <r>
          <rPr>
            <b/>
            <sz val="9"/>
            <color indexed="81"/>
            <rFont val="Tahoma"/>
            <family val="2"/>
          </rPr>
          <t>Becky Dzingeleski:</t>
        </r>
        <r>
          <rPr>
            <sz val="9"/>
            <color indexed="81"/>
            <rFont val="Tahoma"/>
            <family val="2"/>
          </rPr>
          <t xml:space="preserve">
Per FOD is a new Unit.  Contributions began in 2018</t>
        </r>
      </text>
    </comment>
    <comment ref="HVZ19" authorId="0" shapeId="0" xr:uid="{D6676825-9F91-4682-A4CE-A2F45AF7A0C6}">
      <text>
        <r>
          <rPr>
            <b/>
            <sz val="9"/>
            <color indexed="81"/>
            <rFont val="Tahoma"/>
            <family val="2"/>
          </rPr>
          <t>Becky Dzingeleski:</t>
        </r>
        <r>
          <rPr>
            <sz val="9"/>
            <color indexed="81"/>
            <rFont val="Tahoma"/>
            <family val="2"/>
          </rPr>
          <t xml:space="preserve">
Per FOD is a new Unit.  Contributions began in 2018</t>
        </r>
      </text>
    </comment>
    <comment ref="HWD19" authorId="0" shapeId="0" xr:uid="{A1D54234-60EF-4734-A37E-6C7AD6C82F37}">
      <text>
        <r>
          <rPr>
            <b/>
            <sz val="9"/>
            <color indexed="81"/>
            <rFont val="Tahoma"/>
            <family val="2"/>
          </rPr>
          <t>Becky Dzingeleski:</t>
        </r>
        <r>
          <rPr>
            <sz val="9"/>
            <color indexed="81"/>
            <rFont val="Tahoma"/>
            <family val="2"/>
          </rPr>
          <t xml:space="preserve">
Per FOD is a new Unit.  Contributions began in 2018</t>
        </r>
      </text>
    </comment>
    <comment ref="HWH19" authorId="0" shapeId="0" xr:uid="{E001CA60-E2A2-4896-98EA-CB1543E866F3}">
      <text>
        <r>
          <rPr>
            <b/>
            <sz val="9"/>
            <color indexed="81"/>
            <rFont val="Tahoma"/>
            <family val="2"/>
          </rPr>
          <t>Becky Dzingeleski:</t>
        </r>
        <r>
          <rPr>
            <sz val="9"/>
            <color indexed="81"/>
            <rFont val="Tahoma"/>
            <family val="2"/>
          </rPr>
          <t xml:space="preserve">
Per FOD is a new Unit.  Contributions began in 2018</t>
        </r>
      </text>
    </comment>
    <comment ref="HWL19" authorId="0" shapeId="0" xr:uid="{231D74B4-EA7A-40C1-8162-E189D09B0298}">
      <text>
        <r>
          <rPr>
            <b/>
            <sz val="9"/>
            <color indexed="81"/>
            <rFont val="Tahoma"/>
            <family val="2"/>
          </rPr>
          <t>Becky Dzingeleski:</t>
        </r>
        <r>
          <rPr>
            <sz val="9"/>
            <color indexed="81"/>
            <rFont val="Tahoma"/>
            <family val="2"/>
          </rPr>
          <t xml:space="preserve">
Per FOD is a new Unit.  Contributions began in 2018</t>
        </r>
      </text>
    </comment>
    <comment ref="HWP19" authorId="0" shapeId="0" xr:uid="{E7015F2A-FE2C-44B0-B654-57CD067F4230}">
      <text>
        <r>
          <rPr>
            <b/>
            <sz val="9"/>
            <color indexed="81"/>
            <rFont val="Tahoma"/>
            <family val="2"/>
          </rPr>
          <t>Becky Dzingeleski:</t>
        </r>
        <r>
          <rPr>
            <sz val="9"/>
            <color indexed="81"/>
            <rFont val="Tahoma"/>
            <family val="2"/>
          </rPr>
          <t xml:space="preserve">
Per FOD is a new Unit.  Contributions began in 2018</t>
        </r>
      </text>
    </comment>
    <comment ref="HWT19" authorId="0" shapeId="0" xr:uid="{F31CD66E-7416-4473-81D1-040B2B18AE80}">
      <text>
        <r>
          <rPr>
            <b/>
            <sz val="9"/>
            <color indexed="81"/>
            <rFont val="Tahoma"/>
            <family val="2"/>
          </rPr>
          <t>Becky Dzingeleski:</t>
        </r>
        <r>
          <rPr>
            <sz val="9"/>
            <color indexed="81"/>
            <rFont val="Tahoma"/>
            <family val="2"/>
          </rPr>
          <t xml:space="preserve">
Per FOD is a new Unit.  Contributions began in 2018</t>
        </r>
      </text>
    </comment>
    <comment ref="HWX19" authorId="0" shapeId="0" xr:uid="{95DDDB3B-42F4-4F4E-A7CA-CD0FC1D9A9C6}">
      <text>
        <r>
          <rPr>
            <b/>
            <sz val="9"/>
            <color indexed="81"/>
            <rFont val="Tahoma"/>
            <family val="2"/>
          </rPr>
          <t>Becky Dzingeleski:</t>
        </r>
        <r>
          <rPr>
            <sz val="9"/>
            <color indexed="81"/>
            <rFont val="Tahoma"/>
            <family val="2"/>
          </rPr>
          <t xml:space="preserve">
Per FOD is a new Unit.  Contributions began in 2018</t>
        </r>
      </text>
    </comment>
    <comment ref="HXB19" authorId="0" shapeId="0" xr:uid="{1F4231A0-D233-49B4-8198-A2BA0E8030B9}">
      <text>
        <r>
          <rPr>
            <b/>
            <sz val="9"/>
            <color indexed="81"/>
            <rFont val="Tahoma"/>
            <family val="2"/>
          </rPr>
          <t>Becky Dzingeleski:</t>
        </r>
        <r>
          <rPr>
            <sz val="9"/>
            <color indexed="81"/>
            <rFont val="Tahoma"/>
            <family val="2"/>
          </rPr>
          <t xml:space="preserve">
Per FOD is a new Unit.  Contributions began in 2018</t>
        </r>
      </text>
    </comment>
    <comment ref="HXF19" authorId="0" shapeId="0" xr:uid="{B270D0B6-378D-43F0-B6F7-21ECBDBB6A4F}">
      <text>
        <r>
          <rPr>
            <b/>
            <sz val="9"/>
            <color indexed="81"/>
            <rFont val="Tahoma"/>
            <family val="2"/>
          </rPr>
          <t>Becky Dzingeleski:</t>
        </r>
        <r>
          <rPr>
            <sz val="9"/>
            <color indexed="81"/>
            <rFont val="Tahoma"/>
            <family val="2"/>
          </rPr>
          <t xml:space="preserve">
Per FOD is a new Unit.  Contributions began in 2018</t>
        </r>
      </text>
    </comment>
    <comment ref="HXJ19" authorId="0" shapeId="0" xr:uid="{5AF4F83D-A882-46D5-9513-95C0CECF6498}">
      <text>
        <r>
          <rPr>
            <b/>
            <sz val="9"/>
            <color indexed="81"/>
            <rFont val="Tahoma"/>
            <family val="2"/>
          </rPr>
          <t>Becky Dzingeleski:</t>
        </r>
        <r>
          <rPr>
            <sz val="9"/>
            <color indexed="81"/>
            <rFont val="Tahoma"/>
            <family val="2"/>
          </rPr>
          <t xml:space="preserve">
Per FOD is a new Unit.  Contributions began in 2018</t>
        </r>
      </text>
    </comment>
    <comment ref="HXN19" authorId="0" shapeId="0" xr:uid="{DFEB610C-B58A-49A8-83D0-4CEE610E94EC}">
      <text>
        <r>
          <rPr>
            <b/>
            <sz val="9"/>
            <color indexed="81"/>
            <rFont val="Tahoma"/>
            <family val="2"/>
          </rPr>
          <t>Becky Dzingeleski:</t>
        </r>
        <r>
          <rPr>
            <sz val="9"/>
            <color indexed="81"/>
            <rFont val="Tahoma"/>
            <family val="2"/>
          </rPr>
          <t xml:space="preserve">
Per FOD is a new Unit.  Contributions began in 2018</t>
        </r>
      </text>
    </comment>
    <comment ref="HXR19" authorId="0" shapeId="0" xr:uid="{B507B282-22A8-4342-8179-AB1EAE335174}">
      <text>
        <r>
          <rPr>
            <b/>
            <sz val="9"/>
            <color indexed="81"/>
            <rFont val="Tahoma"/>
            <family val="2"/>
          </rPr>
          <t>Becky Dzingeleski:</t>
        </r>
        <r>
          <rPr>
            <sz val="9"/>
            <color indexed="81"/>
            <rFont val="Tahoma"/>
            <family val="2"/>
          </rPr>
          <t xml:space="preserve">
Per FOD is a new Unit.  Contributions began in 2018</t>
        </r>
      </text>
    </comment>
    <comment ref="HXV19" authorId="0" shapeId="0" xr:uid="{EE83526C-D05A-4383-ABB1-F1EE8189DE3F}">
      <text>
        <r>
          <rPr>
            <b/>
            <sz val="9"/>
            <color indexed="81"/>
            <rFont val="Tahoma"/>
            <family val="2"/>
          </rPr>
          <t>Becky Dzingeleski:</t>
        </r>
        <r>
          <rPr>
            <sz val="9"/>
            <color indexed="81"/>
            <rFont val="Tahoma"/>
            <family val="2"/>
          </rPr>
          <t xml:space="preserve">
Per FOD is a new Unit.  Contributions began in 2018</t>
        </r>
      </text>
    </comment>
    <comment ref="HXZ19" authorId="0" shapeId="0" xr:uid="{AE60A246-EFC0-4DDD-A8A9-461D5CB19E64}">
      <text>
        <r>
          <rPr>
            <b/>
            <sz val="9"/>
            <color indexed="81"/>
            <rFont val="Tahoma"/>
            <family val="2"/>
          </rPr>
          <t>Becky Dzingeleski:</t>
        </r>
        <r>
          <rPr>
            <sz val="9"/>
            <color indexed="81"/>
            <rFont val="Tahoma"/>
            <family val="2"/>
          </rPr>
          <t xml:space="preserve">
Per FOD is a new Unit.  Contributions began in 2018</t>
        </r>
      </text>
    </comment>
    <comment ref="HYD19" authorId="0" shapeId="0" xr:uid="{4D22E998-0863-48C7-86DF-D0CEB4486F46}">
      <text>
        <r>
          <rPr>
            <b/>
            <sz val="9"/>
            <color indexed="81"/>
            <rFont val="Tahoma"/>
            <family val="2"/>
          </rPr>
          <t>Becky Dzingeleski:</t>
        </r>
        <r>
          <rPr>
            <sz val="9"/>
            <color indexed="81"/>
            <rFont val="Tahoma"/>
            <family val="2"/>
          </rPr>
          <t xml:space="preserve">
Per FOD is a new Unit.  Contributions began in 2018</t>
        </r>
      </text>
    </comment>
    <comment ref="HYH19" authorId="0" shapeId="0" xr:uid="{7EB5F981-3676-4C36-B7AE-6708DB82D9AD}">
      <text>
        <r>
          <rPr>
            <b/>
            <sz val="9"/>
            <color indexed="81"/>
            <rFont val="Tahoma"/>
            <family val="2"/>
          </rPr>
          <t>Becky Dzingeleski:</t>
        </r>
        <r>
          <rPr>
            <sz val="9"/>
            <color indexed="81"/>
            <rFont val="Tahoma"/>
            <family val="2"/>
          </rPr>
          <t xml:space="preserve">
Per FOD is a new Unit.  Contributions began in 2018</t>
        </r>
      </text>
    </comment>
    <comment ref="HYL19" authorId="0" shapeId="0" xr:uid="{66E888E3-66BC-4D99-A0AF-CFA259603737}">
      <text>
        <r>
          <rPr>
            <b/>
            <sz val="9"/>
            <color indexed="81"/>
            <rFont val="Tahoma"/>
            <family val="2"/>
          </rPr>
          <t>Becky Dzingeleski:</t>
        </r>
        <r>
          <rPr>
            <sz val="9"/>
            <color indexed="81"/>
            <rFont val="Tahoma"/>
            <family val="2"/>
          </rPr>
          <t xml:space="preserve">
Per FOD is a new Unit.  Contributions began in 2018</t>
        </r>
      </text>
    </comment>
    <comment ref="HYP19" authorId="0" shapeId="0" xr:uid="{7F626BC1-E47C-4E69-AB61-57B0C4D868DF}">
      <text>
        <r>
          <rPr>
            <b/>
            <sz val="9"/>
            <color indexed="81"/>
            <rFont val="Tahoma"/>
            <family val="2"/>
          </rPr>
          <t>Becky Dzingeleski:</t>
        </r>
        <r>
          <rPr>
            <sz val="9"/>
            <color indexed="81"/>
            <rFont val="Tahoma"/>
            <family val="2"/>
          </rPr>
          <t xml:space="preserve">
Per FOD is a new Unit.  Contributions began in 2018</t>
        </r>
      </text>
    </comment>
    <comment ref="HYT19" authorId="0" shapeId="0" xr:uid="{13451963-4E99-48B0-88F5-DCC809D2BCA1}">
      <text>
        <r>
          <rPr>
            <b/>
            <sz val="9"/>
            <color indexed="81"/>
            <rFont val="Tahoma"/>
            <family val="2"/>
          </rPr>
          <t>Becky Dzingeleski:</t>
        </r>
        <r>
          <rPr>
            <sz val="9"/>
            <color indexed="81"/>
            <rFont val="Tahoma"/>
            <family val="2"/>
          </rPr>
          <t xml:space="preserve">
Per FOD is a new Unit.  Contributions began in 2018</t>
        </r>
      </text>
    </comment>
    <comment ref="HYX19" authorId="0" shapeId="0" xr:uid="{835ADC96-AF6B-4DD2-A491-EC1E0E43CEB5}">
      <text>
        <r>
          <rPr>
            <b/>
            <sz val="9"/>
            <color indexed="81"/>
            <rFont val="Tahoma"/>
            <family val="2"/>
          </rPr>
          <t>Becky Dzingeleski:</t>
        </r>
        <r>
          <rPr>
            <sz val="9"/>
            <color indexed="81"/>
            <rFont val="Tahoma"/>
            <family val="2"/>
          </rPr>
          <t xml:space="preserve">
Per FOD is a new Unit.  Contributions began in 2018</t>
        </r>
      </text>
    </comment>
    <comment ref="HZB19" authorId="0" shapeId="0" xr:uid="{3E9224F7-117E-4D45-96DD-3048FA26D182}">
      <text>
        <r>
          <rPr>
            <b/>
            <sz val="9"/>
            <color indexed="81"/>
            <rFont val="Tahoma"/>
            <family val="2"/>
          </rPr>
          <t>Becky Dzingeleski:</t>
        </r>
        <r>
          <rPr>
            <sz val="9"/>
            <color indexed="81"/>
            <rFont val="Tahoma"/>
            <family val="2"/>
          </rPr>
          <t xml:space="preserve">
Per FOD is a new Unit.  Contributions began in 2018</t>
        </r>
      </text>
    </comment>
    <comment ref="HZF19" authorId="0" shapeId="0" xr:uid="{09966688-8E49-4AD0-B200-DFB4EFF351C6}">
      <text>
        <r>
          <rPr>
            <b/>
            <sz val="9"/>
            <color indexed="81"/>
            <rFont val="Tahoma"/>
            <family val="2"/>
          </rPr>
          <t>Becky Dzingeleski:</t>
        </r>
        <r>
          <rPr>
            <sz val="9"/>
            <color indexed="81"/>
            <rFont val="Tahoma"/>
            <family val="2"/>
          </rPr>
          <t xml:space="preserve">
Per FOD is a new Unit.  Contributions began in 2018</t>
        </r>
      </text>
    </comment>
    <comment ref="HZJ19" authorId="0" shapeId="0" xr:uid="{27CAF088-203E-4B98-BD85-F3F43725F0F0}">
      <text>
        <r>
          <rPr>
            <b/>
            <sz val="9"/>
            <color indexed="81"/>
            <rFont val="Tahoma"/>
            <family val="2"/>
          </rPr>
          <t>Becky Dzingeleski:</t>
        </r>
        <r>
          <rPr>
            <sz val="9"/>
            <color indexed="81"/>
            <rFont val="Tahoma"/>
            <family val="2"/>
          </rPr>
          <t xml:space="preserve">
Per FOD is a new Unit.  Contributions began in 2018</t>
        </r>
      </text>
    </comment>
    <comment ref="HZN19" authorId="0" shapeId="0" xr:uid="{A916E9EB-C4E8-4859-B7F9-439593D7A766}">
      <text>
        <r>
          <rPr>
            <b/>
            <sz val="9"/>
            <color indexed="81"/>
            <rFont val="Tahoma"/>
            <family val="2"/>
          </rPr>
          <t>Becky Dzingeleski:</t>
        </r>
        <r>
          <rPr>
            <sz val="9"/>
            <color indexed="81"/>
            <rFont val="Tahoma"/>
            <family val="2"/>
          </rPr>
          <t xml:space="preserve">
Per FOD is a new Unit.  Contributions began in 2018</t>
        </r>
      </text>
    </comment>
    <comment ref="HZR19" authorId="0" shapeId="0" xr:uid="{DD7910A1-C5CB-4128-AB69-FFFE41684A82}">
      <text>
        <r>
          <rPr>
            <b/>
            <sz val="9"/>
            <color indexed="81"/>
            <rFont val="Tahoma"/>
            <family val="2"/>
          </rPr>
          <t>Becky Dzingeleski:</t>
        </r>
        <r>
          <rPr>
            <sz val="9"/>
            <color indexed="81"/>
            <rFont val="Tahoma"/>
            <family val="2"/>
          </rPr>
          <t xml:space="preserve">
Per FOD is a new Unit.  Contributions began in 2018</t>
        </r>
      </text>
    </comment>
    <comment ref="HZV19" authorId="0" shapeId="0" xr:uid="{D4156C7A-DD6C-4E78-B5A8-253D0AC418B3}">
      <text>
        <r>
          <rPr>
            <b/>
            <sz val="9"/>
            <color indexed="81"/>
            <rFont val="Tahoma"/>
            <family val="2"/>
          </rPr>
          <t>Becky Dzingeleski:</t>
        </r>
        <r>
          <rPr>
            <sz val="9"/>
            <color indexed="81"/>
            <rFont val="Tahoma"/>
            <family val="2"/>
          </rPr>
          <t xml:space="preserve">
Per FOD is a new Unit.  Contributions began in 2018</t>
        </r>
      </text>
    </comment>
    <comment ref="HZZ19" authorId="0" shapeId="0" xr:uid="{83532210-05CF-4D14-91D8-C860F6BC5DD7}">
      <text>
        <r>
          <rPr>
            <b/>
            <sz val="9"/>
            <color indexed="81"/>
            <rFont val="Tahoma"/>
            <family val="2"/>
          </rPr>
          <t>Becky Dzingeleski:</t>
        </r>
        <r>
          <rPr>
            <sz val="9"/>
            <color indexed="81"/>
            <rFont val="Tahoma"/>
            <family val="2"/>
          </rPr>
          <t xml:space="preserve">
Per FOD is a new Unit.  Contributions began in 2018</t>
        </r>
      </text>
    </comment>
    <comment ref="IAD19" authorId="0" shapeId="0" xr:uid="{51BC73D2-1019-4B09-BBD6-7E4FE89AA793}">
      <text>
        <r>
          <rPr>
            <b/>
            <sz val="9"/>
            <color indexed="81"/>
            <rFont val="Tahoma"/>
            <family val="2"/>
          </rPr>
          <t>Becky Dzingeleski:</t>
        </r>
        <r>
          <rPr>
            <sz val="9"/>
            <color indexed="81"/>
            <rFont val="Tahoma"/>
            <family val="2"/>
          </rPr>
          <t xml:space="preserve">
Per FOD is a new Unit.  Contributions began in 2018</t>
        </r>
      </text>
    </comment>
    <comment ref="IAH19" authorId="0" shapeId="0" xr:uid="{531B6E4B-FF0A-4178-895E-13D17908F93F}">
      <text>
        <r>
          <rPr>
            <b/>
            <sz val="9"/>
            <color indexed="81"/>
            <rFont val="Tahoma"/>
            <family val="2"/>
          </rPr>
          <t>Becky Dzingeleski:</t>
        </r>
        <r>
          <rPr>
            <sz val="9"/>
            <color indexed="81"/>
            <rFont val="Tahoma"/>
            <family val="2"/>
          </rPr>
          <t xml:space="preserve">
Per FOD is a new Unit.  Contributions began in 2018</t>
        </r>
      </text>
    </comment>
    <comment ref="IAL19" authorId="0" shapeId="0" xr:uid="{A3211660-727F-4944-B5F8-2B3FDE2A8B85}">
      <text>
        <r>
          <rPr>
            <b/>
            <sz val="9"/>
            <color indexed="81"/>
            <rFont val="Tahoma"/>
            <family val="2"/>
          </rPr>
          <t>Becky Dzingeleski:</t>
        </r>
        <r>
          <rPr>
            <sz val="9"/>
            <color indexed="81"/>
            <rFont val="Tahoma"/>
            <family val="2"/>
          </rPr>
          <t xml:space="preserve">
Per FOD is a new Unit.  Contributions began in 2018</t>
        </r>
      </text>
    </comment>
    <comment ref="IAP19" authorId="0" shapeId="0" xr:uid="{4D60AC76-071C-40B1-AB22-697B38D9BA0E}">
      <text>
        <r>
          <rPr>
            <b/>
            <sz val="9"/>
            <color indexed="81"/>
            <rFont val="Tahoma"/>
            <family val="2"/>
          </rPr>
          <t>Becky Dzingeleski:</t>
        </r>
        <r>
          <rPr>
            <sz val="9"/>
            <color indexed="81"/>
            <rFont val="Tahoma"/>
            <family val="2"/>
          </rPr>
          <t xml:space="preserve">
Per FOD is a new Unit.  Contributions began in 2018</t>
        </r>
      </text>
    </comment>
    <comment ref="IAT19" authorId="0" shapeId="0" xr:uid="{79FAEE7F-E9FE-4B33-8A20-C0DDEF67BC00}">
      <text>
        <r>
          <rPr>
            <b/>
            <sz val="9"/>
            <color indexed="81"/>
            <rFont val="Tahoma"/>
            <family val="2"/>
          </rPr>
          <t>Becky Dzingeleski:</t>
        </r>
        <r>
          <rPr>
            <sz val="9"/>
            <color indexed="81"/>
            <rFont val="Tahoma"/>
            <family val="2"/>
          </rPr>
          <t xml:space="preserve">
Per FOD is a new Unit.  Contributions began in 2018</t>
        </r>
      </text>
    </comment>
    <comment ref="IAX19" authorId="0" shapeId="0" xr:uid="{448F6E6D-EFB3-4AC2-84A2-546F923D69DE}">
      <text>
        <r>
          <rPr>
            <b/>
            <sz val="9"/>
            <color indexed="81"/>
            <rFont val="Tahoma"/>
            <family val="2"/>
          </rPr>
          <t>Becky Dzingeleski:</t>
        </r>
        <r>
          <rPr>
            <sz val="9"/>
            <color indexed="81"/>
            <rFont val="Tahoma"/>
            <family val="2"/>
          </rPr>
          <t xml:space="preserve">
Per FOD is a new Unit.  Contributions began in 2018</t>
        </r>
      </text>
    </comment>
    <comment ref="IBB19" authorId="0" shapeId="0" xr:uid="{C57BE05D-7855-4FC4-9025-879FB5A3E107}">
      <text>
        <r>
          <rPr>
            <b/>
            <sz val="9"/>
            <color indexed="81"/>
            <rFont val="Tahoma"/>
            <family val="2"/>
          </rPr>
          <t>Becky Dzingeleski:</t>
        </r>
        <r>
          <rPr>
            <sz val="9"/>
            <color indexed="81"/>
            <rFont val="Tahoma"/>
            <family val="2"/>
          </rPr>
          <t xml:space="preserve">
Per FOD is a new Unit.  Contributions began in 2018</t>
        </r>
      </text>
    </comment>
    <comment ref="IBF19" authorId="0" shapeId="0" xr:uid="{7E8F2A72-A973-4944-B880-9AEDB0A4F864}">
      <text>
        <r>
          <rPr>
            <b/>
            <sz val="9"/>
            <color indexed="81"/>
            <rFont val="Tahoma"/>
            <family val="2"/>
          </rPr>
          <t>Becky Dzingeleski:</t>
        </r>
        <r>
          <rPr>
            <sz val="9"/>
            <color indexed="81"/>
            <rFont val="Tahoma"/>
            <family val="2"/>
          </rPr>
          <t xml:space="preserve">
Per FOD is a new Unit.  Contributions began in 2018</t>
        </r>
      </text>
    </comment>
    <comment ref="IBJ19" authorId="0" shapeId="0" xr:uid="{81DDCB4D-00AD-4102-A9FC-F1B760359F22}">
      <text>
        <r>
          <rPr>
            <b/>
            <sz val="9"/>
            <color indexed="81"/>
            <rFont val="Tahoma"/>
            <family val="2"/>
          </rPr>
          <t>Becky Dzingeleski:</t>
        </r>
        <r>
          <rPr>
            <sz val="9"/>
            <color indexed="81"/>
            <rFont val="Tahoma"/>
            <family val="2"/>
          </rPr>
          <t xml:space="preserve">
Per FOD is a new Unit.  Contributions began in 2018</t>
        </r>
      </text>
    </comment>
    <comment ref="IBN19" authorId="0" shapeId="0" xr:uid="{FF5426C9-8C66-4BB4-A75C-F18903C149D4}">
      <text>
        <r>
          <rPr>
            <b/>
            <sz val="9"/>
            <color indexed="81"/>
            <rFont val="Tahoma"/>
            <family val="2"/>
          </rPr>
          <t>Becky Dzingeleski:</t>
        </r>
        <r>
          <rPr>
            <sz val="9"/>
            <color indexed="81"/>
            <rFont val="Tahoma"/>
            <family val="2"/>
          </rPr>
          <t xml:space="preserve">
Per FOD is a new Unit.  Contributions began in 2018</t>
        </r>
      </text>
    </comment>
    <comment ref="IBR19" authorId="0" shapeId="0" xr:uid="{B721BD90-7BFE-4933-AF9E-D446D7D8CD1B}">
      <text>
        <r>
          <rPr>
            <b/>
            <sz val="9"/>
            <color indexed="81"/>
            <rFont val="Tahoma"/>
            <family val="2"/>
          </rPr>
          <t>Becky Dzingeleski:</t>
        </r>
        <r>
          <rPr>
            <sz val="9"/>
            <color indexed="81"/>
            <rFont val="Tahoma"/>
            <family val="2"/>
          </rPr>
          <t xml:space="preserve">
Per FOD is a new Unit.  Contributions began in 2018</t>
        </r>
      </text>
    </comment>
    <comment ref="IBV19" authorId="0" shapeId="0" xr:uid="{E1BC75AB-C395-4082-A5F0-0EBE4C64E288}">
      <text>
        <r>
          <rPr>
            <b/>
            <sz val="9"/>
            <color indexed="81"/>
            <rFont val="Tahoma"/>
            <family val="2"/>
          </rPr>
          <t>Becky Dzingeleski:</t>
        </r>
        <r>
          <rPr>
            <sz val="9"/>
            <color indexed="81"/>
            <rFont val="Tahoma"/>
            <family val="2"/>
          </rPr>
          <t xml:space="preserve">
Per FOD is a new Unit.  Contributions began in 2018</t>
        </r>
      </text>
    </comment>
    <comment ref="IBZ19" authorId="0" shapeId="0" xr:uid="{A2354043-298E-4354-88AE-A4D392A5FEDC}">
      <text>
        <r>
          <rPr>
            <b/>
            <sz val="9"/>
            <color indexed="81"/>
            <rFont val="Tahoma"/>
            <family val="2"/>
          </rPr>
          <t>Becky Dzingeleski:</t>
        </r>
        <r>
          <rPr>
            <sz val="9"/>
            <color indexed="81"/>
            <rFont val="Tahoma"/>
            <family val="2"/>
          </rPr>
          <t xml:space="preserve">
Per FOD is a new Unit.  Contributions began in 2018</t>
        </r>
      </text>
    </comment>
    <comment ref="ICD19" authorId="0" shapeId="0" xr:uid="{B8441F24-19CC-408B-B7FF-611BC7717890}">
      <text>
        <r>
          <rPr>
            <b/>
            <sz val="9"/>
            <color indexed="81"/>
            <rFont val="Tahoma"/>
            <family val="2"/>
          </rPr>
          <t>Becky Dzingeleski:</t>
        </r>
        <r>
          <rPr>
            <sz val="9"/>
            <color indexed="81"/>
            <rFont val="Tahoma"/>
            <family val="2"/>
          </rPr>
          <t xml:space="preserve">
Per FOD is a new Unit.  Contributions began in 2018</t>
        </r>
      </text>
    </comment>
    <comment ref="ICH19" authorId="0" shapeId="0" xr:uid="{8A9E0DD2-8BD9-49CA-8C85-0FE5CD8EE71E}">
      <text>
        <r>
          <rPr>
            <b/>
            <sz val="9"/>
            <color indexed="81"/>
            <rFont val="Tahoma"/>
            <family val="2"/>
          </rPr>
          <t>Becky Dzingeleski:</t>
        </r>
        <r>
          <rPr>
            <sz val="9"/>
            <color indexed="81"/>
            <rFont val="Tahoma"/>
            <family val="2"/>
          </rPr>
          <t xml:space="preserve">
Per FOD is a new Unit.  Contributions began in 2018</t>
        </r>
      </text>
    </comment>
    <comment ref="ICL19" authorId="0" shapeId="0" xr:uid="{0C32132B-FDA3-4FED-9822-BA6C6042A590}">
      <text>
        <r>
          <rPr>
            <b/>
            <sz val="9"/>
            <color indexed="81"/>
            <rFont val="Tahoma"/>
            <family val="2"/>
          </rPr>
          <t>Becky Dzingeleski:</t>
        </r>
        <r>
          <rPr>
            <sz val="9"/>
            <color indexed="81"/>
            <rFont val="Tahoma"/>
            <family val="2"/>
          </rPr>
          <t xml:space="preserve">
Per FOD is a new Unit.  Contributions began in 2018</t>
        </r>
      </text>
    </comment>
    <comment ref="ICP19" authorId="0" shapeId="0" xr:uid="{19026B68-B988-4F54-84B4-0DD0217A5A58}">
      <text>
        <r>
          <rPr>
            <b/>
            <sz val="9"/>
            <color indexed="81"/>
            <rFont val="Tahoma"/>
            <family val="2"/>
          </rPr>
          <t>Becky Dzingeleski:</t>
        </r>
        <r>
          <rPr>
            <sz val="9"/>
            <color indexed="81"/>
            <rFont val="Tahoma"/>
            <family val="2"/>
          </rPr>
          <t xml:space="preserve">
Per FOD is a new Unit.  Contributions began in 2018</t>
        </r>
      </text>
    </comment>
    <comment ref="ICT19" authorId="0" shapeId="0" xr:uid="{4C589089-19A4-478B-BC9A-53A662668212}">
      <text>
        <r>
          <rPr>
            <b/>
            <sz val="9"/>
            <color indexed="81"/>
            <rFont val="Tahoma"/>
            <family val="2"/>
          </rPr>
          <t>Becky Dzingeleski:</t>
        </r>
        <r>
          <rPr>
            <sz val="9"/>
            <color indexed="81"/>
            <rFont val="Tahoma"/>
            <family val="2"/>
          </rPr>
          <t xml:space="preserve">
Per FOD is a new Unit.  Contributions began in 2018</t>
        </r>
      </text>
    </comment>
    <comment ref="ICX19" authorId="0" shapeId="0" xr:uid="{167C2C6D-09AA-49BD-AAB2-F6C904A2CAEC}">
      <text>
        <r>
          <rPr>
            <b/>
            <sz val="9"/>
            <color indexed="81"/>
            <rFont val="Tahoma"/>
            <family val="2"/>
          </rPr>
          <t>Becky Dzingeleski:</t>
        </r>
        <r>
          <rPr>
            <sz val="9"/>
            <color indexed="81"/>
            <rFont val="Tahoma"/>
            <family val="2"/>
          </rPr>
          <t xml:space="preserve">
Per FOD is a new Unit.  Contributions began in 2018</t>
        </r>
      </text>
    </comment>
    <comment ref="IDB19" authorId="0" shapeId="0" xr:uid="{848B9DF0-045C-4F06-AF73-9272BFE8F99F}">
      <text>
        <r>
          <rPr>
            <b/>
            <sz val="9"/>
            <color indexed="81"/>
            <rFont val="Tahoma"/>
            <family val="2"/>
          </rPr>
          <t>Becky Dzingeleski:</t>
        </r>
        <r>
          <rPr>
            <sz val="9"/>
            <color indexed="81"/>
            <rFont val="Tahoma"/>
            <family val="2"/>
          </rPr>
          <t xml:space="preserve">
Per FOD is a new Unit.  Contributions began in 2018</t>
        </r>
      </text>
    </comment>
    <comment ref="IDF19" authorId="0" shapeId="0" xr:uid="{45DF95C1-300B-4C8B-8780-B6BC1A324A3D}">
      <text>
        <r>
          <rPr>
            <b/>
            <sz val="9"/>
            <color indexed="81"/>
            <rFont val="Tahoma"/>
            <family val="2"/>
          </rPr>
          <t>Becky Dzingeleski:</t>
        </r>
        <r>
          <rPr>
            <sz val="9"/>
            <color indexed="81"/>
            <rFont val="Tahoma"/>
            <family val="2"/>
          </rPr>
          <t xml:space="preserve">
Per FOD is a new Unit.  Contributions began in 2018</t>
        </r>
      </text>
    </comment>
    <comment ref="IDJ19" authorId="0" shapeId="0" xr:uid="{B11A87A5-CA30-4EA6-9D93-B0FDE2BEC226}">
      <text>
        <r>
          <rPr>
            <b/>
            <sz val="9"/>
            <color indexed="81"/>
            <rFont val="Tahoma"/>
            <family val="2"/>
          </rPr>
          <t>Becky Dzingeleski:</t>
        </r>
        <r>
          <rPr>
            <sz val="9"/>
            <color indexed="81"/>
            <rFont val="Tahoma"/>
            <family val="2"/>
          </rPr>
          <t xml:space="preserve">
Per FOD is a new Unit.  Contributions began in 2018</t>
        </r>
      </text>
    </comment>
    <comment ref="IDN19" authorId="0" shapeId="0" xr:uid="{EAFD906F-053A-4ED3-B769-B1F4CE4AED5E}">
      <text>
        <r>
          <rPr>
            <b/>
            <sz val="9"/>
            <color indexed="81"/>
            <rFont val="Tahoma"/>
            <family val="2"/>
          </rPr>
          <t>Becky Dzingeleski:</t>
        </r>
        <r>
          <rPr>
            <sz val="9"/>
            <color indexed="81"/>
            <rFont val="Tahoma"/>
            <family val="2"/>
          </rPr>
          <t xml:space="preserve">
Per FOD is a new Unit.  Contributions began in 2018</t>
        </r>
      </text>
    </comment>
    <comment ref="IDR19" authorId="0" shapeId="0" xr:uid="{22BEAFA2-1778-460C-B5A7-0B48898433BC}">
      <text>
        <r>
          <rPr>
            <b/>
            <sz val="9"/>
            <color indexed="81"/>
            <rFont val="Tahoma"/>
            <family val="2"/>
          </rPr>
          <t>Becky Dzingeleski:</t>
        </r>
        <r>
          <rPr>
            <sz val="9"/>
            <color indexed="81"/>
            <rFont val="Tahoma"/>
            <family val="2"/>
          </rPr>
          <t xml:space="preserve">
Per FOD is a new Unit.  Contributions began in 2018</t>
        </r>
      </text>
    </comment>
    <comment ref="IDV19" authorId="0" shapeId="0" xr:uid="{CC2DCCB2-EC47-4C23-B09D-3986227F92CF}">
      <text>
        <r>
          <rPr>
            <b/>
            <sz val="9"/>
            <color indexed="81"/>
            <rFont val="Tahoma"/>
            <family val="2"/>
          </rPr>
          <t>Becky Dzingeleski:</t>
        </r>
        <r>
          <rPr>
            <sz val="9"/>
            <color indexed="81"/>
            <rFont val="Tahoma"/>
            <family val="2"/>
          </rPr>
          <t xml:space="preserve">
Per FOD is a new Unit.  Contributions began in 2018</t>
        </r>
      </text>
    </comment>
    <comment ref="IDZ19" authorId="0" shapeId="0" xr:uid="{BB8E59E8-DCC0-46C9-A3DD-D0DEC9C19F49}">
      <text>
        <r>
          <rPr>
            <b/>
            <sz val="9"/>
            <color indexed="81"/>
            <rFont val="Tahoma"/>
            <family val="2"/>
          </rPr>
          <t>Becky Dzingeleski:</t>
        </r>
        <r>
          <rPr>
            <sz val="9"/>
            <color indexed="81"/>
            <rFont val="Tahoma"/>
            <family val="2"/>
          </rPr>
          <t xml:space="preserve">
Per FOD is a new Unit.  Contributions began in 2018</t>
        </r>
      </text>
    </comment>
    <comment ref="IED19" authorId="0" shapeId="0" xr:uid="{3543D6DA-A7C5-43F7-A8E4-8F6E3C95B6EE}">
      <text>
        <r>
          <rPr>
            <b/>
            <sz val="9"/>
            <color indexed="81"/>
            <rFont val="Tahoma"/>
            <family val="2"/>
          </rPr>
          <t>Becky Dzingeleski:</t>
        </r>
        <r>
          <rPr>
            <sz val="9"/>
            <color indexed="81"/>
            <rFont val="Tahoma"/>
            <family val="2"/>
          </rPr>
          <t xml:space="preserve">
Per FOD is a new Unit.  Contributions began in 2018</t>
        </r>
      </text>
    </comment>
    <comment ref="IEH19" authorId="0" shapeId="0" xr:uid="{7019A548-0C23-43D4-974F-5F490E160A2E}">
      <text>
        <r>
          <rPr>
            <b/>
            <sz val="9"/>
            <color indexed="81"/>
            <rFont val="Tahoma"/>
            <family val="2"/>
          </rPr>
          <t>Becky Dzingeleski:</t>
        </r>
        <r>
          <rPr>
            <sz val="9"/>
            <color indexed="81"/>
            <rFont val="Tahoma"/>
            <family val="2"/>
          </rPr>
          <t xml:space="preserve">
Per FOD is a new Unit.  Contributions began in 2018</t>
        </r>
      </text>
    </comment>
    <comment ref="IEL19" authorId="0" shapeId="0" xr:uid="{41E3A88C-20AD-489B-8F38-93F1E5039F0A}">
      <text>
        <r>
          <rPr>
            <b/>
            <sz val="9"/>
            <color indexed="81"/>
            <rFont val="Tahoma"/>
            <family val="2"/>
          </rPr>
          <t>Becky Dzingeleski:</t>
        </r>
        <r>
          <rPr>
            <sz val="9"/>
            <color indexed="81"/>
            <rFont val="Tahoma"/>
            <family val="2"/>
          </rPr>
          <t xml:space="preserve">
Per FOD is a new Unit.  Contributions began in 2018</t>
        </r>
      </text>
    </comment>
    <comment ref="IEP19" authorId="0" shapeId="0" xr:uid="{BF166D1E-B657-40F7-8439-1845F73A855A}">
      <text>
        <r>
          <rPr>
            <b/>
            <sz val="9"/>
            <color indexed="81"/>
            <rFont val="Tahoma"/>
            <family val="2"/>
          </rPr>
          <t>Becky Dzingeleski:</t>
        </r>
        <r>
          <rPr>
            <sz val="9"/>
            <color indexed="81"/>
            <rFont val="Tahoma"/>
            <family val="2"/>
          </rPr>
          <t xml:space="preserve">
Per FOD is a new Unit.  Contributions began in 2018</t>
        </r>
      </text>
    </comment>
    <comment ref="IET19" authorId="0" shapeId="0" xr:uid="{E8205890-4C08-44FE-83DE-903163B4AF18}">
      <text>
        <r>
          <rPr>
            <b/>
            <sz val="9"/>
            <color indexed="81"/>
            <rFont val="Tahoma"/>
            <family val="2"/>
          </rPr>
          <t>Becky Dzingeleski:</t>
        </r>
        <r>
          <rPr>
            <sz val="9"/>
            <color indexed="81"/>
            <rFont val="Tahoma"/>
            <family val="2"/>
          </rPr>
          <t xml:space="preserve">
Per FOD is a new Unit.  Contributions began in 2018</t>
        </r>
      </text>
    </comment>
    <comment ref="IEX19" authorId="0" shapeId="0" xr:uid="{868B2DA2-13A3-4CB2-8C74-90D177A0709A}">
      <text>
        <r>
          <rPr>
            <b/>
            <sz val="9"/>
            <color indexed="81"/>
            <rFont val="Tahoma"/>
            <family val="2"/>
          </rPr>
          <t>Becky Dzingeleski:</t>
        </r>
        <r>
          <rPr>
            <sz val="9"/>
            <color indexed="81"/>
            <rFont val="Tahoma"/>
            <family val="2"/>
          </rPr>
          <t xml:space="preserve">
Per FOD is a new Unit.  Contributions began in 2018</t>
        </r>
      </text>
    </comment>
    <comment ref="IFB19" authorId="0" shapeId="0" xr:uid="{492A0A6A-DF16-4008-A3B2-78C1F1CA1483}">
      <text>
        <r>
          <rPr>
            <b/>
            <sz val="9"/>
            <color indexed="81"/>
            <rFont val="Tahoma"/>
            <family val="2"/>
          </rPr>
          <t>Becky Dzingeleski:</t>
        </r>
        <r>
          <rPr>
            <sz val="9"/>
            <color indexed="81"/>
            <rFont val="Tahoma"/>
            <family val="2"/>
          </rPr>
          <t xml:space="preserve">
Per FOD is a new Unit.  Contributions began in 2018</t>
        </r>
      </text>
    </comment>
    <comment ref="IFF19" authorId="0" shapeId="0" xr:uid="{F906EE92-D983-48F1-9192-702A36B83CEC}">
      <text>
        <r>
          <rPr>
            <b/>
            <sz val="9"/>
            <color indexed="81"/>
            <rFont val="Tahoma"/>
            <family val="2"/>
          </rPr>
          <t>Becky Dzingeleski:</t>
        </r>
        <r>
          <rPr>
            <sz val="9"/>
            <color indexed="81"/>
            <rFont val="Tahoma"/>
            <family val="2"/>
          </rPr>
          <t xml:space="preserve">
Per FOD is a new Unit.  Contributions began in 2018</t>
        </r>
      </text>
    </comment>
    <comment ref="IFJ19" authorId="0" shapeId="0" xr:uid="{C1A22FBD-CECD-4D78-8E16-88DB8B3C4B98}">
      <text>
        <r>
          <rPr>
            <b/>
            <sz val="9"/>
            <color indexed="81"/>
            <rFont val="Tahoma"/>
            <family val="2"/>
          </rPr>
          <t>Becky Dzingeleski:</t>
        </r>
        <r>
          <rPr>
            <sz val="9"/>
            <color indexed="81"/>
            <rFont val="Tahoma"/>
            <family val="2"/>
          </rPr>
          <t xml:space="preserve">
Per FOD is a new Unit.  Contributions began in 2018</t>
        </r>
      </text>
    </comment>
    <comment ref="IFN19" authorId="0" shapeId="0" xr:uid="{575C1EFA-AC10-418E-9D15-3778362F03C2}">
      <text>
        <r>
          <rPr>
            <b/>
            <sz val="9"/>
            <color indexed="81"/>
            <rFont val="Tahoma"/>
            <family val="2"/>
          </rPr>
          <t>Becky Dzingeleski:</t>
        </r>
        <r>
          <rPr>
            <sz val="9"/>
            <color indexed="81"/>
            <rFont val="Tahoma"/>
            <family val="2"/>
          </rPr>
          <t xml:space="preserve">
Per FOD is a new Unit.  Contributions began in 2018</t>
        </r>
      </text>
    </comment>
    <comment ref="IFR19" authorId="0" shapeId="0" xr:uid="{4C378B29-B686-4E8D-9432-98B830092AC3}">
      <text>
        <r>
          <rPr>
            <b/>
            <sz val="9"/>
            <color indexed="81"/>
            <rFont val="Tahoma"/>
            <family val="2"/>
          </rPr>
          <t>Becky Dzingeleski:</t>
        </r>
        <r>
          <rPr>
            <sz val="9"/>
            <color indexed="81"/>
            <rFont val="Tahoma"/>
            <family val="2"/>
          </rPr>
          <t xml:space="preserve">
Per FOD is a new Unit.  Contributions began in 2018</t>
        </r>
      </text>
    </comment>
    <comment ref="IFV19" authorId="0" shapeId="0" xr:uid="{66104FF1-970E-40B4-9E0A-F70CC3B7962C}">
      <text>
        <r>
          <rPr>
            <b/>
            <sz val="9"/>
            <color indexed="81"/>
            <rFont val="Tahoma"/>
            <family val="2"/>
          </rPr>
          <t>Becky Dzingeleski:</t>
        </r>
        <r>
          <rPr>
            <sz val="9"/>
            <color indexed="81"/>
            <rFont val="Tahoma"/>
            <family val="2"/>
          </rPr>
          <t xml:space="preserve">
Per FOD is a new Unit.  Contributions began in 2018</t>
        </r>
      </text>
    </comment>
    <comment ref="IFZ19" authorId="0" shapeId="0" xr:uid="{3975F01B-6DD8-41EB-A683-A33C9142E045}">
      <text>
        <r>
          <rPr>
            <b/>
            <sz val="9"/>
            <color indexed="81"/>
            <rFont val="Tahoma"/>
            <family val="2"/>
          </rPr>
          <t>Becky Dzingeleski:</t>
        </r>
        <r>
          <rPr>
            <sz val="9"/>
            <color indexed="81"/>
            <rFont val="Tahoma"/>
            <family val="2"/>
          </rPr>
          <t xml:space="preserve">
Per FOD is a new Unit.  Contributions began in 2018</t>
        </r>
      </text>
    </comment>
    <comment ref="IGD19" authorId="0" shapeId="0" xr:uid="{62260160-3F8D-4A7C-B314-73228AB2D90E}">
      <text>
        <r>
          <rPr>
            <b/>
            <sz val="9"/>
            <color indexed="81"/>
            <rFont val="Tahoma"/>
            <family val="2"/>
          </rPr>
          <t>Becky Dzingeleski:</t>
        </r>
        <r>
          <rPr>
            <sz val="9"/>
            <color indexed="81"/>
            <rFont val="Tahoma"/>
            <family val="2"/>
          </rPr>
          <t xml:space="preserve">
Per FOD is a new Unit.  Contributions began in 2018</t>
        </r>
      </text>
    </comment>
    <comment ref="IGH19" authorId="0" shapeId="0" xr:uid="{14568C52-EE62-4EEF-9EF8-C1236FACAEE3}">
      <text>
        <r>
          <rPr>
            <b/>
            <sz val="9"/>
            <color indexed="81"/>
            <rFont val="Tahoma"/>
            <family val="2"/>
          </rPr>
          <t>Becky Dzingeleski:</t>
        </r>
        <r>
          <rPr>
            <sz val="9"/>
            <color indexed="81"/>
            <rFont val="Tahoma"/>
            <family val="2"/>
          </rPr>
          <t xml:space="preserve">
Per FOD is a new Unit.  Contributions began in 2018</t>
        </r>
      </text>
    </comment>
    <comment ref="IGL19" authorId="0" shapeId="0" xr:uid="{2502917E-4DCE-46F4-A8FE-73C9CE20F8ED}">
      <text>
        <r>
          <rPr>
            <b/>
            <sz val="9"/>
            <color indexed="81"/>
            <rFont val="Tahoma"/>
            <family val="2"/>
          </rPr>
          <t>Becky Dzingeleski:</t>
        </r>
        <r>
          <rPr>
            <sz val="9"/>
            <color indexed="81"/>
            <rFont val="Tahoma"/>
            <family val="2"/>
          </rPr>
          <t xml:space="preserve">
Per FOD is a new Unit.  Contributions began in 2018</t>
        </r>
      </text>
    </comment>
    <comment ref="IGP19" authorId="0" shapeId="0" xr:uid="{5771046A-C56F-450B-A884-A3B0F49B9478}">
      <text>
        <r>
          <rPr>
            <b/>
            <sz val="9"/>
            <color indexed="81"/>
            <rFont val="Tahoma"/>
            <family val="2"/>
          </rPr>
          <t>Becky Dzingeleski:</t>
        </r>
        <r>
          <rPr>
            <sz val="9"/>
            <color indexed="81"/>
            <rFont val="Tahoma"/>
            <family val="2"/>
          </rPr>
          <t xml:space="preserve">
Per FOD is a new Unit.  Contributions began in 2018</t>
        </r>
      </text>
    </comment>
    <comment ref="IGT19" authorId="0" shapeId="0" xr:uid="{B1B5436E-FC12-4F63-983A-F688A2D41820}">
      <text>
        <r>
          <rPr>
            <b/>
            <sz val="9"/>
            <color indexed="81"/>
            <rFont val="Tahoma"/>
            <family val="2"/>
          </rPr>
          <t>Becky Dzingeleski:</t>
        </r>
        <r>
          <rPr>
            <sz val="9"/>
            <color indexed="81"/>
            <rFont val="Tahoma"/>
            <family val="2"/>
          </rPr>
          <t xml:space="preserve">
Per FOD is a new Unit.  Contributions began in 2018</t>
        </r>
      </text>
    </comment>
    <comment ref="IGX19" authorId="0" shapeId="0" xr:uid="{3C18C314-96CE-4275-8774-013C53CF7290}">
      <text>
        <r>
          <rPr>
            <b/>
            <sz val="9"/>
            <color indexed="81"/>
            <rFont val="Tahoma"/>
            <family val="2"/>
          </rPr>
          <t>Becky Dzingeleski:</t>
        </r>
        <r>
          <rPr>
            <sz val="9"/>
            <color indexed="81"/>
            <rFont val="Tahoma"/>
            <family val="2"/>
          </rPr>
          <t xml:space="preserve">
Per FOD is a new Unit.  Contributions began in 2018</t>
        </r>
      </text>
    </comment>
    <comment ref="IHB19" authorId="0" shapeId="0" xr:uid="{0F57601B-45E1-43D0-B5DD-F3445A1DD265}">
      <text>
        <r>
          <rPr>
            <b/>
            <sz val="9"/>
            <color indexed="81"/>
            <rFont val="Tahoma"/>
            <family val="2"/>
          </rPr>
          <t>Becky Dzingeleski:</t>
        </r>
        <r>
          <rPr>
            <sz val="9"/>
            <color indexed="81"/>
            <rFont val="Tahoma"/>
            <family val="2"/>
          </rPr>
          <t xml:space="preserve">
Per FOD is a new Unit.  Contributions began in 2018</t>
        </r>
      </text>
    </comment>
    <comment ref="IHF19" authorId="0" shapeId="0" xr:uid="{7913C553-2538-4DF2-A87F-C59DA18CAF93}">
      <text>
        <r>
          <rPr>
            <b/>
            <sz val="9"/>
            <color indexed="81"/>
            <rFont val="Tahoma"/>
            <family val="2"/>
          </rPr>
          <t>Becky Dzingeleski:</t>
        </r>
        <r>
          <rPr>
            <sz val="9"/>
            <color indexed="81"/>
            <rFont val="Tahoma"/>
            <family val="2"/>
          </rPr>
          <t xml:space="preserve">
Per FOD is a new Unit.  Contributions began in 2018</t>
        </r>
      </text>
    </comment>
    <comment ref="IHJ19" authorId="0" shapeId="0" xr:uid="{AAD62F15-9915-4317-BCF2-E81947C05EE3}">
      <text>
        <r>
          <rPr>
            <b/>
            <sz val="9"/>
            <color indexed="81"/>
            <rFont val="Tahoma"/>
            <family val="2"/>
          </rPr>
          <t>Becky Dzingeleski:</t>
        </r>
        <r>
          <rPr>
            <sz val="9"/>
            <color indexed="81"/>
            <rFont val="Tahoma"/>
            <family val="2"/>
          </rPr>
          <t xml:space="preserve">
Per FOD is a new Unit.  Contributions began in 2018</t>
        </r>
      </text>
    </comment>
    <comment ref="IHN19" authorId="0" shapeId="0" xr:uid="{26405CA1-8F9C-4405-ABEC-798C884FE778}">
      <text>
        <r>
          <rPr>
            <b/>
            <sz val="9"/>
            <color indexed="81"/>
            <rFont val="Tahoma"/>
            <family val="2"/>
          </rPr>
          <t>Becky Dzingeleski:</t>
        </r>
        <r>
          <rPr>
            <sz val="9"/>
            <color indexed="81"/>
            <rFont val="Tahoma"/>
            <family val="2"/>
          </rPr>
          <t xml:space="preserve">
Per FOD is a new Unit.  Contributions began in 2018</t>
        </r>
      </text>
    </comment>
    <comment ref="IHR19" authorId="0" shapeId="0" xr:uid="{4633EAE2-0D05-4FF7-A19B-7988CCF45EBE}">
      <text>
        <r>
          <rPr>
            <b/>
            <sz val="9"/>
            <color indexed="81"/>
            <rFont val="Tahoma"/>
            <family val="2"/>
          </rPr>
          <t>Becky Dzingeleski:</t>
        </r>
        <r>
          <rPr>
            <sz val="9"/>
            <color indexed="81"/>
            <rFont val="Tahoma"/>
            <family val="2"/>
          </rPr>
          <t xml:space="preserve">
Per FOD is a new Unit.  Contributions began in 2018</t>
        </r>
      </text>
    </comment>
    <comment ref="IHV19" authorId="0" shapeId="0" xr:uid="{240AA68B-C56E-4AA7-9E55-1367669F31BD}">
      <text>
        <r>
          <rPr>
            <b/>
            <sz val="9"/>
            <color indexed="81"/>
            <rFont val="Tahoma"/>
            <family val="2"/>
          </rPr>
          <t>Becky Dzingeleski:</t>
        </r>
        <r>
          <rPr>
            <sz val="9"/>
            <color indexed="81"/>
            <rFont val="Tahoma"/>
            <family val="2"/>
          </rPr>
          <t xml:space="preserve">
Per FOD is a new Unit.  Contributions began in 2018</t>
        </r>
      </text>
    </comment>
    <comment ref="IHZ19" authorId="0" shapeId="0" xr:uid="{64DDE6CB-E500-4CE4-84B6-C35DB157EEA0}">
      <text>
        <r>
          <rPr>
            <b/>
            <sz val="9"/>
            <color indexed="81"/>
            <rFont val="Tahoma"/>
            <family val="2"/>
          </rPr>
          <t>Becky Dzingeleski:</t>
        </r>
        <r>
          <rPr>
            <sz val="9"/>
            <color indexed="81"/>
            <rFont val="Tahoma"/>
            <family val="2"/>
          </rPr>
          <t xml:space="preserve">
Per FOD is a new Unit.  Contributions began in 2018</t>
        </r>
      </text>
    </comment>
    <comment ref="IID19" authorId="0" shapeId="0" xr:uid="{B2388EFE-2DE5-44CB-813D-9893D66F95B3}">
      <text>
        <r>
          <rPr>
            <b/>
            <sz val="9"/>
            <color indexed="81"/>
            <rFont val="Tahoma"/>
            <family val="2"/>
          </rPr>
          <t>Becky Dzingeleski:</t>
        </r>
        <r>
          <rPr>
            <sz val="9"/>
            <color indexed="81"/>
            <rFont val="Tahoma"/>
            <family val="2"/>
          </rPr>
          <t xml:space="preserve">
Per FOD is a new Unit.  Contributions began in 2018</t>
        </r>
      </text>
    </comment>
    <comment ref="IIH19" authorId="0" shapeId="0" xr:uid="{1B758C3A-1859-43A7-8886-06A7808EA10F}">
      <text>
        <r>
          <rPr>
            <b/>
            <sz val="9"/>
            <color indexed="81"/>
            <rFont val="Tahoma"/>
            <family val="2"/>
          </rPr>
          <t>Becky Dzingeleski:</t>
        </r>
        <r>
          <rPr>
            <sz val="9"/>
            <color indexed="81"/>
            <rFont val="Tahoma"/>
            <family val="2"/>
          </rPr>
          <t xml:space="preserve">
Per FOD is a new Unit.  Contributions began in 2018</t>
        </r>
      </text>
    </comment>
    <comment ref="IIL19" authorId="0" shapeId="0" xr:uid="{85DC5500-48AD-401C-BF93-034E66B6E415}">
      <text>
        <r>
          <rPr>
            <b/>
            <sz val="9"/>
            <color indexed="81"/>
            <rFont val="Tahoma"/>
            <family val="2"/>
          </rPr>
          <t>Becky Dzingeleski:</t>
        </r>
        <r>
          <rPr>
            <sz val="9"/>
            <color indexed="81"/>
            <rFont val="Tahoma"/>
            <family val="2"/>
          </rPr>
          <t xml:space="preserve">
Per FOD is a new Unit.  Contributions began in 2018</t>
        </r>
      </text>
    </comment>
    <comment ref="IIP19" authorId="0" shapeId="0" xr:uid="{E9923F51-D11F-4A74-8F5F-91DB0383BF6D}">
      <text>
        <r>
          <rPr>
            <b/>
            <sz val="9"/>
            <color indexed="81"/>
            <rFont val="Tahoma"/>
            <family val="2"/>
          </rPr>
          <t>Becky Dzingeleski:</t>
        </r>
        <r>
          <rPr>
            <sz val="9"/>
            <color indexed="81"/>
            <rFont val="Tahoma"/>
            <family val="2"/>
          </rPr>
          <t xml:space="preserve">
Per FOD is a new Unit.  Contributions began in 2018</t>
        </r>
      </text>
    </comment>
    <comment ref="IIT19" authorId="0" shapeId="0" xr:uid="{229AEFC0-F27A-4322-BA00-8AE20CECE56E}">
      <text>
        <r>
          <rPr>
            <b/>
            <sz val="9"/>
            <color indexed="81"/>
            <rFont val="Tahoma"/>
            <family val="2"/>
          </rPr>
          <t>Becky Dzingeleski:</t>
        </r>
        <r>
          <rPr>
            <sz val="9"/>
            <color indexed="81"/>
            <rFont val="Tahoma"/>
            <family val="2"/>
          </rPr>
          <t xml:space="preserve">
Per FOD is a new Unit.  Contributions began in 2018</t>
        </r>
      </text>
    </comment>
    <comment ref="IIX19" authorId="0" shapeId="0" xr:uid="{229F74D9-C351-4D3D-A0B2-E5E572070DCF}">
      <text>
        <r>
          <rPr>
            <b/>
            <sz val="9"/>
            <color indexed="81"/>
            <rFont val="Tahoma"/>
            <family val="2"/>
          </rPr>
          <t>Becky Dzingeleski:</t>
        </r>
        <r>
          <rPr>
            <sz val="9"/>
            <color indexed="81"/>
            <rFont val="Tahoma"/>
            <family val="2"/>
          </rPr>
          <t xml:space="preserve">
Per FOD is a new Unit.  Contributions began in 2018</t>
        </r>
      </text>
    </comment>
    <comment ref="IJB19" authorId="0" shapeId="0" xr:uid="{A5EF5A5C-0095-4C93-9F5E-B3D5B1F004C6}">
      <text>
        <r>
          <rPr>
            <b/>
            <sz val="9"/>
            <color indexed="81"/>
            <rFont val="Tahoma"/>
            <family val="2"/>
          </rPr>
          <t>Becky Dzingeleski:</t>
        </r>
        <r>
          <rPr>
            <sz val="9"/>
            <color indexed="81"/>
            <rFont val="Tahoma"/>
            <family val="2"/>
          </rPr>
          <t xml:space="preserve">
Per FOD is a new Unit.  Contributions began in 2018</t>
        </r>
      </text>
    </comment>
    <comment ref="IJF19" authorId="0" shapeId="0" xr:uid="{75047824-22E8-49C1-838A-2074EAE2A865}">
      <text>
        <r>
          <rPr>
            <b/>
            <sz val="9"/>
            <color indexed="81"/>
            <rFont val="Tahoma"/>
            <family val="2"/>
          </rPr>
          <t>Becky Dzingeleski:</t>
        </r>
        <r>
          <rPr>
            <sz val="9"/>
            <color indexed="81"/>
            <rFont val="Tahoma"/>
            <family val="2"/>
          </rPr>
          <t xml:space="preserve">
Per FOD is a new Unit.  Contributions began in 2018</t>
        </r>
      </text>
    </comment>
    <comment ref="IJJ19" authorId="0" shapeId="0" xr:uid="{194B478D-D3A3-4F85-A6F3-CEDCAC4A3EB3}">
      <text>
        <r>
          <rPr>
            <b/>
            <sz val="9"/>
            <color indexed="81"/>
            <rFont val="Tahoma"/>
            <family val="2"/>
          </rPr>
          <t>Becky Dzingeleski:</t>
        </r>
        <r>
          <rPr>
            <sz val="9"/>
            <color indexed="81"/>
            <rFont val="Tahoma"/>
            <family val="2"/>
          </rPr>
          <t xml:space="preserve">
Per FOD is a new Unit.  Contributions began in 2018</t>
        </r>
      </text>
    </comment>
    <comment ref="IJN19" authorId="0" shapeId="0" xr:uid="{9F598A10-7203-4235-AB44-513419F16E44}">
      <text>
        <r>
          <rPr>
            <b/>
            <sz val="9"/>
            <color indexed="81"/>
            <rFont val="Tahoma"/>
            <family val="2"/>
          </rPr>
          <t>Becky Dzingeleski:</t>
        </r>
        <r>
          <rPr>
            <sz val="9"/>
            <color indexed="81"/>
            <rFont val="Tahoma"/>
            <family val="2"/>
          </rPr>
          <t xml:space="preserve">
Per FOD is a new Unit.  Contributions began in 2018</t>
        </r>
      </text>
    </comment>
    <comment ref="IJR19" authorId="0" shapeId="0" xr:uid="{EDBA6E1E-A882-4936-8B26-8473EB0D40A4}">
      <text>
        <r>
          <rPr>
            <b/>
            <sz val="9"/>
            <color indexed="81"/>
            <rFont val="Tahoma"/>
            <family val="2"/>
          </rPr>
          <t>Becky Dzingeleski:</t>
        </r>
        <r>
          <rPr>
            <sz val="9"/>
            <color indexed="81"/>
            <rFont val="Tahoma"/>
            <family val="2"/>
          </rPr>
          <t xml:space="preserve">
Per FOD is a new Unit.  Contributions began in 2018</t>
        </r>
      </text>
    </comment>
    <comment ref="IJV19" authorId="0" shapeId="0" xr:uid="{24D3A9BC-838F-4403-8314-65E86986E9DB}">
      <text>
        <r>
          <rPr>
            <b/>
            <sz val="9"/>
            <color indexed="81"/>
            <rFont val="Tahoma"/>
            <family val="2"/>
          </rPr>
          <t>Becky Dzingeleski:</t>
        </r>
        <r>
          <rPr>
            <sz val="9"/>
            <color indexed="81"/>
            <rFont val="Tahoma"/>
            <family val="2"/>
          </rPr>
          <t xml:space="preserve">
Per FOD is a new Unit.  Contributions began in 2018</t>
        </r>
      </text>
    </comment>
    <comment ref="IJZ19" authorId="0" shapeId="0" xr:uid="{9DE30EF6-7345-431F-9415-DBFFF8B44880}">
      <text>
        <r>
          <rPr>
            <b/>
            <sz val="9"/>
            <color indexed="81"/>
            <rFont val="Tahoma"/>
            <family val="2"/>
          </rPr>
          <t>Becky Dzingeleski:</t>
        </r>
        <r>
          <rPr>
            <sz val="9"/>
            <color indexed="81"/>
            <rFont val="Tahoma"/>
            <family val="2"/>
          </rPr>
          <t xml:space="preserve">
Per FOD is a new Unit.  Contributions began in 2018</t>
        </r>
      </text>
    </comment>
    <comment ref="IKD19" authorId="0" shapeId="0" xr:uid="{D1B17BA0-0A28-49F2-ABB2-7FA940C63E15}">
      <text>
        <r>
          <rPr>
            <b/>
            <sz val="9"/>
            <color indexed="81"/>
            <rFont val="Tahoma"/>
            <family val="2"/>
          </rPr>
          <t>Becky Dzingeleski:</t>
        </r>
        <r>
          <rPr>
            <sz val="9"/>
            <color indexed="81"/>
            <rFont val="Tahoma"/>
            <family val="2"/>
          </rPr>
          <t xml:space="preserve">
Per FOD is a new Unit.  Contributions began in 2018</t>
        </r>
      </text>
    </comment>
    <comment ref="IKH19" authorId="0" shapeId="0" xr:uid="{2618A280-44E1-42E0-B2D4-C9BBA424C197}">
      <text>
        <r>
          <rPr>
            <b/>
            <sz val="9"/>
            <color indexed="81"/>
            <rFont val="Tahoma"/>
            <family val="2"/>
          </rPr>
          <t>Becky Dzingeleski:</t>
        </r>
        <r>
          <rPr>
            <sz val="9"/>
            <color indexed="81"/>
            <rFont val="Tahoma"/>
            <family val="2"/>
          </rPr>
          <t xml:space="preserve">
Per FOD is a new Unit.  Contributions began in 2018</t>
        </r>
      </text>
    </comment>
    <comment ref="IKL19" authorId="0" shapeId="0" xr:uid="{9A36DDA7-9632-40C0-86E2-5A867557AEB6}">
      <text>
        <r>
          <rPr>
            <b/>
            <sz val="9"/>
            <color indexed="81"/>
            <rFont val="Tahoma"/>
            <family val="2"/>
          </rPr>
          <t>Becky Dzingeleski:</t>
        </r>
        <r>
          <rPr>
            <sz val="9"/>
            <color indexed="81"/>
            <rFont val="Tahoma"/>
            <family val="2"/>
          </rPr>
          <t xml:space="preserve">
Per FOD is a new Unit.  Contributions began in 2018</t>
        </r>
      </text>
    </comment>
    <comment ref="IKP19" authorId="0" shapeId="0" xr:uid="{6421C009-6412-4823-8E08-11B1D11BFE0F}">
      <text>
        <r>
          <rPr>
            <b/>
            <sz val="9"/>
            <color indexed="81"/>
            <rFont val="Tahoma"/>
            <family val="2"/>
          </rPr>
          <t>Becky Dzingeleski:</t>
        </r>
        <r>
          <rPr>
            <sz val="9"/>
            <color indexed="81"/>
            <rFont val="Tahoma"/>
            <family val="2"/>
          </rPr>
          <t xml:space="preserve">
Per FOD is a new Unit.  Contributions began in 2018</t>
        </r>
      </text>
    </comment>
    <comment ref="IKT19" authorId="0" shapeId="0" xr:uid="{59A81A78-A4ED-4231-A2AB-63D48D9C5E82}">
      <text>
        <r>
          <rPr>
            <b/>
            <sz val="9"/>
            <color indexed="81"/>
            <rFont val="Tahoma"/>
            <family val="2"/>
          </rPr>
          <t>Becky Dzingeleski:</t>
        </r>
        <r>
          <rPr>
            <sz val="9"/>
            <color indexed="81"/>
            <rFont val="Tahoma"/>
            <family val="2"/>
          </rPr>
          <t xml:space="preserve">
Per FOD is a new Unit.  Contributions began in 2018</t>
        </r>
      </text>
    </comment>
    <comment ref="IKX19" authorId="0" shapeId="0" xr:uid="{E4761ABD-7E59-4ECC-B027-31C8B4C2953D}">
      <text>
        <r>
          <rPr>
            <b/>
            <sz val="9"/>
            <color indexed="81"/>
            <rFont val="Tahoma"/>
            <family val="2"/>
          </rPr>
          <t>Becky Dzingeleski:</t>
        </r>
        <r>
          <rPr>
            <sz val="9"/>
            <color indexed="81"/>
            <rFont val="Tahoma"/>
            <family val="2"/>
          </rPr>
          <t xml:space="preserve">
Per FOD is a new Unit.  Contributions began in 2018</t>
        </r>
      </text>
    </comment>
    <comment ref="ILB19" authorId="0" shapeId="0" xr:uid="{757ECA09-3B3B-4D0A-8FDD-EF064C298A7C}">
      <text>
        <r>
          <rPr>
            <b/>
            <sz val="9"/>
            <color indexed="81"/>
            <rFont val="Tahoma"/>
            <family val="2"/>
          </rPr>
          <t>Becky Dzingeleski:</t>
        </r>
        <r>
          <rPr>
            <sz val="9"/>
            <color indexed="81"/>
            <rFont val="Tahoma"/>
            <family val="2"/>
          </rPr>
          <t xml:space="preserve">
Per FOD is a new Unit.  Contributions began in 2018</t>
        </r>
      </text>
    </comment>
    <comment ref="ILF19" authorId="0" shapeId="0" xr:uid="{58454FD2-4AAD-4478-8726-6750E54FA609}">
      <text>
        <r>
          <rPr>
            <b/>
            <sz val="9"/>
            <color indexed="81"/>
            <rFont val="Tahoma"/>
            <family val="2"/>
          </rPr>
          <t>Becky Dzingeleski:</t>
        </r>
        <r>
          <rPr>
            <sz val="9"/>
            <color indexed="81"/>
            <rFont val="Tahoma"/>
            <family val="2"/>
          </rPr>
          <t xml:space="preserve">
Per FOD is a new Unit.  Contributions began in 2018</t>
        </r>
      </text>
    </comment>
    <comment ref="ILJ19" authorId="0" shapeId="0" xr:uid="{491EF5ED-3658-4974-A640-4B857CEA7DF6}">
      <text>
        <r>
          <rPr>
            <b/>
            <sz val="9"/>
            <color indexed="81"/>
            <rFont val="Tahoma"/>
            <family val="2"/>
          </rPr>
          <t>Becky Dzingeleski:</t>
        </r>
        <r>
          <rPr>
            <sz val="9"/>
            <color indexed="81"/>
            <rFont val="Tahoma"/>
            <family val="2"/>
          </rPr>
          <t xml:space="preserve">
Per FOD is a new Unit.  Contributions began in 2018</t>
        </r>
      </text>
    </comment>
    <comment ref="ILN19" authorId="0" shapeId="0" xr:uid="{508DC8E5-BA8D-4038-856D-D18C28901FD9}">
      <text>
        <r>
          <rPr>
            <b/>
            <sz val="9"/>
            <color indexed="81"/>
            <rFont val="Tahoma"/>
            <family val="2"/>
          </rPr>
          <t>Becky Dzingeleski:</t>
        </r>
        <r>
          <rPr>
            <sz val="9"/>
            <color indexed="81"/>
            <rFont val="Tahoma"/>
            <family val="2"/>
          </rPr>
          <t xml:space="preserve">
Per FOD is a new Unit.  Contributions began in 2018</t>
        </r>
      </text>
    </comment>
    <comment ref="ILR19" authorId="0" shapeId="0" xr:uid="{06749691-E25D-401C-8768-31FA403E3C39}">
      <text>
        <r>
          <rPr>
            <b/>
            <sz val="9"/>
            <color indexed="81"/>
            <rFont val="Tahoma"/>
            <family val="2"/>
          </rPr>
          <t>Becky Dzingeleski:</t>
        </r>
        <r>
          <rPr>
            <sz val="9"/>
            <color indexed="81"/>
            <rFont val="Tahoma"/>
            <family val="2"/>
          </rPr>
          <t xml:space="preserve">
Per FOD is a new Unit.  Contributions began in 2018</t>
        </r>
      </text>
    </comment>
    <comment ref="ILV19" authorId="0" shapeId="0" xr:uid="{F6EDE43B-2021-46E7-AF5C-7DA94332B473}">
      <text>
        <r>
          <rPr>
            <b/>
            <sz val="9"/>
            <color indexed="81"/>
            <rFont val="Tahoma"/>
            <family val="2"/>
          </rPr>
          <t>Becky Dzingeleski:</t>
        </r>
        <r>
          <rPr>
            <sz val="9"/>
            <color indexed="81"/>
            <rFont val="Tahoma"/>
            <family val="2"/>
          </rPr>
          <t xml:space="preserve">
Per FOD is a new Unit.  Contributions began in 2018</t>
        </r>
      </text>
    </comment>
    <comment ref="ILZ19" authorId="0" shapeId="0" xr:uid="{BABF4D9A-79AF-4C3C-BEAB-C336E2249274}">
      <text>
        <r>
          <rPr>
            <b/>
            <sz val="9"/>
            <color indexed="81"/>
            <rFont val="Tahoma"/>
            <family val="2"/>
          </rPr>
          <t>Becky Dzingeleski:</t>
        </r>
        <r>
          <rPr>
            <sz val="9"/>
            <color indexed="81"/>
            <rFont val="Tahoma"/>
            <family val="2"/>
          </rPr>
          <t xml:space="preserve">
Per FOD is a new Unit.  Contributions began in 2018</t>
        </r>
      </text>
    </comment>
    <comment ref="IMD19" authorId="0" shapeId="0" xr:uid="{EB185F92-F3E8-4BD5-8ABC-C1224494B6B3}">
      <text>
        <r>
          <rPr>
            <b/>
            <sz val="9"/>
            <color indexed="81"/>
            <rFont val="Tahoma"/>
            <family val="2"/>
          </rPr>
          <t>Becky Dzingeleski:</t>
        </r>
        <r>
          <rPr>
            <sz val="9"/>
            <color indexed="81"/>
            <rFont val="Tahoma"/>
            <family val="2"/>
          </rPr>
          <t xml:space="preserve">
Per FOD is a new Unit.  Contributions began in 2018</t>
        </r>
      </text>
    </comment>
    <comment ref="IMH19" authorId="0" shapeId="0" xr:uid="{B8399089-A7A9-44A6-BF0E-7F8E6BE880A2}">
      <text>
        <r>
          <rPr>
            <b/>
            <sz val="9"/>
            <color indexed="81"/>
            <rFont val="Tahoma"/>
            <family val="2"/>
          </rPr>
          <t>Becky Dzingeleski:</t>
        </r>
        <r>
          <rPr>
            <sz val="9"/>
            <color indexed="81"/>
            <rFont val="Tahoma"/>
            <family val="2"/>
          </rPr>
          <t xml:space="preserve">
Per FOD is a new Unit.  Contributions began in 2018</t>
        </r>
      </text>
    </comment>
    <comment ref="IML19" authorId="0" shapeId="0" xr:uid="{0A5D5E29-E088-4944-B5A6-DEF0A134ED7D}">
      <text>
        <r>
          <rPr>
            <b/>
            <sz val="9"/>
            <color indexed="81"/>
            <rFont val="Tahoma"/>
            <family val="2"/>
          </rPr>
          <t>Becky Dzingeleski:</t>
        </r>
        <r>
          <rPr>
            <sz val="9"/>
            <color indexed="81"/>
            <rFont val="Tahoma"/>
            <family val="2"/>
          </rPr>
          <t xml:space="preserve">
Per FOD is a new Unit.  Contributions began in 2018</t>
        </r>
      </text>
    </comment>
    <comment ref="IMP19" authorId="0" shapeId="0" xr:uid="{BF466A6E-FE5F-4787-9658-A52B172B69C8}">
      <text>
        <r>
          <rPr>
            <b/>
            <sz val="9"/>
            <color indexed="81"/>
            <rFont val="Tahoma"/>
            <family val="2"/>
          </rPr>
          <t>Becky Dzingeleski:</t>
        </r>
        <r>
          <rPr>
            <sz val="9"/>
            <color indexed="81"/>
            <rFont val="Tahoma"/>
            <family val="2"/>
          </rPr>
          <t xml:space="preserve">
Per FOD is a new Unit.  Contributions began in 2018</t>
        </r>
      </text>
    </comment>
    <comment ref="IMT19" authorId="0" shapeId="0" xr:uid="{FC0240DE-2D4E-4126-9F7E-AF0883A5F5A2}">
      <text>
        <r>
          <rPr>
            <b/>
            <sz val="9"/>
            <color indexed="81"/>
            <rFont val="Tahoma"/>
            <family val="2"/>
          </rPr>
          <t>Becky Dzingeleski:</t>
        </r>
        <r>
          <rPr>
            <sz val="9"/>
            <color indexed="81"/>
            <rFont val="Tahoma"/>
            <family val="2"/>
          </rPr>
          <t xml:space="preserve">
Per FOD is a new Unit.  Contributions began in 2018</t>
        </r>
      </text>
    </comment>
    <comment ref="IMX19" authorId="0" shapeId="0" xr:uid="{74CCBEE4-B464-408F-81FF-03485B53B9FD}">
      <text>
        <r>
          <rPr>
            <b/>
            <sz val="9"/>
            <color indexed="81"/>
            <rFont val="Tahoma"/>
            <family val="2"/>
          </rPr>
          <t>Becky Dzingeleski:</t>
        </r>
        <r>
          <rPr>
            <sz val="9"/>
            <color indexed="81"/>
            <rFont val="Tahoma"/>
            <family val="2"/>
          </rPr>
          <t xml:space="preserve">
Per FOD is a new Unit.  Contributions began in 2018</t>
        </r>
      </text>
    </comment>
    <comment ref="INB19" authorId="0" shapeId="0" xr:uid="{01654A7D-5AC0-4484-A1D8-CB7110F7ACC0}">
      <text>
        <r>
          <rPr>
            <b/>
            <sz val="9"/>
            <color indexed="81"/>
            <rFont val="Tahoma"/>
            <family val="2"/>
          </rPr>
          <t>Becky Dzingeleski:</t>
        </r>
        <r>
          <rPr>
            <sz val="9"/>
            <color indexed="81"/>
            <rFont val="Tahoma"/>
            <family val="2"/>
          </rPr>
          <t xml:space="preserve">
Per FOD is a new Unit.  Contributions began in 2018</t>
        </r>
      </text>
    </comment>
    <comment ref="INF19" authorId="0" shapeId="0" xr:uid="{F01DEA5B-8BB1-40A0-80F3-DB8E33F7ABD0}">
      <text>
        <r>
          <rPr>
            <b/>
            <sz val="9"/>
            <color indexed="81"/>
            <rFont val="Tahoma"/>
            <family val="2"/>
          </rPr>
          <t>Becky Dzingeleski:</t>
        </r>
        <r>
          <rPr>
            <sz val="9"/>
            <color indexed="81"/>
            <rFont val="Tahoma"/>
            <family val="2"/>
          </rPr>
          <t xml:space="preserve">
Per FOD is a new Unit.  Contributions began in 2018</t>
        </r>
      </text>
    </comment>
    <comment ref="INJ19" authorId="0" shapeId="0" xr:uid="{D4E09D2F-C426-47B9-8D36-C5F1A45DC96B}">
      <text>
        <r>
          <rPr>
            <b/>
            <sz val="9"/>
            <color indexed="81"/>
            <rFont val="Tahoma"/>
            <family val="2"/>
          </rPr>
          <t>Becky Dzingeleski:</t>
        </r>
        <r>
          <rPr>
            <sz val="9"/>
            <color indexed="81"/>
            <rFont val="Tahoma"/>
            <family val="2"/>
          </rPr>
          <t xml:space="preserve">
Per FOD is a new Unit.  Contributions began in 2018</t>
        </r>
      </text>
    </comment>
    <comment ref="INN19" authorId="0" shapeId="0" xr:uid="{7D630BF4-FB25-4A8F-B133-5316E34BCD1F}">
      <text>
        <r>
          <rPr>
            <b/>
            <sz val="9"/>
            <color indexed="81"/>
            <rFont val="Tahoma"/>
            <family val="2"/>
          </rPr>
          <t>Becky Dzingeleski:</t>
        </r>
        <r>
          <rPr>
            <sz val="9"/>
            <color indexed="81"/>
            <rFont val="Tahoma"/>
            <family val="2"/>
          </rPr>
          <t xml:space="preserve">
Per FOD is a new Unit.  Contributions began in 2018</t>
        </r>
      </text>
    </comment>
    <comment ref="INR19" authorId="0" shapeId="0" xr:uid="{4BF9413C-72BA-469C-A914-17A9B03DB2C4}">
      <text>
        <r>
          <rPr>
            <b/>
            <sz val="9"/>
            <color indexed="81"/>
            <rFont val="Tahoma"/>
            <family val="2"/>
          </rPr>
          <t>Becky Dzingeleski:</t>
        </r>
        <r>
          <rPr>
            <sz val="9"/>
            <color indexed="81"/>
            <rFont val="Tahoma"/>
            <family val="2"/>
          </rPr>
          <t xml:space="preserve">
Per FOD is a new Unit.  Contributions began in 2018</t>
        </r>
      </text>
    </comment>
    <comment ref="INV19" authorId="0" shapeId="0" xr:uid="{58F701F3-06C9-42AD-8834-258453BFBC4F}">
      <text>
        <r>
          <rPr>
            <b/>
            <sz val="9"/>
            <color indexed="81"/>
            <rFont val="Tahoma"/>
            <family val="2"/>
          </rPr>
          <t>Becky Dzingeleski:</t>
        </r>
        <r>
          <rPr>
            <sz val="9"/>
            <color indexed="81"/>
            <rFont val="Tahoma"/>
            <family val="2"/>
          </rPr>
          <t xml:space="preserve">
Per FOD is a new Unit.  Contributions began in 2018</t>
        </r>
      </text>
    </comment>
    <comment ref="INZ19" authorId="0" shapeId="0" xr:uid="{AA0AC958-5AD4-4A07-AE02-795CAB1B14A3}">
      <text>
        <r>
          <rPr>
            <b/>
            <sz val="9"/>
            <color indexed="81"/>
            <rFont val="Tahoma"/>
            <family val="2"/>
          </rPr>
          <t>Becky Dzingeleski:</t>
        </r>
        <r>
          <rPr>
            <sz val="9"/>
            <color indexed="81"/>
            <rFont val="Tahoma"/>
            <family val="2"/>
          </rPr>
          <t xml:space="preserve">
Per FOD is a new Unit.  Contributions began in 2018</t>
        </r>
      </text>
    </comment>
    <comment ref="IOD19" authorId="0" shapeId="0" xr:uid="{BCD12D32-57BC-4FAA-937A-4E7D54486F57}">
      <text>
        <r>
          <rPr>
            <b/>
            <sz val="9"/>
            <color indexed="81"/>
            <rFont val="Tahoma"/>
            <family val="2"/>
          </rPr>
          <t>Becky Dzingeleski:</t>
        </r>
        <r>
          <rPr>
            <sz val="9"/>
            <color indexed="81"/>
            <rFont val="Tahoma"/>
            <family val="2"/>
          </rPr>
          <t xml:space="preserve">
Per FOD is a new Unit.  Contributions began in 2018</t>
        </r>
      </text>
    </comment>
    <comment ref="IOH19" authorId="0" shapeId="0" xr:uid="{BBD824FD-F400-439D-81BC-650053911B73}">
      <text>
        <r>
          <rPr>
            <b/>
            <sz val="9"/>
            <color indexed="81"/>
            <rFont val="Tahoma"/>
            <family val="2"/>
          </rPr>
          <t>Becky Dzingeleski:</t>
        </r>
        <r>
          <rPr>
            <sz val="9"/>
            <color indexed="81"/>
            <rFont val="Tahoma"/>
            <family val="2"/>
          </rPr>
          <t xml:space="preserve">
Per FOD is a new Unit.  Contributions began in 2018</t>
        </r>
      </text>
    </comment>
    <comment ref="IOL19" authorId="0" shapeId="0" xr:uid="{225BF35B-EA04-4CA8-BC16-1412A41A8F58}">
      <text>
        <r>
          <rPr>
            <b/>
            <sz val="9"/>
            <color indexed="81"/>
            <rFont val="Tahoma"/>
            <family val="2"/>
          </rPr>
          <t>Becky Dzingeleski:</t>
        </r>
        <r>
          <rPr>
            <sz val="9"/>
            <color indexed="81"/>
            <rFont val="Tahoma"/>
            <family val="2"/>
          </rPr>
          <t xml:space="preserve">
Per FOD is a new Unit.  Contributions began in 2018</t>
        </r>
      </text>
    </comment>
    <comment ref="IOP19" authorId="0" shapeId="0" xr:uid="{0B11DABA-8CA5-417A-BA74-4718C5477414}">
      <text>
        <r>
          <rPr>
            <b/>
            <sz val="9"/>
            <color indexed="81"/>
            <rFont val="Tahoma"/>
            <family val="2"/>
          </rPr>
          <t>Becky Dzingeleski:</t>
        </r>
        <r>
          <rPr>
            <sz val="9"/>
            <color indexed="81"/>
            <rFont val="Tahoma"/>
            <family val="2"/>
          </rPr>
          <t xml:space="preserve">
Per FOD is a new Unit.  Contributions began in 2018</t>
        </r>
      </text>
    </comment>
    <comment ref="IOT19" authorId="0" shapeId="0" xr:uid="{62887D7C-2DE7-4172-BA89-3ADAF6D5E7CB}">
      <text>
        <r>
          <rPr>
            <b/>
            <sz val="9"/>
            <color indexed="81"/>
            <rFont val="Tahoma"/>
            <family val="2"/>
          </rPr>
          <t>Becky Dzingeleski:</t>
        </r>
        <r>
          <rPr>
            <sz val="9"/>
            <color indexed="81"/>
            <rFont val="Tahoma"/>
            <family val="2"/>
          </rPr>
          <t xml:space="preserve">
Per FOD is a new Unit.  Contributions began in 2018</t>
        </r>
      </text>
    </comment>
    <comment ref="IOX19" authorId="0" shapeId="0" xr:uid="{10B64F11-0809-452C-896E-27B0BEB2B263}">
      <text>
        <r>
          <rPr>
            <b/>
            <sz val="9"/>
            <color indexed="81"/>
            <rFont val="Tahoma"/>
            <family val="2"/>
          </rPr>
          <t>Becky Dzingeleski:</t>
        </r>
        <r>
          <rPr>
            <sz val="9"/>
            <color indexed="81"/>
            <rFont val="Tahoma"/>
            <family val="2"/>
          </rPr>
          <t xml:space="preserve">
Per FOD is a new Unit.  Contributions began in 2018</t>
        </r>
      </text>
    </comment>
    <comment ref="IPB19" authorId="0" shapeId="0" xr:uid="{F7F12DE1-0778-4537-8164-1E933BF7EDC3}">
      <text>
        <r>
          <rPr>
            <b/>
            <sz val="9"/>
            <color indexed="81"/>
            <rFont val="Tahoma"/>
            <family val="2"/>
          </rPr>
          <t>Becky Dzingeleski:</t>
        </r>
        <r>
          <rPr>
            <sz val="9"/>
            <color indexed="81"/>
            <rFont val="Tahoma"/>
            <family val="2"/>
          </rPr>
          <t xml:space="preserve">
Per FOD is a new Unit.  Contributions began in 2018</t>
        </r>
      </text>
    </comment>
    <comment ref="IPF19" authorId="0" shapeId="0" xr:uid="{AAB58939-7E9A-4DE9-8F6A-F34709540976}">
      <text>
        <r>
          <rPr>
            <b/>
            <sz val="9"/>
            <color indexed="81"/>
            <rFont val="Tahoma"/>
            <family val="2"/>
          </rPr>
          <t>Becky Dzingeleski:</t>
        </r>
        <r>
          <rPr>
            <sz val="9"/>
            <color indexed="81"/>
            <rFont val="Tahoma"/>
            <family val="2"/>
          </rPr>
          <t xml:space="preserve">
Per FOD is a new Unit.  Contributions began in 2018</t>
        </r>
      </text>
    </comment>
    <comment ref="IPJ19" authorId="0" shapeId="0" xr:uid="{10FBA836-49DC-49DA-BF41-5B19D2CF9819}">
      <text>
        <r>
          <rPr>
            <b/>
            <sz val="9"/>
            <color indexed="81"/>
            <rFont val="Tahoma"/>
            <family val="2"/>
          </rPr>
          <t>Becky Dzingeleski:</t>
        </r>
        <r>
          <rPr>
            <sz val="9"/>
            <color indexed="81"/>
            <rFont val="Tahoma"/>
            <family val="2"/>
          </rPr>
          <t xml:space="preserve">
Per FOD is a new Unit.  Contributions began in 2018</t>
        </r>
      </text>
    </comment>
    <comment ref="IPN19" authorId="0" shapeId="0" xr:uid="{16203EAB-33B4-4E39-9111-33F13D4527F4}">
      <text>
        <r>
          <rPr>
            <b/>
            <sz val="9"/>
            <color indexed="81"/>
            <rFont val="Tahoma"/>
            <family val="2"/>
          </rPr>
          <t>Becky Dzingeleski:</t>
        </r>
        <r>
          <rPr>
            <sz val="9"/>
            <color indexed="81"/>
            <rFont val="Tahoma"/>
            <family val="2"/>
          </rPr>
          <t xml:space="preserve">
Per FOD is a new Unit.  Contributions began in 2018</t>
        </r>
      </text>
    </comment>
    <comment ref="IPR19" authorId="0" shapeId="0" xr:uid="{96E716CB-5A3C-455F-A0C5-D226C1295BB8}">
      <text>
        <r>
          <rPr>
            <b/>
            <sz val="9"/>
            <color indexed="81"/>
            <rFont val="Tahoma"/>
            <family val="2"/>
          </rPr>
          <t>Becky Dzingeleski:</t>
        </r>
        <r>
          <rPr>
            <sz val="9"/>
            <color indexed="81"/>
            <rFont val="Tahoma"/>
            <family val="2"/>
          </rPr>
          <t xml:space="preserve">
Per FOD is a new Unit.  Contributions began in 2018</t>
        </r>
      </text>
    </comment>
    <comment ref="IPV19" authorId="0" shapeId="0" xr:uid="{0803201C-37C5-4CC1-BC95-131181665F10}">
      <text>
        <r>
          <rPr>
            <b/>
            <sz val="9"/>
            <color indexed="81"/>
            <rFont val="Tahoma"/>
            <family val="2"/>
          </rPr>
          <t>Becky Dzingeleski:</t>
        </r>
        <r>
          <rPr>
            <sz val="9"/>
            <color indexed="81"/>
            <rFont val="Tahoma"/>
            <family val="2"/>
          </rPr>
          <t xml:space="preserve">
Per FOD is a new Unit.  Contributions began in 2018</t>
        </r>
      </text>
    </comment>
    <comment ref="IPZ19" authorId="0" shapeId="0" xr:uid="{422F537D-DAFB-43E6-9596-F70A28A28769}">
      <text>
        <r>
          <rPr>
            <b/>
            <sz val="9"/>
            <color indexed="81"/>
            <rFont val="Tahoma"/>
            <family val="2"/>
          </rPr>
          <t>Becky Dzingeleski:</t>
        </r>
        <r>
          <rPr>
            <sz val="9"/>
            <color indexed="81"/>
            <rFont val="Tahoma"/>
            <family val="2"/>
          </rPr>
          <t xml:space="preserve">
Per FOD is a new Unit.  Contributions began in 2018</t>
        </r>
      </text>
    </comment>
    <comment ref="IQD19" authorId="0" shapeId="0" xr:uid="{7F5E8779-12FB-4F94-A02B-B1C6CD3F01E2}">
      <text>
        <r>
          <rPr>
            <b/>
            <sz val="9"/>
            <color indexed="81"/>
            <rFont val="Tahoma"/>
            <family val="2"/>
          </rPr>
          <t>Becky Dzingeleski:</t>
        </r>
        <r>
          <rPr>
            <sz val="9"/>
            <color indexed="81"/>
            <rFont val="Tahoma"/>
            <family val="2"/>
          </rPr>
          <t xml:space="preserve">
Per FOD is a new Unit.  Contributions began in 2018</t>
        </r>
      </text>
    </comment>
    <comment ref="IQH19" authorId="0" shapeId="0" xr:uid="{8128E7DF-49C7-41B7-965F-0EC12D119978}">
      <text>
        <r>
          <rPr>
            <b/>
            <sz val="9"/>
            <color indexed="81"/>
            <rFont val="Tahoma"/>
            <family val="2"/>
          </rPr>
          <t>Becky Dzingeleski:</t>
        </r>
        <r>
          <rPr>
            <sz val="9"/>
            <color indexed="81"/>
            <rFont val="Tahoma"/>
            <family val="2"/>
          </rPr>
          <t xml:space="preserve">
Per FOD is a new Unit.  Contributions began in 2018</t>
        </r>
      </text>
    </comment>
    <comment ref="IQL19" authorId="0" shapeId="0" xr:uid="{4D48F58C-CE13-4E50-8A41-BFF674B523F1}">
      <text>
        <r>
          <rPr>
            <b/>
            <sz val="9"/>
            <color indexed="81"/>
            <rFont val="Tahoma"/>
            <family val="2"/>
          </rPr>
          <t>Becky Dzingeleski:</t>
        </r>
        <r>
          <rPr>
            <sz val="9"/>
            <color indexed="81"/>
            <rFont val="Tahoma"/>
            <family val="2"/>
          </rPr>
          <t xml:space="preserve">
Per FOD is a new Unit.  Contributions began in 2018</t>
        </r>
      </text>
    </comment>
    <comment ref="IQP19" authorId="0" shapeId="0" xr:uid="{3AC4E670-4934-445F-B821-EDA80E2D6646}">
      <text>
        <r>
          <rPr>
            <b/>
            <sz val="9"/>
            <color indexed="81"/>
            <rFont val="Tahoma"/>
            <family val="2"/>
          </rPr>
          <t>Becky Dzingeleski:</t>
        </r>
        <r>
          <rPr>
            <sz val="9"/>
            <color indexed="81"/>
            <rFont val="Tahoma"/>
            <family val="2"/>
          </rPr>
          <t xml:space="preserve">
Per FOD is a new Unit.  Contributions began in 2018</t>
        </r>
      </text>
    </comment>
    <comment ref="IQT19" authorId="0" shapeId="0" xr:uid="{90243114-3D3D-4388-83A5-EFF34417BE0B}">
      <text>
        <r>
          <rPr>
            <b/>
            <sz val="9"/>
            <color indexed="81"/>
            <rFont val="Tahoma"/>
            <family val="2"/>
          </rPr>
          <t>Becky Dzingeleski:</t>
        </r>
        <r>
          <rPr>
            <sz val="9"/>
            <color indexed="81"/>
            <rFont val="Tahoma"/>
            <family val="2"/>
          </rPr>
          <t xml:space="preserve">
Per FOD is a new Unit.  Contributions began in 2018</t>
        </r>
      </text>
    </comment>
    <comment ref="IQX19" authorId="0" shapeId="0" xr:uid="{579E66D9-9FE0-4413-BE89-0FB3BBE80F52}">
      <text>
        <r>
          <rPr>
            <b/>
            <sz val="9"/>
            <color indexed="81"/>
            <rFont val="Tahoma"/>
            <family val="2"/>
          </rPr>
          <t>Becky Dzingeleski:</t>
        </r>
        <r>
          <rPr>
            <sz val="9"/>
            <color indexed="81"/>
            <rFont val="Tahoma"/>
            <family val="2"/>
          </rPr>
          <t xml:space="preserve">
Per FOD is a new Unit.  Contributions began in 2018</t>
        </r>
      </text>
    </comment>
    <comment ref="IRB19" authorId="0" shapeId="0" xr:uid="{E1EDDE82-45E8-437F-953C-F52416F04AC1}">
      <text>
        <r>
          <rPr>
            <b/>
            <sz val="9"/>
            <color indexed="81"/>
            <rFont val="Tahoma"/>
            <family val="2"/>
          </rPr>
          <t>Becky Dzingeleski:</t>
        </r>
        <r>
          <rPr>
            <sz val="9"/>
            <color indexed="81"/>
            <rFont val="Tahoma"/>
            <family val="2"/>
          </rPr>
          <t xml:space="preserve">
Per FOD is a new Unit.  Contributions began in 2018</t>
        </r>
      </text>
    </comment>
    <comment ref="IRF19" authorId="0" shapeId="0" xr:uid="{38617F8A-5D5C-49C8-85DB-3799AACFA4E9}">
      <text>
        <r>
          <rPr>
            <b/>
            <sz val="9"/>
            <color indexed="81"/>
            <rFont val="Tahoma"/>
            <family val="2"/>
          </rPr>
          <t>Becky Dzingeleski:</t>
        </r>
        <r>
          <rPr>
            <sz val="9"/>
            <color indexed="81"/>
            <rFont val="Tahoma"/>
            <family val="2"/>
          </rPr>
          <t xml:space="preserve">
Per FOD is a new Unit.  Contributions began in 2018</t>
        </r>
      </text>
    </comment>
    <comment ref="IRJ19" authorId="0" shapeId="0" xr:uid="{86EC6A63-A8B2-4676-A2D1-360DABFF93CA}">
      <text>
        <r>
          <rPr>
            <b/>
            <sz val="9"/>
            <color indexed="81"/>
            <rFont val="Tahoma"/>
            <family val="2"/>
          </rPr>
          <t>Becky Dzingeleski:</t>
        </r>
        <r>
          <rPr>
            <sz val="9"/>
            <color indexed="81"/>
            <rFont val="Tahoma"/>
            <family val="2"/>
          </rPr>
          <t xml:space="preserve">
Per FOD is a new Unit.  Contributions began in 2018</t>
        </r>
      </text>
    </comment>
    <comment ref="IRN19" authorId="0" shapeId="0" xr:uid="{E80CC64F-633C-4AE6-A79D-113521EF2F64}">
      <text>
        <r>
          <rPr>
            <b/>
            <sz val="9"/>
            <color indexed="81"/>
            <rFont val="Tahoma"/>
            <family val="2"/>
          </rPr>
          <t>Becky Dzingeleski:</t>
        </r>
        <r>
          <rPr>
            <sz val="9"/>
            <color indexed="81"/>
            <rFont val="Tahoma"/>
            <family val="2"/>
          </rPr>
          <t xml:space="preserve">
Per FOD is a new Unit.  Contributions began in 2018</t>
        </r>
      </text>
    </comment>
    <comment ref="IRR19" authorId="0" shapeId="0" xr:uid="{2BB834F9-A301-41C3-BF92-1FAF288CBA07}">
      <text>
        <r>
          <rPr>
            <b/>
            <sz val="9"/>
            <color indexed="81"/>
            <rFont val="Tahoma"/>
            <family val="2"/>
          </rPr>
          <t>Becky Dzingeleski:</t>
        </r>
        <r>
          <rPr>
            <sz val="9"/>
            <color indexed="81"/>
            <rFont val="Tahoma"/>
            <family val="2"/>
          </rPr>
          <t xml:space="preserve">
Per FOD is a new Unit.  Contributions began in 2018</t>
        </r>
      </text>
    </comment>
    <comment ref="IRV19" authorId="0" shapeId="0" xr:uid="{D62852A4-2EEF-4D75-B41A-A1ACBD3817F1}">
      <text>
        <r>
          <rPr>
            <b/>
            <sz val="9"/>
            <color indexed="81"/>
            <rFont val="Tahoma"/>
            <family val="2"/>
          </rPr>
          <t>Becky Dzingeleski:</t>
        </r>
        <r>
          <rPr>
            <sz val="9"/>
            <color indexed="81"/>
            <rFont val="Tahoma"/>
            <family val="2"/>
          </rPr>
          <t xml:space="preserve">
Per FOD is a new Unit.  Contributions began in 2018</t>
        </r>
      </text>
    </comment>
    <comment ref="IRZ19" authorId="0" shapeId="0" xr:uid="{3A6E5EC5-DE5C-43C9-8F16-2ACA0496957E}">
      <text>
        <r>
          <rPr>
            <b/>
            <sz val="9"/>
            <color indexed="81"/>
            <rFont val="Tahoma"/>
            <family val="2"/>
          </rPr>
          <t>Becky Dzingeleski:</t>
        </r>
        <r>
          <rPr>
            <sz val="9"/>
            <color indexed="81"/>
            <rFont val="Tahoma"/>
            <family val="2"/>
          </rPr>
          <t xml:space="preserve">
Per FOD is a new Unit.  Contributions began in 2018</t>
        </r>
      </text>
    </comment>
    <comment ref="ISD19" authorId="0" shapeId="0" xr:uid="{184CFA2D-1591-459A-AA7E-D53DD8963500}">
      <text>
        <r>
          <rPr>
            <b/>
            <sz val="9"/>
            <color indexed="81"/>
            <rFont val="Tahoma"/>
            <family val="2"/>
          </rPr>
          <t>Becky Dzingeleski:</t>
        </r>
        <r>
          <rPr>
            <sz val="9"/>
            <color indexed="81"/>
            <rFont val="Tahoma"/>
            <family val="2"/>
          </rPr>
          <t xml:space="preserve">
Per FOD is a new Unit.  Contributions began in 2018</t>
        </r>
      </text>
    </comment>
    <comment ref="ISH19" authorId="0" shapeId="0" xr:uid="{401229AE-A221-4249-9FD1-27E58FBF3FE7}">
      <text>
        <r>
          <rPr>
            <b/>
            <sz val="9"/>
            <color indexed="81"/>
            <rFont val="Tahoma"/>
            <family val="2"/>
          </rPr>
          <t>Becky Dzingeleski:</t>
        </r>
        <r>
          <rPr>
            <sz val="9"/>
            <color indexed="81"/>
            <rFont val="Tahoma"/>
            <family val="2"/>
          </rPr>
          <t xml:space="preserve">
Per FOD is a new Unit.  Contributions began in 2018</t>
        </r>
      </text>
    </comment>
    <comment ref="ISL19" authorId="0" shapeId="0" xr:uid="{BD6DB65E-083E-4ED7-A847-43AEF87F370D}">
      <text>
        <r>
          <rPr>
            <b/>
            <sz val="9"/>
            <color indexed="81"/>
            <rFont val="Tahoma"/>
            <family val="2"/>
          </rPr>
          <t>Becky Dzingeleski:</t>
        </r>
        <r>
          <rPr>
            <sz val="9"/>
            <color indexed="81"/>
            <rFont val="Tahoma"/>
            <family val="2"/>
          </rPr>
          <t xml:space="preserve">
Per FOD is a new Unit.  Contributions began in 2018</t>
        </r>
      </text>
    </comment>
    <comment ref="ISP19" authorId="0" shapeId="0" xr:uid="{3A3F227C-5F57-4D74-A2CF-900FC301FE31}">
      <text>
        <r>
          <rPr>
            <b/>
            <sz val="9"/>
            <color indexed="81"/>
            <rFont val="Tahoma"/>
            <family val="2"/>
          </rPr>
          <t>Becky Dzingeleski:</t>
        </r>
        <r>
          <rPr>
            <sz val="9"/>
            <color indexed="81"/>
            <rFont val="Tahoma"/>
            <family val="2"/>
          </rPr>
          <t xml:space="preserve">
Per FOD is a new Unit.  Contributions began in 2018</t>
        </r>
      </text>
    </comment>
    <comment ref="IST19" authorId="0" shapeId="0" xr:uid="{3CCCBA8B-50F0-49DE-ABE3-56C376962F79}">
      <text>
        <r>
          <rPr>
            <b/>
            <sz val="9"/>
            <color indexed="81"/>
            <rFont val="Tahoma"/>
            <family val="2"/>
          </rPr>
          <t>Becky Dzingeleski:</t>
        </r>
        <r>
          <rPr>
            <sz val="9"/>
            <color indexed="81"/>
            <rFont val="Tahoma"/>
            <family val="2"/>
          </rPr>
          <t xml:space="preserve">
Per FOD is a new Unit.  Contributions began in 2018</t>
        </r>
      </text>
    </comment>
    <comment ref="ISX19" authorId="0" shapeId="0" xr:uid="{4855C45F-7D53-4102-A830-D5899FE0AA45}">
      <text>
        <r>
          <rPr>
            <b/>
            <sz val="9"/>
            <color indexed="81"/>
            <rFont val="Tahoma"/>
            <family val="2"/>
          </rPr>
          <t>Becky Dzingeleski:</t>
        </r>
        <r>
          <rPr>
            <sz val="9"/>
            <color indexed="81"/>
            <rFont val="Tahoma"/>
            <family val="2"/>
          </rPr>
          <t xml:space="preserve">
Per FOD is a new Unit.  Contributions began in 2018</t>
        </r>
      </text>
    </comment>
    <comment ref="ITB19" authorId="0" shapeId="0" xr:uid="{2DBFDE5C-1111-4396-A8FA-ABD29BCBBB49}">
      <text>
        <r>
          <rPr>
            <b/>
            <sz val="9"/>
            <color indexed="81"/>
            <rFont val="Tahoma"/>
            <family val="2"/>
          </rPr>
          <t>Becky Dzingeleski:</t>
        </r>
        <r>
          <rPr>
            <sz val="9"/>
            <color indexed="81"/>
            <rFont val="Tahoma"/>
            <family val="2"/>
          </rPr>
          <t xml:space="preserve">
Per FOD is a new Unit.  Contributions began in 2018</t>
        </r>
      </text>
    </comment>
    <comment ref="ITF19" authorId="0" shapeId="0" xr:uid="{8B502F0A-E01A-4A98-BC10-4B68045FCCF4}">
      <text>
        <r>
          <rPr>
            <b/>
            <sz val="9"/>
            <color indexed="81"/>
            <rFont val="Tahoma"/>
            <family val="2"/>
          </rPr>
          <t>Becky Dzingeleski:</t>
        </r>
        <r>
          <rPr>
            <sz val="9"/>
            <color indexed="81"/>
            <rFont val="Tahoma"/>
            <family val="2"/>
          </rPr>
          <t xml:space="preserve">
Per FOD is a new Unit.  Contributions began in 2018</t>
        </r>
      </text>
    </comment>
    <comment ref="ITJ19" authorId="0" shapeId="0" xr:uid="{9D589E02-0625-447F-8D03-BF081B8D4E20}">
      <text>
        <r>
          <rPr>
            <b/>
            <sz val="9"/>
            <color indexed="81"/>
            <rFont val="Tahoma"/>
            <family val="2"/>
          </rPr>
          <t>Becky Dzingeleski:</t>
        </r>
        <r>
          <rPr>
            <sz val="9"/>
            <color indexed="81"/>
            <rFont val="Tahoma"/>
            <family val="2"/>
          </rPr>
          <t xml:space="preserve">
Per FOD is a new Unit.  Contributions began in 2018</t>
        </r>
      </text>
    </comment>
    <comment ref="ITN19" authorId="0" shapeId="0" xr:uid="{740BED54-648E-4553-86DD-1EA3C5E5EE86}">
      <text>
        <r>
          <rPr>
            <b/>
            <sz val="9"/>
            <color indexed="81"/>
            <rFont val="Tahoma"/>
            <family val="2"/>
          </rPr>
          <t>Becky Dzingeleski:</t>
        </r>
        <r>
          <rPr>
            <sz val="9"/>
            <color indexed="81"/>
            <rFont val="Tahoma"/>
            <family val="2"/>
          </rPr>
          <t xml:space="preserve">
Per FOD is a new Unit.  Contributions began in 2018</t>
        </r>
      </text>
    </comment>
    <comment ref="ITR19" authorId="0" shapeId="0" xr:uid="{C09A1DE9-7382-441A-99E8-7C1B824D6BD1}">
      <text>
        <r>
          <rPr>
            <b/>
            <sz val="9"/>
            <color indexed="81"/>
            <rFont val="Tahoma"/>
            <family val="2"/>
          </rPr>
          <t>Becky Dzingeleski:</t>
        </r>
        <r>
          <rPr>
            <sz val="9"/>
            <color indexed="81"/>
            <rFont val="Tahoma"/>
            <family val="2"/>
          </rPr>
          <t xml:space="preserve">
Per FOD is a new Unit.  Contributions began in 2018</t>
        </r>
      </text>
    </comment>
    <comment ref="ITV19" authorId="0" shapeId="0" xr:uid="{DF4FB4F4-1E7A-4BA5-A7E7-382F5D6ACE25}">
      <text>
        <r>
          <rPr>
            <b/>
            <sz val="9"/>
            <color indexed="81"/>
            <rFont val="Tahoma"/>
            <family val="2"/>
          </rPr>
          <t>Becky Dzingeleski:</t>
        </r>
        <r>
          <rPr>
            <sz val="9"/>
            <color indexed="81"/>
            <rFont val="Tahoma"/>
            <family val="2"/>
          </rPr>
          <t xml:space="preserve">
Per FOD is a new Unit.  Contributions began in 2018</t>
        </r>
      </text>
    </comment>
    <comment ref="ITZ19" authorId="0" shapeId="0" xr:uid="{642E99E0-DAFC-4CE1-BD49-850B1DA6BA28}">
      <text>
        <r>
          <rPr>
            <b/>
            <sz val="9"/>
            <color indexed="81"/>
            <rFont val="Tahoma"/>
            <family val="2"/>
          </rPr>
          <t>Becky Dzingeleski:</t>
        </r>
        <r>
          <rPr>
            <sz val="9"/>
            <color indexed="81"/>
            <rFont val="Tahoma"/>
            <family val="2"/>
          </rPr>
          <t xml:space="preserve">
Per FOD is a new Unit.  Contributions began in 2018</t>
        </r>
      </text>
    </comment>
    <comment ref="IUD19" authorId="0" shapeId="0" xr:uid="{5E74E98F-0039-48DD-BAE3-830B0461A564}">
      <text>
        <r>
          <rPr>
            <b/>
            <sz val="9"/>
            <color indexed="81"/>
            <rFont val="Tahoma"/>
            <family val="2"/>
          </rPr>
          <t>Becky Dzingeleski:</t>
        </r>
        <r>
          <rPr>
            <sz val="9"/>
            <color indexed="81"/>
            <rFont val="Tahoma"/>
            <family val="2"/>
          </rPr>
          <t xml:space="preserve">
Per FOD is a new Unit.  Contributions began in 2018</t>
        </r>
      </text>
    </comment>
    <comment ref="IUH19" authorId="0" shapeId="0" xr:uid="{9E0D16EF-22E3-4415-BA76-C280EB9FB9C0}">
      <text>
        <r>
          <rPr>
            <b/>
            <sz val="9"/>
            <color indexed="81"/>
            <rFont val="Tahoma"/>
            <family val="2"/>
          </rPr>
          <t>Becky Dzingeleski:</t>
        </r>
        <r>
          <rPr>
            <sz val="9"/>
            <color indexed="81"/>
            <rFont val="Tahoma"/>
            <family val="2"/>
          </rPr>
          <t xml:space="preserve">
Per FOD is a new Unit.  Contributions began in 2018</t>
        </r>
      </text>
    </comment>
    <comment ref="IUL19" authorId="0" shapeId="0" xr:uid="{9E70E5CB-E43B-4B72-836D-E6882166120F}">
      <text>
        <r>
          <rPr>
            <b/>
            <sz val="9"/>
            <color indexed="81"/>
            <rFont val="Tahoma"/>
            <family val="2"/>
          </rPr>
          <t>Becky Dzingeleski:</t>
        </r>
        <r>
          <rPr>
            <sz val="9"/>
            <color indexed="81"/>
            <rFont val="Tahoma"/>
            <family val="2"/>
          </rPr>
          <t xml:space="preserve">
Per FOD is a new Unit.  Contributions began in 2018</t>
        </r>
      </text>
    </comment>
    <comment ref="IUP19" authorId="0" shapeId="0" xr:uid="{061AD6BA-9B98-41F2-9A54-3AC4F6EE6A64}">
      <text>
        <r>
          <rPr>
            <b/>
            <sz val="9"/>
            <color indexed="81"/>
            <rFont val="Tahoma"/>
            <family val="2"/>
          </rPr>
          <t>Becky Dzingeleski:</t>
        </r>
        <r>
          <rPr>
            <sz val="9"/>
            <color indexed="81"/>
            <rFont val="Tahoma"/>
            <family val="2"/>
          </rPr>
          <t xml:space="preserve">
Per FOD is a new Unit.  Contributions began in 2018</t>
        </r>
      </text>
    </comment>
    <comment ref="IUT19" authorId="0" shapeId="0" xr:uid="{B9D81934-3593-4F8E-AFF1-C5B715C00422}">
      <text>
        <r>
          <rPr>
            <b/>
            <sz val="9"/>
            <color indexed="81"/>
            <rFont val="Tahoma"/>
            <family val="2"/>
          </rPr>
          <t>Becky Dzingeleski:</t>
        </r>
        <r>
          <rPr>
            <sz val="9"/>
            <color indexed="81"/>
            <rFont val="Tahoma"/>
            <family val="2"/>
          </rPr>
          <t xml:space="preserve">
Per FOD is a new Unit.  Contributions began in 2018</t>
        </r>
      </text>
    </comment>
    <comment ref="IUX19" authorId="0" shapeId="0" xr:uid="{6DAFB1FA-3172-47C2-8119-BE1888A76BE2}">
      <text>
        <r>
          <rPr>
            <b/>
            <sz val="9"/>
            <color indexed="81"/>
            <rFont val="Tahoma"/>
            <family val="2"/>
          </rPr>
          <t>Becky Dzingeleski:</t>
        </r>
        <r>
          <rPr>
            <sz val="9"/>
            <color indexed="81"/>
            <rFont val="Tahoma"/>
            <family val="2"/>
          </rPr>
          <t xml:space="preserve">
Per FOD is a new Unit.  Contributions began in 2018</t>
        </r>
      </text>
    </comment>
    <comment ref="IVB19" authorId="0" shapeId="0" xr:uid="{9915F806-1FDE-4620-9D3E-7DB0D0BE24A7}">
      <text>
        <r>
          <rPr>
            <b/>
            <sz val="9"/>
            <color indexed="81"/>
            <rFont val="Tahoma"/>
            <family val="2"/>
          </rPr>
          <t>Becky Dzingeleski:</t>
        </r>
        <r>
          <rPr>
            <sz val="9"/>
            <color indexed="81"/>
            <rFont val="Tahoma"/>
            <family val="2"/>
          </rPr>
          <t xml:space="preserve">
Per FOD is a new Unit.  Contributions began in 2018</t>
        </r>
      </text>
    </comment>
    <comment ref="IVF19" authorId="0" shapeId="0" xr:uid="{9C48FEDA-93C9-41FD-9B25-90EC587DB094}">
      <text>
        <r>
          <rPr>
            <b/>
            <sz val="9"/>
            <color indexed="81"/>
            <rFont val="Tahoma"/>
            <family val="2"/>
          </rPr>
          <t>Becky Dzingeleski:</t>
        </r>
        <r>
          <rPr>
            <sz val="9"/>
            <color indexed="81"/>
            <rFont val="Tahoma"/>
            <family val="2"/>
          </rPr>
          <t xml:space="preserve">
Per FOD is a new Unit.  Contributions began in 2018</t>
        </r>
      </text>
    </comment>
    <comment ref="IVJ19" authorId="0" shapeId="0" xr:uid="{66BDBC47-BB27-4B9F-B68A-9CC4E1E251C6}">
      <text>
        <r>
          <rPr>
            <b/>
            <sz val="9"/>
            <color indexed="81"/>
            <rFont val="Tahoma"/>
            <family val="2"/>
          </rPr>
          <t>Becky Dzingeleski:</t>
        </r>
        <r>
          <rPr>
            <sz val="9"/>
            <color indexed="81"/>
            <rFont val="Tahoma"/>
            <family val="2"/>
          </rPr>
          <t xml:space="preserve">
Per FOD is a new Unit.  Contributions began in 2018</t>
        </r>
      </text>
    </comment>
    <comment ref="IVN19" authorId="0" shapeId="0" xr:uid="{205660A0-C377-4B1F-8A69-B74810595AE0}">
      <text>
        <r>
          <rPr>
            <b/>
            <sz val="9"/>
            <color indexed="81"/>
            <rFont val="Tahoma"/>
            <family val="2"/>
          </rPr>
          <t>Becky Dzingeleski:</t>
        </r>
        <r>
          <rPr>
            <sz val="9"/>
            <color indexed="81"/>
            <rFont val="Tahoma"/>
            <family val="2"/>
          </rPr>
          <t xml:space="preserve">
Per FOD is a new Unit.  Contributions began in 2018</t>
        </r>
      </text>
    </comment>
    <comment ref="IVR19" authorId="0" shapeId="0" xr:uid="{A1E0312B-1B4F-4FD2-9AB0-682605584BEA}">
      <text>
        <r>
          <rPr>
            <b/>
            <sz val="9"/>
            <color indexed="81"/>
            <rFont val="Tahoma"/>
            <family val="2"/>
          </rPr>
          <t>Becky Dzingeleski:</t>
        </r>
        <r>
          <rPr>
            <sz val="9"/>
            <color indexed="81"/>
            <rFont val="Tahoma"/>
            <family val="2"/>
          </rPr>
          <t xml:space="preserve">
Per FOD is a new Unit.  Contributions began in 2018</t>
        </r>
      </text>
    </comment>
    <comment ref="IVV19" authorId="0" shapeId="0" xr:uid="{2FECE02A-B1BC-4E7A-95ED-D9785D8E2966}">
      <text>
        <r>
          <rPr>
            <b/>
            <sz val="9"/>
            <color indexed="81"/>
            <rFont val="Tahoma"/>
            <family val="2"/>
          </rPr>
          <t>Becky Dzingeleski:</t>
        </r>
        <r>
          <rPr>
            <sz val="9"/>
            <color indexed="81"/>
            <rFont val="Tahoma"/>
            <family val="2"/>
          </rPr>
          <t xml:space="preserve">
Per FOD is a new Unit.  Contributions began in 2018</t>
        </r>
      </text>
    </comment>
    <comment ref="IVZ19" authorId="0" shapeId="0" xr:uid="{2F281E22-C6C5-4D84-99F5-84C287DB2690}">
      <text>
        <r>
          <rPr>
            <b/>
            <sz val="9"/>
            <color indexed="81"/>
            <rFont val="Tahoma"/>
            <family val="2"/>
          </rPr>
          <t>Becky Dzingeleski:</t>
        </r>
        <r>
          <rPr>
            <sz val="9"/>
            <color indexed="81"/>
            <rFont val="Tahoma"/>
            <family val="2"/>
          </rPr>
          <t xml:space="preserve">
Per FOD is a new Unit.  Contributions began in 2018</t>
        </r>
      </text>
    </comment>
    <comment ref="IWD19" authorId="0" shapeId="0" xr:uid="{8B7F639E-3A60-4421-8323-08A8E7F8FB7A}">
      <text>
        <r>
          <rPr>
            <b/>
            <sz val="9"/>
            <color indexed="81"/>
            <rFont val="Tahoma"/>
            <family val="2"/>
          </rPr>
          <t>Becky Dzingeleski:</t>
        </r>
        <r>
          <rPr>
            <sz val="9"/>
            <color indexed="81"/>
            <rFont val="Tahoma"/>
            <family val="2"/>
          </rPr>
          <t xml:space="preserve">
Per FOD is a new Unit.  Contributions began in 2018</t>
        </r>
      </text>
    </comment>
    <comment ref="IWH19" authorId="0" shapeId="0" xr:uid="{E85DC0C8-7039-4DDF-B0F0-1C8018C436D9}">
      <text>
        <r>
          <rPr>
            <b/>
            <sz val="9"/>
            <color indexed="81"/>
            <rFont val="Tahoma"/>
            <family val="2"/>
          </rPr>
          <t>Becky Dzingeleski:</t>
        </r>
        <r>
          <rPr>
            <sz val="9"/>
            <color indexed="81"/>
            <rFont val="Tahoma"/>
            <family val="2"/>
          </rPr>
          <t xml:space="preserve">
Per FOD is a new Unit.  Contributions began in 2018</t>
        </r>
      </text>
    </comment>
    <comment ref="IWL19" authorId="0" shapeId="0" xr:uid="{CDCAC7E8-C31B-49AF-8CE4-A34951C84C4C}">
      <text>
        <r>
          <rPr>
            <b/>
            <sz val="9"/>
            <color indexed="81"/>
            <rFont val="Tahoma"/>
            <family val="2"/>
          </rPr>
          <t>Becky Dzingeleski:</t>
        </r>
        <r>
          <rPr>
            <sz val="9"/>
            <color indexed="81"/>
            <rFont val="Tahoma"/>
            <family val="2"/>
          </rPr>
          <t xml:space="preserve">
Per FOD is a new Unit.  Contributions began in 2018</t>
        </r>
      </text>
    </comment>
    <comment ref="IWP19" authorId="0" shapeId="0" xr:uid="{AAFCC1CA-BE38-472E-802F-F2A3D0394656}">
      <text>
        <r>
          <rPr>
            <b/>
            <sz val="9"/>
            <color indexed="81"/>
            <rFont val="Tahoma"/>
            <family val="2"/>
          </rPr>
          <t>Becky Dzingeleski:</t>
        </r>
        <r>
          <rPr>
            <sz val="9"/>
            <color indexed="81"/>
            <rFont val="Tahoma"/>
            <family val="2"/>
          </rPr>
          <t xml:space="preserve">
Per FOD is a new Unit.  Contributions began in 2018</t>
        </r>
      </text>
    </comment>
    <comment ref="IWT19" authorId="0" shapeId="0" xr:uid="{0EF9EE23-F52B-4999-81C9-B35B4A985584}">
      <text>
        <r>
          <rPr>
            <b/>
            <sz val="9"/>
            <color indexed="81"/>
            <rFont val="Tahoma"/>
            <family val="2"/>
          </rPr>
          <t>Becky Dzingeleski:</t>
        </r>
        <r>
          <rPr>
            <sz val="9"/>
            <color indexed="81"/>
            <rFont val="Tahoma"/>
            <family val="2"/>
          </rPr>
          <t xml:space="preserve">
Per FOD is a new Unit.  Contributions began in 2018</t>
        </r>
      </text>
    </comment>
    <comment ref="IWX19" authorId="0" shapeId="0" xr:uid="{69B89F71-76FA-4496-ADCB-AF9064AE0FB9}">
      <text>
        <r>
          <rPr>
            <b/>
            <sz val="9"/>
            <color indexed="81"/>
            <rFont val="Tahoma"/>
            <family val="2"/>
          </rPr>
          <t>Becky Dzingeleski:</t>
        </r>
        <r>
          <rPr>
            <sz val="9"/>
            <color indexed="81"/>
            <rFont val="Tahoma"/>
            <family val="2"/>
          </rPr>
          <t xml:space="preserve">
Per FOD is a new Unit.  Contributions began in 2018</t>
        </r>
      </text>
    </comment>
    <comment ref="IXB19" authorId="0" shapeId="0" xr:uid="{D92B4ED5-7620-4127-B729-78034F83B3DE}">
      <text>
        <r>
          <rPr>
            <b/>
            <sz val="9"/>
            <color indexed="81"/>
            <rFont val="Tahoma"/>
            <family val="2"/>
          </rPr>
          <t>Becky Dzingeleski:</t>
        </r>
        <r>
          <rPr>
            <sz val="9"/>
            <color indexed="81"/>
            <rFont val="Tahoma"/>
            <family val="2"/>
          </rPr>
          <t xml:space="preserve">
Per FOD is a new Unit.  Contributions began in 2018</t>
        </r>
      </text>
    </comment>
    <comment ref="IXF19" authorId="0" shapeId="0" xr:uid="{6927F4F4-5B4E-4E55-AC93-9B67204A5A8C}">
      <text>
        <r>
          <rPr>
            <b/>
            <sz val="9"/>
            <color indexed="81"/>
            <rFont val="Tahoma"/>
            <family val="2"/>
          </rPr>
          <t>Becky Dzingeleski:</t>
        </r>
        <r>
          <rPr>
            <sz val="9"/>
            <color indexed="81"/>
            <rFont val="Tahoma"/>
            <family val="2"/>
          </rPr>
          <t xml:space="preserve">
Per FOD is a new Unit.  Contributions began in 2018</t>
        </r>
      </text>
    </comment>
    <comment ref="IXJ19" authorId="0" shapeId="0" xr:uid="{5F51FB18-18B1-4B11-B9E2-B021A8BCFF51}">
      <text>
        <r>
          <rPr>
            <b/>
            <sz val="9"/>
            <color indexed="81"/>
            <rFont val="Tahoma"/>
            <family val="2"/>
          </rPr>
          <t>Becky Dzingeleski:</t>
        </r>
        <r>
          <rPr>
            <sz val="9"/>
            <color indexed="81"/>
            <rFont val="Tahoma"/>
            <family val="2"/>
          </rPr>
          <t xml:space="preserve">
Per FOD is a new Unit.  Contributions began in 2018</t>
        </r>
      </text>
    </comment>
    <comment ref="IXN19" authorId="0" shapeId="0" xr:uid="{F8662FA8-C3F4-40B9-9492-BD91EFD2ACA9}">
      <text>
        <r>
          <rPr>
            <b/>
            <sz val="9"/>
            <color indexed="81"/>
            <rFont val="Tahoma"/>
            <family val="2"/>
          </rPr>
          <t>Becky Dzingeleski:</t>
        </r>
        <r>
          <rPr>
            <sz val="9"/>
            <color indexed="81"/>
            <rFont val="Tahoma"/>
            <family val="2"/>
          </rPr>
          <t xml:space="preserve">
Per FOD is a new Unit.  Contributions began in 2018</t>
        </r>
      </text>
    </comment>
    <comment ref="IXR19" authorId="0" shapeId="0" xr:uid="{A96E94AD-1B52-4ACB-A6F7-1A11654B57AF}">
      <text>
        <r>
          <rPr>
            <b/>
            <sz val="9"/>
            <color indexed="81"/>
            <rFont val="Tahoma"/>
            <family val="2"/>
          </rPr>
          <t>Becky Dzingeleski:</t>
        </r>
        <r>
          <rPr>
            <sz val="9"/>
            <color indexed="81"/>
            <rFont val="Tahoma"/>
            <family val="2"/>
          </rPr>
          <t xml:space="preserve">
Per FOD is a new Unit.  Contributions began in 2018</t>
        </r>
      </text>
    </comment>
    <comment ref="IXV19" authorId="0" shapeId="0" xr:uid="{F92759ED-D76F-4D86-B527-24B99665C7D6}">
      <text>
        <r>
          <rPr>
            <b/>
            <sz val="9"/>
            <color indexed="81"/>
            <rFont val="Tahoma"/>
            <family val="2"/>
          </rPr>
          <t>Becky Dzingeleski:</t>
        </r>
        <r>
          <rPr>
            <sz val="9"/>
            <color indexed="81"/>
            <rFont val="Tahoma"/>
            <family val="2"/>
          </rPr>
          <t xml:space="preserve">
Per FOD is a new Unit.  Contributions began in 2018</t>
        </r>
      </text>
    </comment>
    <comment ref="IXZ19" authorId="0" shapeId="0" xr:uid="{2EB73BF1-E162-4E27-9E8F-3A271555EA52}">
      <text>
        <r>
          <rPr>
            <b/>
            <sz val="9"/>
            <color indexed="81"/>
            <rFont val="Tahoma"/>
            <family val="2"/>
          </rPr>
          <t>Becky Dzingeleski:</t>
        </r>
        <r>
          <rPr>
            <sz val="9"/>
            <color indexed="81"/>
            <rFont val="Tahoma"/>
            <family val="2"/>
          </rPr>
          <t xml:space="preserve">
Per FOD is a new Unit.  Contributions began in 2018</t>
        </r>
      </text>
    </comment>
    <comment ref="IYD19" authorId="0" shapeId="0" xr:uid="{72C6B683-10A8-4D5B-8658-853F4B31F439}">
      <text>
        <r>
          <rPr>
            <b/>
            <sz val="9"/>
            <color indexed="81"/>
            <rFont val="Tahoma"/>
            <family val="2"/>
          </rPr>
          <t>Becky Dzingeleski:</t>
        </r>
        <r>
          <rPr>
            <sz val="9"/>
            <color indexed="81"/>
            <rFont val="Tahoma"/>
            <family val="2"/>
          </rPr>
          <t xml:space="preserve">
Per FOD is a new Unit.  Contributions began in 2018</t>
        </r>
      </text>
    </comment>
    <comment ref="IYH19" authorId="0" shapeId="0" xr:uid="{365C55CA-B193-4F31-BA23-32D882718F5E}">
      <text>
        <r>
          <rPr>
            <b/>
            <sz val="9"/>
            <color indexed="81"/>
            <rFont val="Tahoma"/>
            <family val="2"/>
          </rPr>
          <t>Becky Dzingeleski:</t>
        </r>
        <r>
          <rPr>
            <sz val="9"/>
            <color indexed="81"/>
            <rFont val="Tahoma"/>
            <family val="2"/>
          </rPr>
          <t xml:space="preserve">
Per FOD is a new Unit.  Contributions began in 2018</t>
        </r>
      </text>
    </comment>
    <comment ref="IYL19" authorId="0" shapeId="0" xr:uid="{0F954DB2-27F3-45D4-8429-97A38DC600B3}">
      <text>
        <r>
          <rPr>
            <b/>
            <sz val="9"/>
            <color indexed="81"/>
            <rFont val="Tahoma"/>
            <family val="2"/>
          </rPr>
          <t>Becky Dzingeleski:</t>
        </r>
        <r>
          <rPr>
            <sz val="9"/>
            <color indexed="81"/>
            <rFont val="Tahoma"/>
            <family val="2"/>
          </rPr>
          <t xml:space="preserve">
Per FOD is a new Unit.  Contributions began in 2018</t>
        </r>
      </text>
    </comment>
    <comment ref="IYP19" authorId="0" shapeId="0" xr:uid="{3E9038FA-79D9-4172-AC2E-CE9BE588B67D}">
      <text>
        <r>
          <rPr>
            <b/>
            <sz val="9"/>
            <color indexed="81"/>
            <rFont val="Tahoma"/>
            <family val="2"/>
          </rPr>
          <t>Becky Dzingeleski:</t>
        </r>
        <r>
          <rPr>
            <sz val="9"/>
            <color indexed="81"/>
            <rFont val="Tahoma"/>
            <family val="2"/>
          </rPr>
          <t xml:space="preserve">
Per FOD is a new Unit.  Contributions began in 2018</t>
        </r>
      </text>
    </comment>
    <comment ref="IYT19" authorId="0" shapeId="0" xr:uid="{FDE8E386-6962-4EAE-91B5-69D041A07F95}">
      <text>
        <r>
          <rPr>
            <b/>
            <sz val="9"/>
            <color indexed="81"/>
            <rFont val="Tahoma"/>
            <family val="2"/>
          </rPr>
          <t>Becky Dzingeleski:</t>
        </r>
        <r>
          <rPr>
            <sz val="9"/>
            <color indexed="81"/>
            <rFont val="Tahoma"/>
            <family val="2"/>
          </rPr>
          <t xml:space="preserve">
Per FOD is a new Unit.  Contributions began in 2018</t>
        </r>
      </text>
    </comment>
    <comment ref="IYX19" authorId="0" shapeId="0" xr:uid="{678F066F-8B08-45A0-9723-95DDEC7B7AED}">
      <text>
        <r>
          <rPr>
            <b/>
            <sz val="9"/>
            <color indexed="81"/>
            <rFont val="Tahoma"/>
            <family val="2"/>
          </rPr>
          <t>Becky Dzingeleski:</t>
        </r>
        <r>
          <rPr>
            <sz val="9"/>
            <color indexed="81"/>
            <rFont val="Tahoma"/>
            <family val="2"/>
          </rPr>
          <t xml:space="preserve">
Per FOD is a new Unit.  Contributions began in 2018</t>
        </r>
      </text>
    </comment>
    <comment ref="IZB19" authorId="0" shapeId="0" xr:uid="{372AECD7-A5F2-40DD-A309-6A47734AF7B0}">
      <text>
        <r>
          <rPr>
            <b/>
            <sz val="9"/>
            <color indexed="81"/>
            <rFont val="Tahoma"/>
            <family val="2"/>
          </rPr>
          <t>Becky Dzingeleski:</t>
        </r>
        <r>
          <rPr>
            <sz val="9"/>
            <color indexed="81"/>
            <rFont val="Tahoma"/>
            <family val="2"/>
          </rPr>
          <t xml:space="preserve">
Per FOD is a new Unit.  Contributions began in 2018</t>
        </r>
      </text>
    </comment>
    <comment ref="IZF19" authorId="0" shapeId="0" xr:uid="{4D737D04-67BA-4678-9DE7-14FAED1F238A}">
      <text>
        <r>
          <rPr>
            <b/>
            <sz val="9"/>
            <color indexed="81"/>
            <rFont val="Tahoma"/>
            <family val="2"/>
          </rPr>
          <t>Becky Dzingeleski:</t>
        </r>
        <r>
          <rPr>
            <sz val="9"/>
            <color indexed="81"/>
            <rFont val="Tahoma"/>
            <family val="2"/>
          </rPr>
          <t xml:space="preserve">
Per FOD is a new Unit.  Contributions began in 2018</t>
        </r>
      </text>
    </comment>
    <comment ref="IZJ19" authorId="0" shapeId="0" xr:uid="{11E946CD-C8F2-4734-B265-3C619D3165AC}">
      <text>
        <r>
          <rPr>
            <b/>
            <sz val="9"/>
            <color indexed="81"/>
            <rFont val="Tahoma"/>
            <family val="2"/>
          </rPr>
          <t>Becky Dzingeleski:</t>
        </r>
        <r>
          <rPr>
            <sz val="9"/>
            <color indexed="81"/>
            <rFont val="Tahoma"/>
            <family val="2"/>
          </rPr>
          <t xml:space="preserve">
Per FOD is a new Unit.  Contributions began in 2018</t>
        </r>
      </text>
    </comment>
    <comment ref="IZN19" authorId="0" shapeId="0" xr:uid="{CCEA3F0E-F3C9-4BE8-88DD-4F5CCE91A4C7}">
      <text>
        <r>
          <rPr>
            <b/>
            <sz val="9"/>
            <color indexed="81"/>
            <rFont val="Tahoma"/>
            <family val="2"/>
          </rPr>
          <t>Becky Dzingeleski:</t>
        </r>
        <r>
          <rPr>
            <sz val="9"/>
            <color indexed="81"/>
            <rFont val="Tahoma"/>
            <family val="2"/>
          </rPr>
          <t xml:space="preserve">
Per FOD is a new Unit.  Contributions began in 2018</t>
        </r>
      </text>
    </comment>
    <comment ref="IZR19" authorId="0" shapeId="0" xr:uid="{AB2A7909-6AF9-4909-94D6-61B4CCC7C361}">
      <text>
        <r>
          <rPr>
            <b/>
            <sz val="9"/>
            <color indexed="81"/>
            <rFont val="Tahoma"/>
            <family val="2"/>
          </rPr>
          <t>Becky Dzingeleski:</t>
        </r>
        <r>
          <rPr>
            <sz val="9"/>
            <color indexed="81"/>
            <rFont val="Tahoma"/>
            <family val="2"/>
          </rPr>
          <t xml:space="preserve">
Per FOD is a new Unit.  Contributions began in 2018</t>
        </r>
      </text>
    </comment>
    <comment ref="IZV19" authorId="0" shapeId="0" xr:uid="{E197B670-7B19-4BCD-A80A-669D855142D0}">
      <text>
        <r>
          <rPr>
            <b/>
            <sz val="9"/>
            <color indexed="81"/>
            <rFont val="Tahoma"/>
            <family val="2"/>
          </rPr>
          <t>Becky Dzingeleski:</t>
        </r>
        <r>
          <rPr>
            <sz val="9"/>
            <color indexed="81"/>
            <rFont val="Tahoma"/>
            <family val="2"/>
          </rPr>
          <t xml:space="preserve">
Per FOD is a new Unit.  Contributions began in 2018</t>
        </r>
      </text>
    </comment>
    <comment ref="IZZ19" authorId="0" shapeId="0" xr:uid="{B53B4611-52B2-426A-9D45-B63278B2C63D}">
      <text>
        <r>
          <rPr>
            <b/>
            <sz val="9"/>
            <color indexed="81"/>
            <rFont val="Tahoma"/>
            <family val="2"/>
          </rPr>
          <t>Becky Dzingeleski:</t>
        </r>
        <r>
          <rPr>
            <sz val="9"/>
            <color indexed="81"/>
            <rFont val="Tahoma"/>
            <family val="2"/>
          </rPr>
          <t xml:space="preserve">
Per FOD is a new Unit.  Contributions began in 2018</t>
        </r>
      </text>
    </comment>
    <comment ref="JAD19" authorId="0" shapeId="0" xr:uid="{4DD72EB1-C220-45A2-B6D7-96F8276B24E1}">
      <text>
        <r>
          <rPr>
            <b/>
            <sz val="9"/>
            <color indexed="81"/>
            <rFont val="Tahoma"/>
            <family val="2"/>
          </rPr>
          <t>Becky Dzingeleski:</t>
        </r>
        <r>
          <rPr>
            <sz val="9"/>
            <color indexed="81"/>
            <rFont val="Tahoma"/>
            <family val="2"/>
          </rPr>
          <t xml:space="preserve">
Per FOD is a new Unit.  Contributions began in 2018</t>
        </r>
      </text>
    </comment>
    <comment ref="JAH19" authorId="0" shapeId="0" xr:uid="{99C7AEC9-F918-4F17-8A4B-9E166BE41AE4}">
      <text>
        <r>
          <rPr>
            <b/>
            <sz val="9"/>
            <color indexed="81"/>
            <rFont val="Tahoma"/>
            <family val="2"/>
          </rPr>
          <t>Becky Dzingeleski:</t>
        </r>
        <r>
          <rPr>
            <sz val="9"/>
            <color indexed="81"/>
            <rFont val="Tahoma"/>
            <family val="2"/>
          </rPr>
          <t xml:space="preserve">
Per FOD is a new Unit.  Contributions began in 2018</t>
        </r>
      </text>
    </comment>
    <comment ref="JAL19" authorId="0" shapeId="0" xr:uid="{D23976AC-3AE5-4146-A77A-219653A9CF86}">
      <text>
        <r>
          <rPr>
            <b/>
            <sz val="9"/>
            <color indexed="81"/>
            <rFont val="Tahoma"/>
            <family val="2"/>
          </rPr>
          <t>Becky Dzingeleski:</t>
        </r>
        <r>
          <rPr>
            <sz val="9"/>
            <color indexed="81"/>
            <rFont val="Tahoma"/>
            <family val="2"/>
          </rPr>
          <t xml:space="preserve">
Per FOD is a new Unit.  Contributions began in 2018</t>
        </r>
      </text>
    </comment>
    <comment ref="JAP19" authorId="0" shapeId="0" xr:uid="{C109CA54-18CF-46EC-9032-13BAB8044C6D}">
      <text>
        <r>
          <rPr>
            <b/>
            <sz val="9"/>
            <color indexed="81"/>
            <rFont val="Tahoma"/>
            <family val="2"/>
          </rPr>
          <t>Becky Dzingeleski:</t>
        </r>
        <r>
          <rPr>
            <sz val="9"/>
            <color indexed="81"/>
            <rFont val="Tahoma"/>
            <family val="2"/>
          </rPr>
          <t xml:space="preserve">
Per FOD is a new Unit.  Contributions began in 2018</t>
        </r>
      </text>
    </comment>
    <comment ref="JAT19" authorId="0" shapeId="0" xr:uid="{D524B355-6488-4028-941A-6178F744E5EC}">
      <text>
        <r>
          <rPr>
            <b/>
            <sz val="9"/>
            <color indexed="81"/>
            <rFont val="Tahoma"/>
            <family val="2"/>
          </rPr>
          <t>Becky Dzingeleski:</t>
        </r>
        <r>
          <rPr>
            <sz val="9"/>
            <color indexed="81"/>
            <rFont val="Tahoma"/>
            <family val="2"/>
          </rPr>
          <t xml:space="preserve">
Per FOD is a new Unit.  Contributions began in 2018</t>
        </r>
      </text>
    </comment>
    <comment ref="JAX19" authorId="0" shapeId="0" xr:uid="{767C11AB-E276-4984-B7F1-C134E2CEA30C}">
      <text>
        <r>
          <rPr>
            <b/>
            <sz val="9"/>
            <color indexed="81"/>
            <rFont val="Tahoma"/>
            <family val="2"/>
          </rPr>
          <t>Becky Dzingeleski:</t>
        </r>
        <r>
          <rPr>
            <sz val="9"/>
            <color indexed="81"/>
            <rFont val="Tahoma"/>
            <family val="2"/>
          </rPr>
          <t xml:space="preserve">
Per FOD is a new Unit.  Contributions began in 2018</t>
        </r>
      </text>
    </comment>
    <comment ref="JBB19" authorId="0" shapeId="0" xr:uid="{3917948F-AB5D-4B72-9703-5B18F2697D3E}">
      <text>
        <r>
          <rPr>
            <b/>
            <sz val="9"/>
            <color indexed="81"/>
            <rFont val="Tahoma"/>
            <family val="2"/>
          </rPr>
          <t>Becky Dzingeleski:</t>
        </r>
        <r>
          <rPr>
            <sz val="9"/>
            <color indexed="81"/>
            <rFont val="Tahoma"/>
            <family val="2"/>
          </rPr>
          <t xml:space="preserve">
Per FOD is a new Unit.  Contributions began in 2018</t>
        </r>
      </text>
    </comment>
    <comment ref="JBF19" authorId="0" shapeId="0" xr:uid="{386D43A9-8BF7-4540-9D57-EAD1F3C5447D}">
      <text>
        <r>
          <rPr>
            <b/>
            <sz val="9"/>
            <color indexed="81"/>
            <rFont val="Tahoma"/>
            <family val="2"/>
          </rPr>
          <t>Becky Dzingeleski:</t>
        </r>
        <r>
          <rPr>
            <sz val="9"/>
            <color indexed="81"/>
            <rFont val="Tahoma"/>
            <family val="2"/>
          </rPr>
          <t xml:space="preserve">
Per FOD is a new Unit.  Contributions began in 2018</t>
        </r>
      </text>
    </comment>
    <comment ref="JBJ19" authorId="0" shapeId="0" xr:uid="{1DC08624-DB99-471F-AB75-29A4ABEB4E3D}">
      <text>
        <r>
          <rPr>
            <b/>
            <sz val="9"/>
            <color indexed="81"/>
            <rFont val="Tahoma"/>
            <family val="2"/>
          </rPr>
          <t>Becky Dzingeleski:</t>
        </r>
        <r>
          <rPr>
            <sz val="9"/>
            <color indexed="81"/>
            <rFont val="Tahoma"/>
            <family val="2"/>
          </rPr>
          <t xml:space="preserve">
Per FOD is a new Unit.  Contributions began in 2018</t>
        </r>
      </text>
    </comment>
    <comment ref="JBN19" authorId="0" shapeId="0" xr:uid="{F73FBA9F-4A63-4AA3-AA63-CD36EB958A06}">
      <text>
        <r>
          <rPr>
            <b/>
            <sz val="9"/>
            <color indexed="81"/>
            <rFont val="Tahoma"/>
            <family val="2"/>
          </rPr>
          <t>Becky Dzingeleski:</t>
        </r>
        <r>
          <rPr>
            <sz val="9"/>
            <color indexed="81"/>
            <rFont val="Tahoma"/>
            <family val="2"/>
          </rPr>
          <t xml:space="preserve">
Per FOD is a new Unit.  Contributions began in 2018</t>
        </r>
      </text>
    </comment>
    <comment ref="JBR19" authorId="0" shapeId="0" xr:uid="{A5F30EF9-7E6A-4ADE-822F-620CF89FBE0F}">
      <text>
        <r>
          <rPr>
            <b/>
            <sz val="9"/>
            <color indexed="81"/>
            <rFont val="Tahoma"/>
            <family val="2"/>
          </rPr>
          <t>Becky Dzingeleski:</t>
        </r>
        <r>
          <rPr>
            <sz val="9"/>
            <color indexed="81"/>
            <rFont val="Tahoma"/>
            <family val="2"/>
          </rPr>
          <t xml:space="preserve">
Per FOD is a new Unit.  Contributions began in 2018</t>
        </r>
      </text>
    </comment>
    <comment ref="JBV19" authorId="0" shapeId="0" xr:uid="{194ED6A4-76ED-4DC5-A287-1DC1C46BE406}">
      <text>
        <r>
          <rPr>
            <b/>
            <sz val="9"/>
            <color indexed="81"/>
            <rFont val="Tahoma"/>
            <family val="2"/>
          </rPr>
          <t>Becky Dzingeleski:</t>
        </r>
        <r>
          <rPr>
            <sz val="9"/>
            <color indexed="81"/>
            <rFont val="Tahoma"/>
            <family val="2"/>
          </rPr>
          <t xml:space="preserve">
Per FOD is a new Unit.  Contributions began in 2018</t>
        </r>
      </text>
    </comment>
    <comment ref="JBZ19" authorId="0" shapeId="0" xr:uid="{00BE3DC7-FAF3-42D9-A50F-D476A6051C03}">
      <text>
        <r>
          <rPr>
            <b/>
            <sz val="9"/>
            <color indexed="81"/>
            <rFont val="Tahoma"/>
            <family val="2"/>
          </rPr>
          <t>Becky Dzingeleski:</t>
        </r>
        <r>
          <rPr>
            <sz val="9"/>
            <color indexed="81"/>
            <rFont val="Tahoma"/>
            <family val="2"/>
          </rPr>
          <t xml:space="preserve">
Per FOD is a new Unit.  Contributions began in 2018</t>
        </r>
      </text>
    </comment>
    <comment ref="JCD19" authorId="0" shapeId="0" xr:uid="{8102DC85-1FC7-41C2-98E8-C50206A6FD36}">
      <text>
        <r>
          <rPr>
            <b/>
            <sz val="9"/>
            <color indexed="81"/>
            <rFont val="Tahoma"/>
            <family val="2"/>
          </rPr>
          <t>Becky Dzingeleski:</t>
        </r>
        <r>
          <rPr>
            <sz val="9"/>
            <color indexed="81"/>
            <rFont val="Tahoma"/>
            <family val="2"/>
          </rPr>
          <t xml:space="preserve">
Per FOD is a new Unit.  Contributions began in 2018</t>
        </r>
      </text>
    </comment>
    <comment ref="JCH19" authorId="0" shapeId="0" xr:uid="{ECB16673-1E2B-4A32-B6B1-33D43B2533D9}">
      <text>
        <r>
          <rPr>
            <b/>
            <sz val="9"/>
            <color indexed="81"/>
            <rFont val="Tahoma"/>
            <family val="2"/>
          </rPr>
          <t>Becky Dzingeleski:</t>
        </r>
        <r>
          <rPr>
            <sz val="9"/>
            <color indexed="81"/>
            <rFont val="Tahoma"/>
            <family val="2"/>
          </rPr>
          <t xml:space="preserve">
Per FOD is a new Unit.  Contributions began in 2018</t>
        </r>
      </text>
    </comment>
    <comment ref="JCL19" authorId="0" shapeId="0" xr:uid="{6A2B97F3-D728-4477-A66A-507868ACB426}">
      <text>
        <r>
          <rPr>
            <b/>
            <sz val="9"/>
            <color indexed="81"/>
            <rFont val="Tahoma"/>
            <family val="2"/>
          </rPr>
          <t>Becky Dzingeleski:</t>
        </r>
        <r>
          <rPr>
            <sz val="9"/>
            <color indexed="81"/>
            <rFont val="Tahoma"/>
            <family val="2"/>
          </rPr>
          <t xml:space="preserve">
Per FOD is a new Unit.  Contributions began in 2018</t>
        </r>
      </text>
    </comment>
    <comment ref="JCP19" authorId="0" shapeId="0" xr:uid="{E9D2CCB6-CE26-4C42-8987-955586A4E94B}">
      <text>
        <r>
          <rPr>
            <b/>
            <sz val="9"/>
            <color indexed="81"/>
            <rFont val="Tahoma"/>
            <family val="2"/>
          </rPr>
          <t>Becky Dzingeleski:</t>
        </r>
        <r>
          <rPr>
            <sz val="9"/>
            <color indexed="81"/>
            <rFont val="Tahoma"/>
            <family val="2"/>
          </rPr>
          <t xml:space="preserve">
Per FOD is a new Unit.  Contributions began in 2018</t>
        </r>
      </text>
    </comment>
    <comment ref="JCT19" authorId="0" shapeId="0" xr:uid="{95CF1562-F808-48A6-912A-0F28BC052196}">
      <text>
        <r>
          <rPr>
            <b/>
            <sz val="9"/>
            <color indexed="81"/>
            <rFont val="Tahoma"/>
            <family val="2"/>
          </rPr>
          <t>Becky Dzingeleski:</t>
        </r>
        <r>
          <rPr>
            <sz val="9"/>
            <color indexed="81"/>
            <rFont val="Tahoma"/>
            <family val="2"/>
          </rPr>
          <t xml:space="preserve">
Per FOD is a new Unit.  Contributions began in 2018</t>
        </r>
      </text>
    </comment>
    <comment ref="JCX19" authorId="0" shapeId="0" xr:uid="{A5D21050-E6D2-4763-8307-95B8CEA368C8}">
      <text>
        <r>
          <rPr>
            <b/>
            <sz val="9"/>
            <color indexed="81"/>
            <rFont val="Tahoma"/>
            <family val="2"/>
          </rPr>
          <t>Becky Dzingeleski:</t>
        </r>
        <r>
          <rPr>
            <sz val="9"/>
            <color indexed="81"/>
            <rFont val="Tahoma"/>
            <family val="2"/>
          </rPr>
          <t xml:space="preserve">
Per FOD is a new Unit.  Contributions began in 2018</t>
        </r>
      </text>
    </comment>
    <comment ref="JDB19" authorId="0" shapeId="0" xr:uid="{76A08EDA-BE20-4249-8252-EECC8D36B0B8}">
      <text>
        <r>
          <rPr>
            <b/>
            <sz val="9"/>
            <color indexed="81"/>
            <rFont val="Tahoma"/>
            <family val="2"/>
          </rPr>
          <t>Becky Dzingeleski:</t>
        </r>
        <r>
          <rPr>
            <sz val="9"/>
            <color indexed="81"/>
            <rFont val="Tahoma"/>
            <family val="2"/>
          </rPr>
          <t xml:space="preserve">
Per FOD is a new Unit.  Contributions began in 2018</t>
        </r>
      </text>
    </comment>
    <comment ref="JDF19" authorId="0" shapeId="0" xr:uid="{F4AFC9FB-4D5E-4659-B5E4-5322856246A1}">
      <text>
        <r>
          <rPr>
            <b/>
            <sz val="9"/>
            <color indexed="81"/>
            <rFont val="Tahoma"/>
            <family val="2"/>
          </rPr>
          <t>Becky Dzingeleski:</t>
        </r>
        <r>
          <rPr>
            <sz val="9"/>
            <color indexed="81"/>
            <rFont val="Tahoma"/>
            <family val="2"/>
          </rPr>
          <t xml:space="preserve">
Per FOD is a new Unit.  Contributions began in 2018</t>
        </r>
      </text>
    </comment>
    <comment ref="JDJ19" authorId="0" shapeId="0" xr:uid="{54CCE6D2-2FA2-4663-A650-4059E00805D3}">
      <text>
        <r>
          <rPr>
            <b/>
            <sz val="9"/>
            <color indexed="81"/>
            <rFont val="Tahoma"/>
            <family val="2"/>
          </rPr>
          <t>Becky Dzingeleski:</t>
        </r>
        <r>
          <rPr>
            <sz val="9"/>
            <color indexed="81"/>
            <rFont val="Tahoma"/>
            <family val="2"/>
          </rPr>
          <t xml:space="preserve">
Per FOD is a new Unit.  Contributions began in 2018</t>
        </r>
      </text>
    </comment>
    <comment ref="JDN19" authorId="0" shapeId="0" xr:uid="{4F3CC5F9-BC33-4A2A-B5FF-9DDF15D27796}">
      <text>
        <r>
          <rPr>
            <b/>
            <sz val="9"/>
            <color indexed="81"/>
            <rFont val="Tahoma"/>
            <family val="2"/>
          </rPr>
          <t>Becky Dzingeleski:</t>
        </r>
        <r>
          <rPr>
            <sz val="9"/>
            <color indexed="81"/>
            <rFont val="Tahoma"/>
            <family val="2"/>
          </rPr>
          <t xml:space="preserve">
Per FOD is a new Unit.  Contributions began in 2018</t>
        </r>
      </text>
    </comment>
    <comment ref="JDR19" authorId="0" shapeId="0" xr:uid="{FE747140-6EF2-47BB-890E-C737C9A0A370}">
      <text>
        <r>
          <rPr>
            <b/>
            <sz val="9"/>
            <color indexed="81"/>
            <rFont val="Tahoma"/>
            <family val="2"/>
          </rPr>
          <t>Becky Dzingeleski:</t>
        </r>
        <r>
          <rPr>
            <sz val="9"/>
            <color indexed="81"/>
            <rFont val="Tahoma"/>
            <family val="2"/>
          </rPr>
          <t xml:space="preserve">
Per FOD is a new Unit.  Contributions began in 2018</t>
        </r>
      </text>
    </comment>
    <comment ref="JDV19" authorId="0" shapeId="0" xr:uid="{FCEE9AA0-4E36-4AC2-AAEF-F2E5B2BE5514}">
      <text>
        <r>
          <rPr>
            <b/>
            <sz val="9"/>
            <color indexed="81"/>
            <rFont val="Tahoma"/>
            <family val="2"/>
          </rPr>
          <t>Becky Dzingeleski:</t>
        </r>
        <r>
          <rPr>
            <sz val="9"/>
            <color indexed="81"/>
            <rFont val="Tahoma"/>
            <family val="2"/>
          </rPr>
          <t xml:space="preserve">
Per FOD is a new Unit.  Contributions began in 2018</t>
        </r>
      </text>
    </comment>
    <comment ref="JDZ19" authorId="0" shapeId="0" xr:uid="{E937297F-E65A-4BAA-A8A5-6FDCE1A8AECB}">
      <text>
        <r>
          <rPr>
            <b/>
            <sz val="9"/>
            <color indexed="81"/>
            <rFont val="Tahoma"/>
            <family val="2"/>
          </rPr>
          <t>Becky Dzingeleski:</t>
        </r>
        <r>
          <rPr>
            <sz val="9"/>
            <color indexed="81"/>
            <rFont val="Tahoma"/>
            <family val="2"/>
          </rPr>
          <t xml:space="preserve">
Per FOD is a new Unit.  Contributions began in 2018</t>
        </r>
      </text>
    </comment>
    <comment ref="JED19" authorId="0" shapeId="0" xr:uid="{44419A28-5879-4DDA-84CC-AE50F2087D4A}">
      <text>
        <r>
          <rPr>
            <b/>
            <sz val="9"/>
            <color indexed="81"/>
            <rFont val="Tahoma"/>
            <family val="2"/>
          </rPr>
          <t>Becky Dzingeleski:</t>
        </r>
        <r>
          <rPr>
            <sz val="9"/>
            <color indexed="81"/>
            <rFont val="Tahoma"/>
            <family val="2"/>
          </rPr>
          <t xml:space="preserve">
Per FOD is a new Unit.  Contributions began in 2018</t>
        </r>
      </text>
    </comment>
    <comment ref="JEH19" authorId="0" shapeId="0" xr:uid="{D631D25A-EEFD-4A07-86DC-D472D6D44928}">
      <text>
        <r>
          <rPr>
            <b/>
            <sz val="9"/>
            <color indexed="81"/>
            <rFont val="Tahoma"/>
            <family val="2"/>
          </rPr>
          <t>Becky Dzingeleski:</t>
        </r>
        <r>
          <rPr>
            <sz val="9"/>
            <color indexed="81"/>
            <rFont val="Tahoma"/>
            <family val="2"/>
          </rPr>
          <t xml:space="preserve">
Per FOD is a new Unit.  Contributions began in 2018</t>
        </r>
      </text>
    </comment>
    <comment ref="JEL19" authorId="0" shapeId="0" xr:uid="{153A83E5-98EE-4427-B960-F01A9E1186CB}">
      <text>
        <r>
          <rPr>
            <b/>
            <sz val="9"/>
            <color indexed="81"/>
            <rFont val="Tahoma"/>
            <family val="2"/>
          </rPr>
          <t>Becky Dzingeleski:</t>
        </r>
        <r>
          <rPr>
            <sz val="9"/>
            <color indexed="81"/>
            <rFont val="Tahoma"/>
            <family val="2"/>
          </rPr>
          <t xml:space="preserve">
Per FOD is a new Unit.  Contributions began in 2018</t>
        </r>
      </text>
    </comment>
    <comment ref="JEP19" authorId="0" shapeId="0" xr:uid="{F8B7FEB9-BE4C-45DE-A929-0789D0774E1A}">
      <text>
        <r>
          <rPr>
            <b/>
            <sz val="9"/>
            <color indexed="81"/>
            <rFont val="Tahoma"/>
            <family val="2"/>
          </rPr>
          <t>Becky Dzingeleski:</t>
        </r>
        <r>
          <rPr>
            <sz val="9"/>
            <color indexed="81"/>
            <rFont val="Tahoma"/>
            <family val="2"/>
          </rPr>
          <t xml:space="preserve">
Per FOD is a new Unit.  Contributions began in 2018</t>
        </r>
      </text>
    </comment>
    <comment ref="JET19" authorId="0" shapeId="0" xr:uid="{ADF5C3C9-ECB6-4E86-9AAF-E29049C60C94}">
      <text>
        <r>
          <rPr>
            <b/>
            <sz val="9"/>
            <color indexed="81"/>
            <rFont val="Tahoma"/>
            <family val="2"/>
          </rPr>
          <t>Becky Dzingeleski:</t>
        </r>
        <r>
          <rPr>
            <sz val="9"/>
            <color indexed="81"/>
            <rFont val="Tahoma"/>
            <family val="2"/>
          </rPr>
          <t xml:space="preserve">
Per FOD is a new Unit.  Contributions began in 2018</t>
        </r>
      </text>
    </comment>
    <comment ref="JEX19" authorId="0" shapeId="0" xr:uid="{A8254C68-A835-4C83-9346-F32C662B372B}">
      <text>
        <r>
          <rPr>
            <b/>
            <sz val="9"/>
            <color indexed="81"/>
            <rFont val="Tahoma"/>
            <family val="2"/>
          </rPr>
          <t>Becky Dzingeleski:</t>
        </r>
        <r>
          <rPr>
            <sz val="9"/>
            <color indexed="81"/>
            <rFont val="Tahoma"/>
            <family val="2"/>
          </rPr>
          <t xml:space="preserve">
Per FOD is a new Unit.  Contributions began in 2018</t>
        </r>
      </text>
    </comment>
    <comment ref="JFB19" authorId="0" shapeId="0" xr:uid="{140B51CD-48C8-4E2F-AE44-18EDC8E32955}">
      <text>
        <r>
          <rPr>
            <b/>
            <sz val="9"/>
            <color indexed="81"/>
            <rFont val="Tahoma"/>
            <family val="2"/>
          </rPr>
          <t>Becky Dzingeleski:</t>
        </r>
        <r>
          <rPr>
            <sz val="9"/>
            <color indexed="81"/>
            <rFont val="Tahoma"/>
            <family val="2"/>
          </rPr>
          <t xml:space="preserve">
Per FOD is a new Unit.  Contributions began in 2018</t>
        </r>
      </text>
    </comment>
    <comment ref="JFF19" authorId="0" shapeId="0" xr:uid="{DE20B44D-B6CF-4B3C-99EC-5BF5B41BA70A}">
      <text>
        <r>
          <rPr>
            <b/>
            <sz val="9"/>
            <color indexed="81"/>
            <rFont val="Tahoma"/>
            <family val="2"/>
          </rPr>
          <t>Becky Dzingeleski:</t>
        </r>
        <r>
          <rPr>
            <sz val="9"/>
            <color indexed="81"/>
            <rFont val="Tahoma"/>
            <family val="2"/>
          </rPr>
          <t xml:space="preserve">
Per FOD is a new Unit.  Contributions began in 2018</t>
        </r>
      </text>
    </comment>
    <comment ref="JFJ19" authorId="0" shapeId="0" xr:uid="{7ADAC280-E7C7-43D8-BB3B-C2A8BFF7D03B}">
      <text>
        <r>
          <rPr>
            <b/>
            <sz val="9"/>
            <color indexed="81"/>
            <rFont val="Tahoma"/>
            <family val="2"/>
          </rPr>
          <t>Becky Dzingeleski:</t>
        </r>
        <r>
          <rPr>
            <sz val="9"/>
            <color indexed="81"/>
            <rFont val="Tahoma"/>
            <family val="2"/>
          </rPr>
          <t xml:space="preserve">
Per FOD is a new Unit.  Contributions began in 2018</t>
        </r>
      </text>
    </comment>
    <comment ref="JFN19" authorId="0" shapeId="0" xr:uid="{711D6821-3FE4-4721-946D-2998FBEDF2B5}">
      <text>
        <r>
          <rPr>
            <b/>
            <sz val="9"/>
            <color indexed="81"/>
            <rFont val="Tahoma"/>
            <family val="2"/>
          </rPr>
          <t>Becky Dzingeleski:</t>
        </r>
        <r>
          <rPr>
            <sz val="9"/>
            <color indexed="81"/>
            <rFont val="Tahoma"/>
            <family val="2"/>
          </rPr>
          <t xml:space="preserve">
Per FOD is a new Unit.  Contributions began in 2018</t>
        </r>
      </text>
    </comment>
    <comment ref="JFR19" authorId="0" shapeId="0" xr:uid="{15014F45-D4DB-439A-8B99-4099C2F23B4A}">
      <text>
        <r>
          <rPr>
            <b/>
            <sz val="9"/>
            <color indexed="81"/>
            <rFont val="Tahoma"/>
            <family val="2"/>
          </rPr>
          <t>Becky Dzingeleski:</t>
        </r>
        <r>
          <rPr>
            <sz val="9"/>
            <color indexed="81"/>
            <rFont val="Tahoma"/>
            <family val="2"/>
          </rPr>
          <t xml:space="preserve">
Per FOD is a new Unit.  Contributions began in 2018</t>
        </r>
      </text>
    </comment>
    <comment ref="JFV19" authorId="0" shapeId="0" xr:uid="{62A8DABD-BBBC-49B9-BAD1-B8AD0F59DAD8}">
      <text>
        <r>
          <rPr>
            <b/>
            <sz val="9"/>
            <color indexed="81"/>
            <rFont val="Tahoma"/>
            <family val="2"/>
          </rPr>
          <t>Becky Dzingeleski:</t>
        </r>
        <r>
          <rPr>
            <sz val="9"/>
            <color indexed="81"/>
            <rFont val="Tahoma"/>
            <family val="2"/>
          </rPr>
          <t xml:space="preserve">
Per FOD is a new Unit.  Contributions began in 2018</t>
        </r>
      </text>
    </comment>
    <comment ref="JFZ19" authorId="0" shapeId="0" xr:uid="{F51198D0-DBEC-445A-93C1-6EDB7CC2BC11}">
      <text>
        <r>
          <rPr>
            <b/>
            <sz val="9"/>
            <color indexed="81"/>
            <rFont val="Tahoma"/>
            <family val="2"/>
          </rPr>
          <t>Becky Dzingeleski:</t>
        </r>
        <r>
          <rPr>
            <sz val="9"/>
            <color indexed="81"/>
            <rFont val="Tahoma"/>
            <family val="2"/>
          </rPr>
          <t xml:space="preserve">
Per FOD is a new Unit.  Contributions began in 2018</t>
        </r>
      </text>
    </comment>
    <comment ref="JGD19" authorId="0" shapeId="0" xr:uid="{02A8797E-BD68-4F74-949E-1F20EF494303}">
      <text>
        <r>
          <rPr>
            <b/>
            <sz val="9"/>
            <color indexed="81"/>
            <rFont val="Tahoma"/>
            <family val="2"/>
          </rPr>
          <t>Becky Dzingeleski:</t>
        </r>
        <r>
          <rPr>
            <sz val="9"/>
            <color indexed="81"/>
            <rFont val="Tahoma"/>
            <family val="2"/>
          </rPr>
          <t xml:space="preserve">
Per FOD is a new Unit.  Contributions began in 2018</t>
        </r>
      </text>
    </comment>
    <comment ref="JGH19" authorId="0" shapeId="0" xr:uid="{4E0853F8-6F1C-47D7-A551-E49ABAB974BB}">
      <text>
        <r>
          <rPr>
            <b/>
            <sz val="9"/>
            <color indexed="81"/>
            <rFont val="Tahoma"/>
            <family val="2"/>
          </rPr>
          <t>Becky Dzingeleski:</t>
        </r>
        <r>
          <rPr>
            <sz val="9"/>
            <color indexed="81"/>
            <rFont val="Tahoma"/>
            <family val="2"/>
          </rPr>
          <t xml:space="preserve">
Per FOD is a new Unit.  Contributions began in 2018</t>
        </r>
      </text>
    </comment>
    <comment ref="JGL19" authorId="0" shapeId="0" xr:uid="{05C57801-C44F-44D4-A7FD-2BBFEBABEE68}">
      <text>
        <r>
          <rPr>
            <b/>
            <sz val="9"/>
            <color indexed="81"/>
            <rFont val="Tahoma"/>
            <family val="2"/>
          </rPr>
          <t>Becky Dzingeleski:</t>
        </r>
        <r>
          <rPr>
            <sz val="9"/>
            <color indexed="81"/>
            <rFont val="Tahoma"/>
            <family val="2"/>
          </rPr>
          <t xml:space="preserve">
Per FOD is a new Unit.  Contributions began in 2018</t>
        </r>
      </text>
    </comment>
    <comment ref="JGP19" authorId="0" shapeId="0" xr:uid="{B85AABFA-4A30-46D1-BCCE-B7B2D195DEDB}">
      <text>
        <r>
          <rPr>
            <b/>
            <sz val="9"/>
            <color indexed="81"/>
            <rFont val="Tahoma"/>
            <family val="2"/>
          </rPr>
          <t>Becky Dzingeleski:</t>
        </r>
        <r>
          <rPr>
            <sz val="9"/>
            <color indexed="81"/>
            <rFont val="Tahoma"/>
            <family val="2"/>
          </rPr>
          <t xml:space="preserve">
Per FOD is a new Unit.  Contributions began in 2018</t>
        </r>
      </text>
    </comment>
    <comment ref="JGT19" authorId="0" shapeId="0" xr:uid="{5963AB82-DDD4-4E98-8936-99FE0AA60CCF}">
      <text>
        <r>
          <rPr>
            <b/>
            <sz val="9"/>
            <color indexed="81"/>
            <rFont val="Tahoma"/>
            <family val="2"/>
          </rPr>
          <t>Becky Dzingeleski:</t>
        </r>
        <r>
          <rPr>
            <sz val="9"/>
            <color indexed="81"/>
            <rFont val="Tahoma"/>
            <family val="2"/>
          </rPr>
          <t xml:space="preserve">
Per FOD is a new Unit.  Contributions began in 2018</t>
        </r>
      </text>
    </comment>
    <comment ref="JGX19" authorId="0" shapeId="0" xr:uid="{E1E0D63E-0CF5-45FF-952F-BAA5CAE79578}">
      <text>
        <r>
          <rPr>
            <b/>
            <sz val="9"/>
            <color indexed="81"/>
            <rFont val="Tahoma"/>
            <family val="2"/>
          </rPr>
          <t>Becky Dzingeleski:</t>
        </r>
        <r>
          <rPr>
            <sz val="9"/>
            <color indexed="81"/>
            <rFont val="Tahoma"/>
            <family val="2"/>
          </rPr>
          <t xml:space="preserve">
Per FOD is a new Unit.  Contributions began in 2018</t>
        </r>
      </text>
    </comment>
    <comment ref="JHB19" authorId="0" shapeId="0" xr:uid="{DE5FA3AC-E8E5-4B92-B10D-9288F8C587FF}">
      <text>
        <r>
          <rPr>
            <b/>
            <sz val="9"/>
            <color indexed="81"/>
            <rFont val="Tahoma"/>
            <family val="2"/>
          </rPr>
          <t>Becky Dzingeleski:</t>
        </r>
        <r>
          <rPr>
            <sz val="9"/>
            <color indexed="81"/>
            <rFont val="Tahoma"/>
            <family val="2"/>
          </rPr>
          <t xml:space="preserve">
Per FOD is a new Unit.  Contributions began in 2018</t>
        </r>
      </text>
    </comment>
    <comment ref="JHF19" authorId="0" shapeId="0" xr:uid="{72760201-94A4-476E-933B-76E892717812}">
      <text>
        <r>
          <rPr>
            <b/>
            <sz val="9"/>
            <color indexed="81"/>
            <rFont val="Tahoma"/>
            <family val="2"/>
          </rPr>
          <t>Becky Dzingeleski:</t>
        </r>
        <r>
          <rPr>
            <sz val="9"/>
            <color indexed="81"/>
            <rFont val="Tahoma"/>
            <family val="2"/>
          </rPr>
          <t xml:space="preserve">
Per FOD is a new Unit.  Contributions began in 2018</t>
        </r>
      </text>
    </comment>
    <comment ref="JHJ19" authorId="0" shapeId="0" xr:uid="{AA8FCFBB-A030-4567-AD9E-73C011376B93}">
      <text>
        <r>
          <rPr>
            <b/>
            <sz val="9"/>
            <color indexed="81"/>
            <rFont val="Tahoma"/>
            <family val="2"/>
          </rPr>
          <t>Becky Dzingeleski:</t>
        </r>
        <r>
          <rPr>
            <sz val="9"/>
            <color indexed="81"/>
            <rFont val="Tahoma"/>
            <family val="2"/>
          </rPr>
          <t xml:space="preserve">
Per FOD is a new Unit.  Contributions began in 2018</t>
        </r>
      </text>
    </comment>
    <comment ref="JHN19" authorId="0" shapeId="0" xr:uid="{E009B0D8-B5E4-41E3-BA45-A8F35523BA85}">
      <text>
        <r>
          <rPr>
            <b/>
            <sz val="9"/>
            <color indexed="81"/>
            <rFont val="Tahoma"/>
            <family val="2"/>
          </rPr>
          <t>Becky Dzingeleski:</t>
        </r>
        <r>
          <rPr>
            <sz val="9"/>
            <color indexed="81"/>
            <rFont val="Tahoma"/>
            <family val="2"/>
          </rPr>
          <t xml:space="preserve">
Per FOD is a new Unit.  Contributions began in 2018</t>
        </r>
      </text>
    </comment>
    <comment ref="JHR19" authorId="0" shapeId="0" xr:uid="{E373E032-D9AB-4C4B-BB21-2678268A4633}">
      <text>
        <r>
          <rPr>
            <b/>
            <sz val="9"/>
            <color indexed="81"/>
            <rFont val="Tahoma"/>
            <family val="2"/>
          </rPr>
          <t>Becky Dzingeleski:</t>
        </r>
        <r>
          <rPr>
            <sz val="9"/>
            <color indexed="81"/>
            <rFont val="Tahoma"/>
            <family val="2"/>
          </rPr>
          <t xml:space="preserve">
Per FOD is a new Unit.  Contributions began in 2018</t>
        </r>
      </text>
    </comment>
    <comment ref="JHV19" authorId="0" shapeId="0" xr:uid="{8AAB11AD-525C-4248-B1EA-7973BA1A29A4}">
      <text>
        <r>
          <rPr>
            <b/>
            <sz val="9"/>
            <color indexed="81"/>
            <rFont val="Tahoma"/>
            <family val="2"/>
          </rPr>
          <t>Becky Dzingeleski:</t>
        </r>
        <r>
          <rPr>
            <sz val="9"/>
            <color indexed="81"/>
            <rFont val="Tahoma"/>
            <family val="2"/>
          </rPr>
          <t xml:space="preserve">
Per FOD is a new Unit.  Contributions began in 2018</t>
        </r>
      </text>
    </comment>
    <comment ref="JHZ19" authorId="0" shapeId="0" xr:uid="{056255B8-D172-40F0-B30D-4C0BFA472BE8}">
      <text>
        <r>
          <rPr>
            <b/>
            <sz val="9"/>
            <color indexed="81"/>
            <rFont val="Tahoma"/>
            <family val="2"/>
          </rPr>
          <t>Becky Dzingeleski:</t>
        </r>
        <r>
          <rPr>
            <sz val="9"/>
            <color indexed="81"/>
            <rFont val="Tahoma"/>
            <family val="2"/>
          </rPr>
          <t xml:space="preserve">
Per FOD is a new Unit.  Contributions began in 2018</t>
        </r>
      </text>
    </comment>
    <comment ref="JID19" authorId="0" shapeId="0" xr:uid="{8DEA1E69-AA91-451E-B611-1DEABA2C46EE}">
      <text>
        <r>
          <rPr>
            <b/>
            <sz val="9"/>
            <color indexed="81"/>
            <rFont val="Tahoma"/>
            <family val="2"/>
          </rPr>
          <t>Becky Dzingeleski:</t>
        </r>
        <r>
          <rPr>
            <sz val="9"/>
            <color indexed="81"/>
            <rFont val="Tahoma"/>
            <family val="2"/>
          </rPr>
          <t xml:space="preserve">
Per FOD is a new Unit.  Contributions began in 2018</t>
        </r>
      </text>
    </comment>
    <comment ref="JIH19" authorId="0" shapeId="0" xr:uid="{1C9B235B-E2A3-48B8-98ED-DEA4F3C9F127}">
      <text>
        <r>
          <rPr>
            <b/>
            <sz val="9"/>
            <color indexed="81"/>
            <rFont val="Tahoma"/>
            <family val="2"/>
          </rPr>
          <t>Becky Dzingeleski:</t>
        </r>
        <r>
          <rPr>
            <sz val="9"/>
            <color indexed="81"/>
            <rFont val="Tahoma"/>
            <family val="2"/>
          </rPr>
          <t xml:space="preserve">
Per FOD is a new Unit.  Contributions began in 2018</t>
        </r>
      </text>
    </comment>
    <comment ref="JIL19" authorId="0" shapeId="0" xr:uid="{7ECC2436-25D1-42C2-9DB6-4EE9D370FCEC}">
      <text>
        <r>
          <rPr>
            <b/>
            <sz val="9"/>
            <color indexed="81"/>
            <rFont val="Tahoma"/>
            <family val="2"/>
          </rPr>
          <t>Becky Dzingeleski:</t>
        </r>
        <r>
          <rPr>
            <sz val="9"/>
            <color indexed="81"/>
            <rFont val="Tahoma"/>
            <family val="2"/>
          </rPr>
          <t xml:space="preserve">
Per FOD is a new Unit.  Contributions began in 2018</t>
        </r>
      </text>
    </comment>
    <comment ref="JIP19" authorId="0" shapeId="0" xr:uid="{5D838508-505E-45CD-B69C-ADE314340B21}">
      <text>
        <r>
          <rPr>
            <b/>
            <sz val="9"/>
            <color indexed="81"/>
            <rFont val="Tahoma"/>
            <family val="2"/>
          </rPr>
          <t>Becky Dzingeleski:</t>
        </r>
        <r>
          <rPr>
            <sz val="9"/>
            <color indexed="81"/>
            <rFont val="Tahoma"/>
            <family val="2"/>
          </rPr>
          <t xml:space="preserve">
Per FOD is a new Unit.  Contributions began in 2018</t>
        </r>
      </text>
    </comment>
    <comment ref="JIT19" authorId="0" shapeId="0" xr:uid="{DB0FC786-B035-42B7-B835-53ACCA98F882}">
      <text>
        <r>
          <rPr>
            <b/>
            <sz val="9"/>
            <color indexed="81"/>
            <rFont val="Tahoma"/>
            <family val="2"/>
          </rPr>
          <t>Becky Dzingeleski:</t>
        </r>
        <r>
          <rPr>
            <sz val="9"/>
            <color indexed="81"/>
            <rFont val="Tahoma"/>
            <family val="2"/>
          </rPr>
          <t xml:space="preserve">
Per FOD is a new Unit.  Contributions began in 2018</t>
        </r>
      </text>
    </comment>
    <comment ref="JIX19" authorId="0" shapeId="0" xr:uid="{2D05BC52-F22A-455E-801E-2409191DF367}">
      <text>
        <r>
          <rPr>
            <b/>
            <sz val="9"/>
            <color indexed="81"/>
            <rFont val="Tahoma"/>
            <family val="2"/>
          </rPr>
          <t>Becky Dzingeleski:</t>
        </r>
        <r>
          <rPr>
            <sz val="9"/>
            <color indexed="81"/>
            <rFont val="Tahoma"/>
            <family val="2"/>
          </rPr>
          <t xml:space="preserve">
Per FOD is a new Unit.  Contributions began in 2018</t>
        </r>
      </text>
    </comment>
    <comment ref="JJB19" authorId="0" shapeId="0" xr:uid="{0851667E-A82F-4EE9-AF58-2E9B89722279}">
      <text>
        <r>
          <rPr>
            <b/>
            <sz val="9"/>
            <color indexed="81"/>
            <rFont val="Tahoma"/>
            <family val="2"/>
          </rPr>
          <t>Becky Dzingeleski:</t>
        </r>
        <r>
          <rPr>
            <sz val="9"/>
            <color indexed="81"/>
            <rFont val="Tahoma"/>
            <family val="2"/>
          </rPr>
          <t xml:space="preserve">
Per FOD is a new Unit.  Contributions began in 2018</t>
        </r>
      </text>
    </comment>
    <comment ref="JJF19" authorId="0" shapeId="0" xr:uid="{B4C552FF-A042-4C13-8F6F-6531C4D0BE98}">
      <text>
        <r>
          <rPr>
            <b/>
            <sz val="9"/>
            <color indexed="81"/>
            <rFont val="Tahoma"/>
            <family val="2"/>
          </rPr>
          <t>Becky Dzingeleski:</t>
        </r>
        <r>
          <rPr>
            <sz val="9"/>
            <color indexed="81"/>
            <rFont val="Tahoma"/>
            <family val="2"/>
          </rPr>
          <t xml:space="preserve">
Per FOD is a new Unit.  Contributions began in 2018</t>
        </r>
      </text>
    </comment>
    <comment ref="JJJ19" authorId="0" shapeId="0" xr:uid="{7399EA54-CE6C-47C3-ADF5-D58A16909003}">
      <text>
        <r>
          <rPr>
            <b/>
            <sz val="9"/>
            <color indexed="81"/>
            <rFont val="Tahoma"/>
            <family val="2"/>
          </rPr>
          <t>Becky Dzingeleski:</t>
        </r>
        <r>
          <rPr>
            <sz val="9"/>
            <color indexed="81"/>
            <rFont val="Tahoma"/>
            <family val="2"/>
          </rPr>
          <t xml:space="preserve">
Per FOD is a new Unit.  Contributions began in 2018</t>
        </r>
      </text>
    </comment>
    <comment ref="JJN19" authorId="0" shapeId="0" xr:uid="{38B3AA99-7275-4BA6-BA3F-72FADEE05DCE}">
      <text>
        <r>
          <rPr>
            <b/>
            <sz val="9"/>
            <color indexed="81"/>
            <rFont val="Tahoma"/>
            <family val="2"/>
          </rPr>
          <t>Becky Dzingeleski:</t>
        </r>
        <r>
          <rPr>
            <sz val="9"/>
            <color indexed="81"/>
            <rFont val="Tahoma"/>
            <family val="2"/>
          </rPr>
          <t xml:space="preserve">
Per FOD is a new Unit.  Contributions began in 2018</t>
        </r>
      </text>
    </comment>
    <comment ref="JJR19" authorId="0" shapeId="0" xr:uid="{6567A5C9-0225-439D-AA82-FFBA95CAC5DA}">
      <text>
        <r>
          <rPr>
            <b/>
            <sz val="9"/>
            <color indexed="81"/>
            <rFont val="Tahoma"/>
            <family val="2"/>
          </rPr>
          <t>Becky Dzingeleski:</t>
        </r>
        <r>
          <rPr>
            <sz val="9"/>
            <color indexed="81"/>
            <rFont val="Tahoma"/>
            <family val="2"/>
          </rPr>
          <t xml:space="preserve">
Per FOD is a new Unit.  Contributions began in 2018</t>
        </r>
      </text>
    </comment>
    <comment ref="JJV19" authorId="0" shapeId="0" xr:uid="{72A94944-E6A0-4574-A3D3-284A4BBAABCF}">
      <text>
        <r>
          <rPr>
            <b/>
            <sz val="9"/>
            <color indexed="81"/>
            <rFont val="Tahoma"/>
            <family val="2"/>
          </rPr>
          <t>Becky Dzingeleski:</t>
        </r>
        <r>
          <rPr>
            <sz val="9"/>
            <color indexed="81"/>
            <rFont val="Tahoma"/>
            <family val="2"/>
          </rPr>
          <t xml:space="preserve">
Per FOD is a new Unit.  Contributions began in 2018</t>
        </r>
      </text>
    </comment>
    <comment ref="JJZ19" authorId="0" shapeId="0" xr:uid="{6FF0A52C-CFB0-4122-9407-44902B0FFB77}">
      <text>
        <r>
          <rPr>
            <b/>
            <sz val="9"/>
            <color indexed="81"/>
            <rFont val="Tahoma"/>
            <family val="2"/>
          </rPr>
          <t>Becky Dzingeleski:</t>
        </r>
        <r>
          <rPr>
            <sz val="9"/>
            <color indexed="81"/>
            <rFont val="Tahoma"/>
            <family val="2"/>
          </rPr>
          <t xml:space="preserve">
Per FOD is a new Unit.  Contributions began in 2018</t>
        </r>
      </text>
    </comment>
    <comment ref="JKD19" authorId="0" shapeId="0" xr:uid="{FD0C4C02-898B-486A-A2E2-FA33AE31FC8D}">
      <text>
        <r>
          <rPr>
            <b/>
            <sz val="9"/>
            <color indexed="81"/>
            <rFont val="Tahoma"/>
            <family val="2"/>
          </rPr>
          <t>Becky Dzingeleski:</t>
        </r>
        <r>
          <rPr>
            <sz val="9"/>
            <color indexed="81"/>
            <rFont val="Tahoma"/>
            <family val="2"/>
          </rPr>
          <t xml:space="preserve">
Per FOD is a new Unit.  Contributions began in 2018</t>
        </r>
      </text>
    </comment>
    <comment ref="JKH19" authorId="0" shapeId="0" xr:uid="{4B637330-84B9-4503-AD4B-E04D8ACF24A9}">
      <text>
        <r>
          <rPr>
            <b/>
            <sz val="9"/>
            <color indexed="81"/>
            <rFont val="Tahoma"/>
            <family val="2"/>
          </rPr>
          <t>Becky Dzingeleski:</t>
        </r>
        <r>
          <rPr>
            <sz val="9"/>
            <color indexed="81"/>
            <rFont val="Tahoma"/>
            <family val="2"/>
          </rPr>
          <t xml:space="preserve">
Per FOD is a new Unit.  Contributions began in 2018</t>
        </r>
      </text>
    </comment>
    <comment ref="JKL19" authorId="0" shapeId="0" xr:uid="{2AF4C1E7-E31C-4909-AF9E-37B643E759C9}">
      <text>
        <r>
          <rPr>
            <b/>
            <sz val="9"/>
            <color indexed="81"/>
            <rFont val="Tahoma"/>
            <family val="2"/>
          </rPr>
          <t>Becky Dzingeleski:</t>
        </r>
        <r>
          <rPr>
            <sz val="9"/>
            <color indexed="81"/>
            <rFont val="Tahoma"/>
            <family val="2"/>
          </rPr>
          <t xml:space="preserve">
Per FOD is a new Unit.  Contributions began in 2018</t>
        </r>
      </text>
    </comment>
    <comment ref="JKP19" authorId="0" shapeId="0" xr:uid="{D2012A28-B805-4A56-9B45-872F8B5C34EC}">
      <text>
        <r>
          <rPr>
            <b/>
            <sz val="9"/>
            <color indexed="81"/>
            <rFont val="Tahoma"/>
            <family val="2"/>
          </rPr>
          <t>Becky Dzingeleski:</t>
        </r>
        <r>
          <rPr>
            <sz val="9"/>
            <color indexed="81"/>
            <rFont val="Tahoma"/>
            <family val="2"/>
          </rPr>
          <t xml:space="preserve">
Per FOD is a new Unit.  Contributions began in 2018</t>
        </r>
      </text>
    </comment>
    <comment ref="JKT19" authorId="0" shapeId="0" xr:uid="{F99D77FF-F19D-485B-A77C-892590C546CE}">
      <text>
        <r>
          <rPr>
            <b/>
            <sz val="9"/>
            <color indexed="81"/>
            <rFont val="Tahoma"/>
            <family val="2"/>
          </rPr>
          <t>Becky Dzingeleski:</t>
        </r>
        <r>
          <rPr>
            <sz val="9"/>
            <color indexed="81"/>
            <rFont val="Tahoma"/>
            <family val="2"/>
          </rPr>
          <t xml:space="preserve">
Per FOD is a new Unit.  Contributions began in 2018</t>
        </r>
      </text>
    </comment>
    <comment ref="JKX19" authorId="0" shapeId="0" xr:uid="{22116728-14A8-47AA-9C10-4B7B5B7DF17C}">
      <text>
        <r>
          <rPr>
            <b/>
            <sz val="9"/>
            <color indexed="81"/>
            <rFont val="Tahoma"/>
            <family val="2"/>
          </rPr>
          <t>Becky Dzingeleski:</t>
        </r>
        <r>
          <rPr>
            <sz val="9"/>
            <color indexed="81"/>
            <rFont val="Tahoma"/>
            <family val="2"/>
          </rPr>
          <t xml:space="preserve">
Per FOD is a new Unit.  Contributions began in 2018</t>
        </r>
      </text>
    </comment>
    <comment ref="JLB19" authorId="0" shapeId="0" xr:uid="{B17C0C7A-3489-4DD9-BD8E-2057AEB039D7}">
      <text>
        <r>
          <rPr>
            <b/>
            <sz val="9"/>
            <color indexed="81"/>
            <rFont val="Tahoma"/>
            <family val="2"/>
          </rPr>
          <t>Becky Dzingeleski:</t>
        </r>
        <r>
          <rPr>
            <sz val="9"/>
            <color indexed="81"/>
            <rFont val="Tahoma"/>
            <family val="2"/>
          </rPr>
          <t xml:space="preserve">
Per FOD is a new Unit.  Contributions began in 2018</t>
        </r>
      </text>
    </comment>
    <comment ref="JLF19" authorId="0" shapeId="0" xr:uid="{E5994AE1-7309-49F4-B802-7CD0766B48A4}">
      <text>
        <r>
          <rPr>
            <b/>
            <sz val="9"/>
            <color indexed="81"/>
            <rFont val="Tahoma"/>
            <family val="2"/>
          </rPr>
          <t>Becky Dzingeleski:</t>
        </r>
        <r>
          <rPr>
            <sz val="9"/>
            <color indexed="81"/>
            <rFont val="Tahoma"/>
            <family val="2"/>
          </rPr>
          <t xml:space="preserve">
Per FOD is a new Unit.  Contributions began in 2018</t>
        </r>
      </text>
    </comment>
    <comment ref="JLJ19" authorId="0" shapeId="0" xr:uid="{74B2101A-33ED-4C0E-82FF-755145B74C20}">
      <text>
        <r>
          <rPr>
            <b/>
            <sz val="9"/>
            <color indexed="81"/>
            <rFont val="Tahoma"/>
            <family val="2"/>
          </rPr>
          <t>Becky Dzingeleski:</t>
        </r>
        <r>
          <rPr>
            <sz val="9"/>
            <color indexed="81"/>
            <rFont val="Tahoma"/>
            <family val="2"/>
          </rPr>
          <t xml:space="preserve">
Per FOD is a new Unit.  Contributions began in 2018</t>
        </r>
      </text>
    </comment>
    <comment ref="JLN19" authorId="0" shapeId="0" xr:uid="{313FDB4E-240F-4C9D-98E2-CAA19EA269C9}">
      <text>
        <r>
          <rPr>
            <b/>
            <sz val="9"/>
            <color indexed="81"/>
            <rFont val="Tahoma"/>
            <family val="2"/>
          </rPr>
          <t>Becky Dzingeleski:</t>
        </r>
        <r>
          <rPr>
            <sz val="9"/>
            <color indexed="81"/>
            <rFont val="Tahoma"/>
            <family val="2"/>
          </rPr>
          <t xml:space="preserve">
Per FOD is a new Unit.  Contributions began in 2018</t>
        </r>
      </text>
    </comment>
    <comment ref="JLR19" authorId="0" shapeId="0" xr:uid="{DDAAF8F4-DAE3-483D-997D-9E6CB94E8670}">
      <text>
        <r>
          <rPr>
            <b/>
            <sz val="9"/>
            <color indexed="81"/>
            <rFont val="Tahoma"/>
            <family val="2"/>
          </rPr>
          <t>Becky Dzingeleski:</t>
        </r>
        <r>
          <rPr>
            <sz val="9"/>
            <color indexed="81"/>
            <rFont val="Tahoma"/>
            <family val="2"/>
          </rPr>
          <t xml:space="preserve">
Per FOD is a new Unit.  Contributions began in 2018</t>
        </r>
      </text>
    </comment>
    <comment ref="JLV19" authorId="0" shapeId="0" xr:uid="{B52AF82F-D0F2-4F12-8EEA-ACEB23E33BDC}">
      <text>
        <r>
          <rPr>
            <b/>
            <sz val="9"/>
            <color indexed="81"/>
            <rFont val="Tahoma"/>
            <family val="2"/>
          </rPr>
          <t>Becky Dzingeleski:</t>
        </r>
        <r>
          <rPr>
            <sz val="9"/>
            <color indexed="81"/>
            <rFont val="Tahoma"/>
            <family val="2"/>
          </rPr>
          <t xml:space="preserve">
Per FOD is a new Unit.  Contributions began in 2018</t>
        </r>
      </text>
    </comment>
    <comment ref="JLZ19" authorId="0" shapeId="0" xr:uid="{D0070EF3-DDE9-4CED-82D8-148D2A8B9311}">
      <text>
        <r>
          <rPr>
            <b/>
            <sz val="9"/>
            <color indexed="81"/>
            <rFont val="Tahoma"/>
            <family val="2"/>
          </rPr>
          <t>Becky Dzingeleski:</t>
        </r>
        <r>
          <rPr>
            <sz val="9"/>
            <color indexed="81"/>
            <rFont val="Tahoma"/>
            <family val="2"/>
          </rPr>
          <t xml:space="preserve">
Per FOD is a new Unit.  Contributions began in 2018</t>
        </r>
      </text>
    </comment>
    <comment ref="JMD19" authorId="0" shapeId="0" xr:uid="{9EACE2DD-DDF9-42AF-A318-41AF8AEDA8F6}">
      <text>
        <r>
          <rPr>
            <b/>
            <sz val="9"/>
            <color indexed="81"/>
            <rFont val="Tahoma"/>
            <family val="2"/>
          </rPr>
          <t>Becky Dzingeleski:</t>
        </r>
        <r>
          <rPr>
            <sz val="9"/>
            <color indexed="81"/>
            <rFont val="Tahoma"/>
            <family val="2"/>
          </rPr>
          <t xml:space="preserve">
Per FOD is a new Unit.  Contributions began in 2018</t>
        </r>
      </text>
    </comment>
    <comment ref="JMH19" authorId="0" shapeId="0" xr:uid="{FC90D5D5-BCFF-4CF4-975C-6855DA867522}">
      <text>
        <r>
          <rPr>
            <b/>
            <sz val="9"/>
            <color indexed="81"/>
            <rFont val="Tahoma"/>
            <family val="2"/>
          </rPr>
          <t>Becky Dzingeleski:</t>
        </r>
        <r>
          <rPr>
            <sz val="9"/>
            <color indexed="81"/>
            <rFont val="Tahoma"/>
            <family val="2"/>
          </rPr>
          <t xml:space="preserve">
Per FOD is a new Unit.  Contributions began in 2018</t>
        </r>
      </text>
    </comment>
    <comment ref="JML19" authorId="0" shapeId="0" xr:uid="{96F3330C-756E-4696-A065-CC8CBAE24B7A}">
      <text>
        <r>
          <rPr>
            <b/>
            <sz val="9"/>
            <color indexed="81"/>
            <rFont val="Tahoma"/>
            <family val="2"/>
          </rPr>
          <t>Becky Dzingeleski:</t>
        </r>
        <r>
          <rPr>
            <sz val="9"/>
            <color indexed="81"/>
            <rFont val="Tahoma"/>
            <family val="2"/>
          </rPr>
          <t xml:space="preserve">
Per FOD is a new Unit.  Contributions began in 2018</t>
        </r>
      </text>
    </comment>
    <comment ref="JMP19" authorId="0" shapeId="0" xr:uid="{D808B58D-4719-44E9-A5F9-02760EB25030}">
      <text>
        <r>
          <rPr>
            <b/>
            <sz val="9"/>
            <color indexed="81"/>
            <rFont val="Tahoma"/>
            <family val="2"/>
          </rPr>
          <t>Becky Dzingeleski:</t>
        </r>
        <r>
          <rPr>
            <sz val="9"/>
            <color indexed="81"/>
            <rFont val="Tahoma"/>
            <family val="2"/>
          </rPr>
          <t xml:space="preserve">
Per FOD is a new Unit.  Contributions began in 2018</t>
        </r>
      </text>
    </comment>
    <comment ref="JMT19" authorId="0" shapeId="0" xr:uid="{98ED2AAA-C218-4475-9C5D-D2BC9DFC23AE}">
      <text>
        <r>
          <rPr>
            <b/>
            <sz val="9"/>
            <color indexed="81"/>
            <rFont val="Tahoma"/>
            <family val="2"/>
          </rPr>
          <t>Becky Dzingeleski:</t>
        </r>
        <r>
          <rPr>
            <sz val="9"/>
            <color indexed="81"/>
            <rFont val="Tahoma"/>
            <family val="2"/>
          </rPr>
          <t xml:space="preserve">
Per FOD is a new Unit.  Contributions began in 2018</t>
        </r>
      </text>
    </comment>
    <comment ref="JMX19" authorId="0" shapeId="0" xr:uid="{43F5083C-F36D-40D1-8C95-176CD2844B7C}">
      <text>
        <r>
          <rPr>
            <b/>
            <sz val="9"/>
            <color indexed="81"/>
            <rFont val="Tahoma"/>
            <family val="2"/>
          </rPr>
          <t>Becky Dzingeleski:</t>
        </r>
        <r>
          <rPr>
            <sz val="9"/>
            <color indexed="81"/>
            <rFont val="Tahoma"/>
            <family val="2"/>
          </rPr>
          <t xml:space="preserve">
Per FOD is a new Unit.  Contributions began in 2018</t>
        </r>
      </text>
    </comment>
    <comment ref="JNB19" authorId="0" shapeId="0" xr:uid="{3F80A8F8-CBAA-4BD6-A6D0-8E1CD03A437C}">
      <text>
        <r>
          <rPr>
            <b/>
            <sz val="9"/>
            <color indexed="81"/>
            <rFont val="Tahoma"/>
            <family val="2"/>
          </rPr>
          <t>Becky Dzingeleski:</t>
        </r>
        <r>
          <rPr>
            <sz val="9"/>
            <color indexed="81"/>
            <rFont val="Tahoma"/>
            <family val="2"/>
          </rPr>
          <t xml:space="preserve">
Per FOD is a new Unit.  Contributions began in 2018</t>
        </r>
      </text>
    </comment>
    <comment ref="JNF19" authorId="0" shapeId="0" xr:uid="{F7DEE741-7CE8-4D9D-8456-5976194824CA}">
      <text>
        <r>
          <rPr>
            <b/>
            <sz val="9"/>
            <color indexed="81"/>
            <rFont val="Tahoma"/>
            <family val="2"/>
          </rPr>
          <t>Becky Dzingeleski:</t>
        </r>
        <r>
          <rPr>
            <sz val="9"/>
            <color indexed="81"/>
            <rFont val="Tahoma"/>
            <family val="2"/>
          </rPr>
          <t xml:space="preserve">
Per FOD is a new Unit.  Contributions began in 2018</t>
        </r>
      </text>
    </comment>
    <comment ref="JNJ19" authorId="0" shapeId="0" xr:uid="{B740F2EB-D34F-4459-86D9-EBC5E1E18DCD}">
      <text>
        <r>
          <rPr>
            <b/>
            <sz val="9"/>
            <color indexed="81"/>
            <rFont val="Tahoma"/>
            <family val="2"/>
          </rPr>
          <t>Becky Dzingeleski:</t>
        </r>
        <r>
          <rPr>
            <sz val="9"/>
            <color indexed="81"/>
            <rFont val="Tahoma"/>
            <family val="2"/>
          </rPr>
          <t xml:space="preserve">
Per FOD is a new Unit.  Contributions began in 2018</t>
        </r>
      </text>
    </comment>
    <comment ref="JNN19" authorId="0" shapeId="0" xr:uid="{5955CDCD-7E03-416C-8425-5B245A91C09A}">
      <text>
        <r>
          <rPr>
            <b/>
            <sz val="9"/>
            <color indexed="81"/>
            <rFont val="Tahoma"/>
            <family val="2"/>
          </rPr>
          <t>Becky Dzingeleski:</t>
        </r>
        <r>
          <rPr>
            <sz val="9"/>
            <color indexed="81"/>
            <rFont val="Tahoma"/>
            <family val="2"/>
          </rPr>
          <t xml:space="preserve">
Per FOD is a new Unit.  Contributions began in 2018</t>
        </r>
      </text>
    </comment>
    <comment ref="JNR19" authorId="0" shapeId="0" xr:uid="{A10F6427-F237-43CD-8E96-035859E7168A}">
      <text>
        <r>
          <rPr>
            <b/>
            <sz val="9"/>
            <color indexed="81"/>
            <rFont val="Tahoma"/>
            <family val="2"/>
          </rPr>
          <t>Becky Dzingeleski:</t>
        </r>
        <r>
          <rPr>
            <sz val="9"/>
            <color indexed="81"/>
            <rFont val="Tahoma"/>
            <family val="2"/>
          </rPr>
          <t xml:space="preserve">
Per FOD is a new Unit.  Contributions began in 2018</t>
        </r>
      </text>
    </comment>
    <comment ref="JNV19" authorId="0" shapeId="0" xr:uid="{49C903AE-529A-4827-8349-5E50F9996BB7}">
      <text>
        <r>
          <rPr>
            <b/>
            <sz val="9"/>
            <color indexed="81"/>
            <rFont val="Tahoma"/>
            <family val="2"/>
          </rPr>
          <t>Becky Dzingeleski:</t>
        </r>
        <r>
          <rPr>
            <sz val="9"/>
            <color indexed="81"/>
            <rFont val="Tahoma"/>
            <family val="2"/>
          </rPr>
          <t xml:space="preserve">
Per FOD is a new Unit.  Contributions began in 2018</t>
        </r>
      </text>
    </comment>
    <comment ref="JNZ19" authorId="0" shapeId="0" xr:uid="{F05985A1-FEA3-4AE1-B172-E4433FB07397}">
      <text>
        <r>
          <rPr>
            <b/>
            <sz val="9"/>
            <color indexed="81"/>
            <rFont val="Tahoma"/>
            <family val="2"/>
          </rPr>
          <t>Becky Dzingeleski:</t>
        </r>
        <r>
          <rPr>
            <sz val="9"/>
            <color indexed="81"/>
            <rFont val="Tahoma"/>
            <family val="2"/>
          </rPr>
          <t xml:space="preserve">
Per FOD is a new Unit.  Contributions began in 2018</t>
        </r>
      </text>
    </comment>
    <comment ref="JOD19" authorId="0" shapeId="0" xr:uid="{37DE2E98-EA51-4E11-B682-3C73FFA70AB7}">
      <text>
        <r>
          <rPr>
            <b/>
            <sz val="9"/>
            <color indexed="81"/>
            <rFont val="Tahoma"/>
            <family val="2"/>
          </rPr>
          <t>Becky Dzingeleski:</t>
        </r>
        <r>
          <rPr>
            <sz val="9"/>
            <color indexed="81"/>
            <rFont val="Tahoma"/>
            <family val="2"/>
          </rPr>
          <t xml:space="preserve">
Per FOD is a new Unit.  Contributions began in 2018</t>
        </r>
      </text>
    </comment>
    <comment ref="JOH19" authorId="0" shapeId="0" xr:uid="{8C287B07-1858-4A78-8C44-ABEB67B5F084}">
      <text>
        <r>
          <rPr>
            <b/>
            <sz val="9"/>
            <color indexed="81"/>
            <rFont val="Tahoma"/>
            <family val="2"/>
          </rPr>
          <t>Becky Dzingeleski:</t>
        </r>
        <r>
          <rPr>
            <sz val="9"/>
            <color indexed="81"/>
            <rFont val="Tahoma"/>
            <family val="2"/>
          </rPr>
          <t xml:space="preserve">
Per FOD is a new Unit.  Contributions began in 2018</t>
        </r>
      </text>
    </comment>
    <comment ref="JOL19" authorId="0" shapeId="0" xr:uid="{D0B409BE-B730-4504-BBE3-F44965A648CF}">
      <text>
        <r>
          <rPr>
            <b/>
            <sz val="9"/>
            <color indexed="81"/>
            <rFont val="Tahoma"/>
            <family val="2"/>
          </rPr>
          <t>Becky Dzingeleski:</t>
        </r>
        <r>
          <rPr>
            <sz val="9"/>
            <color indexed="81"/>
            <rFont val="Tahoma"/>
            <family val="2"/>
          </rPr>
          <t xml:space="preserve">
Per FOD is a new Unit.  Contributions began in 2018</t>
        </r>
      </text>
    </comment>
    <comment ref="JOP19" authorId="0" shapeId="0" xr:uid="{D71974E1-0BE2-47C9-83E6-009769322300}">
      <text>
        <r>
          <rPr>
            <b/>
            <sz val="9"/>
            <color indexed="81"/>
            <rFont val="Tahoma"/>
            <family val="2"/>
          </rPr>
          <t>Becky Dzingeleski:</t>
        </r>
        <r>
          <rPr>
            <sz val="9"/>
            <color indexed="81"/>
            <rFont val="Tahoma"/>
            <family val="2"/>
          </rPr>
          <t xml:space="preserve">
Per FOD is a new Unit.  Contributions began in 2018</t>
        </r>
      </text>
    </comment>
    <comment ref="JOT19" authorId="0" shapeId="0" xr:uid="{3DF1AA5D-EE0C-4E48-8C89-D95528BBB447}">
      <text>
        <r>
          <rPr>
            <b/>
            <sz val="9"/>
            <color indexed="81"/>
            <rFont val="Tahoma"/>
            <family val="2"/>
          </rPr>
          <t>Becky Dzingeleski:</t>
        </r>
        <r>
          <rPr>
            <sz val="9"/>
            <color indexed="81"/>
            <rFont val="Tahoma"/>
            <family val="2"/>
          </rPr>
          <t xml:space="preserve">
Per FOD is a new Unit.  Contributions began in 2018</t>
        </r>
      </text>
    </comment>
    <comment ref="JOX19" authorId="0" shapeId="0" xr:uid="{B1F2E30B-D2FE-49D7-A243-AF388452EF4C}">
      <text>
        <r>
          <rPr>
            <b/>
            <sz val="9"/>
            <color indexed="81"/>
            <rFont val="Tahoma"/>
            <family val="2"/>
          </rPr>
          <t>Becky Dzingeleski:</t>
        </r>
        <r>
          <rPr>
            <sz val="9"/>
            <color indexed="81"/>
            <rFont val="Tahoma"/>
            <family val="2"/>
          </rPr>
          <t xml:space="preserve">
Per FOD is a new Unit.  Contributions began in 2018</t>
        </r>
      </text>
    </comment>
    <comment ref="JPB19" authorId="0" shapeId="0" xr:uid="{143ECC29-4135-4802-ACB5-49BEC1061AF5}">
      <text>
        <r>
          <rPr>
            <b/>
            <sz val="9"/>
            <color indexed="81"/>
            <rFont val="Tahoma"/>
            <family val="2"/>
          </rPr>
          <t>Becky Dzingeleski:</t>
        </r>
        <r>
          <rPr>
            <sz val="9"/>
            <color indexed="81"/>
            <rFont val="Tahoma"/>
            <family val="2"/>
          </rPr>
          <t xml:space="preserve">
Per FOD is a new Unit.  Contributions began in 2018</t>
        </r>
      </text>
    </comment>
    <comment ref="JPF19" authorId="0" shapeId="0" xr:uid="{D21D9236-DEA4-4043-8A31-703767565230}">
      <text>
        <r>
          <rPr>
            <b/>
            <sz val="9"/>
            <color indexed="81"/>
            <rFont val="Tahoma"/>
            <family val="2"/>
          </rPr>
          <t>Becky Dzingeleski:</t>
        </r>
        <r>
          <rPr>
            <sz val="9"/>
            <color indexed="81"/>
            <rFont val="Tahoma"/>
            <family val="2"/>
          </rPr>
          <t xml:space="preserve">
Per FOD is a new Unit.  Contributions began in 2018</t>
        </r>
      </text>
    </comment>
    <comment ref="JPJ19" authorId="0" shapeId="0" xr:uid="{BAF313DC-0C96-4D06-AE15-68BD603B8704}">
      <text>
        <r>
          <rPr>
            <b/>
            <sz val="9"/>
            <color indexed="81"/>
            <rFont val="Tahoma"/>
            <family val="2"/>
          </rPr>
          <t>Becky Dzingeleski:</t>
        </r>
        <r>
          <rPr>
            <sz val="9"/>
            <color indexed="81"/>
            <rFont val="Tahoma"/>
            <family val="2"/>
          </rPr>
          <t xml:space="preserve">
Per FOD is a new Unit.  Contributions began in 2018</t>
        </r>
      </text>
    </comment>
    <comment ref="JPN19" authorId="0" shapeId="0" xr:uid="{214BB010-2879-4A49-A6E6-37E1287B80BE}">
      <text>
        <r>
          <rPr>
            <b/>
            <sz val="9"/>
            <color indexed="81"/>
            <rFont val="Tahoma"/>
            <family val="2"/>
          </rPr>
          <t>Becky Dzingeleski:</t>
        </r>
        <r>
          <rPr>
            <sz val="9"/>
            <color indexed="81"/>
            <rFont val="Tahoma"/>
            <family val="2"/>
          </rPr>
          <t xml:space="preserve">
Per FOD is a new Unit.  Contributions began in 2018</t>
        </r>
      </text>
    </comment>
    <comment ref="JPR19" authorId="0" shapeId="0" xr:uid="{EBEFE83C-E1B0-4509-82DD-6CD475775401}">
      <text>
        <r>
          <rPr>
            <b/>
            <sz val="9"/>
            <color indexed="81"/>
            <rFont val="Tahoma"/>
            <family val="2"/>
          </rPr>
          <t>Becky Dzingeleski:</t>
        </r>
        <r>
          <rPr>
            <sz val="9"/>
            <color indexed="81"/>
            <rFont val="Tahoma"/>
            <family val="2"/>
          </rPr>
          <t xml:space="preserve">
Per FOD is a new Unit.  Contributions began in 2018</t>
        </r>
      </text>
    </comment>
    <comment ref="JPV19" authorId="0" shapeId="0" xr:uid="{82D43127-D267-4894-B616-17868ABCF171}">
      <text>
        <r>
          <rPr>
            <b/>
            <sz val="9"/>
            <color indexed="81"/>
            <rFont val="Tahoma"/>
            <family val="2"/>
          </rPr>
          <t>Becky Dzingeleski:</t>
        </r>
        <r>
          <rPr>
            <sz val="9"/>
            <color indexed="81"/>
            <rFont val="Tahoma"/>
            <family val="2"/>
          </rPr>
          <t xml:space="preserve">
Per FOD is a new Unit.  Contributions began in 2018</t>
        </r>
      </text>
    </comment>
    <comment ref="JPZ19" authorId="0" shapeId="0" xr:uid="{0DE9264F-CE96-48FF-8744-4C38B2F919A9}">
      <text>
        <r>
          <rPr>
            <b/>
            <sz val="9"/>
            <color indexed="81"/>
            <rFont val="Tahoma"/>
            <family val="2"/>
          </rPr>
          <t>Becky Dzingeleski:</t>
        </r>
        <r>
          <rPr>
            <sz val="9"/>
            <color indexed="81"/>
            <rFont val="Tahoma"/>
            <family val="2"/>
          </rPr>
          <t xml:space="preserve">
Per FOD is a new Unit.  Contributions began in 2018</t>
        </r>
      </text>
    </comment>
    <comment ref="JQD19" authorId="0" shapeId="0" xr:uid="{010560FE-59C9-4205-BC13-0CAE37F3A890}">
      <text>
        <r>
          <rPr>
            <b/>
            <sz val="9"/>
            <color indexed="81"/>
            <rFont val="Tahoma"/>
            <family val="2"/>
          </rPr>
          <t>Becky Dzingeleski:</t>
        </r>
        <r>
          <rPr>
            <sz val="9"/>
            <color indexed="81"/>
            <rFont val="Tahoma"/>
            <family val="2"/>
          </rPr>
          <t xml:space="preserve">
Per FOD is a new Unit.  Contributions began in 2018</t>
        </r>
      </text>
    </comment>
    <comment ref="JQH19" authorId="0" shapeId="0" xr:uid="{B0E34482-2DB9-46B9-A2B9-6AAFB8F881B9}">
      <text>
        <r>
          <rPr>
            <b/>
            <sz val="9"/>
            <color indexed="81"/>
            <rFont val="Tahoma"/>
            <family val="2"/>
          </rPr>
          <t>Becky Dzingeleski:</t>
        </r>
        <r>
          <rPr>
            <sz val="9"/>
            <color indexed="81"/>
            <rFont val="Tahoma"/>
            <family val="2"/>
          </rPr>
          <t xml:space="preserve">
Per FOD is a new Unit.  Contributions began in 2018</t>
        </r>
      </text>
    </comment>
    <comment ref="JQL19" authorId="0" shapeId="0" xr:uid="{62FAFA63-2629-4492-9C25-85C10C6FB117}">
      <text>
        <r>
          <rPr>
            <b/>
            <sz val="9"/>
            <color indexed="81"/>
            <rFont val="Tahoma"/>
            <family val="2"/>
          </rPr>
          <t>Becky Dzingeleski:</t>
        </r>
        <r>
          <rPr>
            <sz val="9"/>
            <color indexed="81"/>
            <rFont val="Tahoma"/>
            <family val="2"/>
          </rPr>
          <t xml:space="preserve">
Per FOD is a new Unit.  Contributions began in 2018</t>
        </r>
      </text>
    </comment>
    <comment ref="JQP19" authorId="0" shapeId="0" xr:uid="{EA72771E-1BDE-40C6-8CF5-4A3F77A45889}">
      <text>
        <r>
          <rPr>
            <b/>
            <sz val="9"/>
            <color indexed="81"/>
            <rFont val="Tahoma"/>
            <family val="2"/>
          </rPr>
          <t>Becky Dzingeleski:</t>
        </r>
        <r>
          <rPr>
            <sz val="9"/>
            <color indexed="81"/>
            <rFont val="Tahoma"/>
            <family val="2"/>
          </rPr>
          <t xml:space="preserve">
Per FOD is a new Unit.  Contributions began in 2018</t>
        </r>
      </text>
    </comment>
    <comment ref="JQT19" authorId="0" shapeId="0" xr:uid="{BFC3066C-7241-449E-9170-C30AC74C278D}">
      <text>
        <r>
          <rPr>
            <b/>
            <sz val="9"/>
            <color indexed="81"/>
            <rFont val="Tahoma"/>
            <family val="2"/>
          </rPr>
          <t>Becky Dzingeleski:</t>
        </r>
        <r>
          <rPr>
            <sz val="9"/>
            <color indexed="81"/>
            <rFont val="Tahoma"/>
            <family val="2"/>
          </rPr>
          <t xml:space="preserve">
Per FOD is a new Unit.  Contributions began in 2018</t>
        </r>
      </text>
    </comment>
    <comment ref="JQX19" authorId="0" shapeId="0" xr:uid="{E3B41BC4-FFD9-45AC-90B4-56E886FDD134}">
      <text>
        <r>
          <rPr>
            <b/>
            <sz val="9"/>
            <color indexed="81"/>
            <rFont val="Tahoma"/>
            <family val="2"/>
          </rPr>
          <t>Becky Dzingeleski:</t>
        </r>
        <r>
          <rPr>
            <sz val="9"/>
            <color indexed="81"/>
            <rFont val="Tahoma"/>
            <family val="2"/>
          </rPr>
          <t xml:space="preserve">
Per FOD is a new Unit.  Contributions began in 2018</t>
        </r>
      </text>
    </comment>
    <comment ref="JRB19" authorId="0" shapeId="0" xr:uid="{AF77FE41-B43E-43E3-9793-8ABCC4ED681B}">
      <text>
        <r>
          <rPr>
            <b/>
            <sz val="9"/>
            <color indexed="81"/>
            <rFont val="Tahoma"/>
            <family val="2"/>
          </rPr>
          <t>Becky Dzingeleski:</t>
        </r>
        <r>
          <rPr>
            <sz val="9"/>
            <color indexed="81"/>
            <rFont val="Tahoma"/>
            <family val="2"/>
          </rPr>
          <t xml:space="preserve">
Per FOD is a new Unit.  Contributions began in 2018</t>
        </r>
      </text>
    </comment>
    <comment ref="JRF19" authorId="0" shapeId="0" xr:uid="{D3EE0343-45C8-4030-ABE8-54ECC8164D49}">
      <text>
        <r>
          <rPr>
            <b/>
            <sz val="9"/>
            <color indexed="81"/>
            <rFont val="Tahoma"/>
            <family val="2"/>
          </rPr>
          <t>Becky Dzingeleski:</t>
        </r>
        <r>
          <rPr>
            <sz val="9"/>
            <color indexed="81"/>
            <rFont val="Tahoma"/>
            <family val="2"/>
          </rPr>
          <t xml:space="preserve">
Per FOD is a new Unit.  Contributions began in 2018</t>
        </r>
      </text>
    </comment>
    <comment ref="JRJ19" authorId="0" shapeId="0" xr:uid="{C9C82534-F4A8-4E10-A8D1-6DC521533BD9}">
      <text>
        <r>
          <rPr>
            <b/>
            <sz val="9"/>
            <color indexed="81"/>
            <rFont val="Tahoma"/>
            <family val="2"/>
          </rPr>
          <t>Becky Dzingeleski:</t>
        </r>
        <r>
          <rPr>
            <sz val="9"/>
            <color indexed="81"/>
            <rFont val="Tahoma"/>
            <family val="2"/>
          </rPr>
          <t xml:space="preserve">
Per FOD is a new Unit.  Contributions began in 2018</t>
        </r>
      </text>
    </comment>
    <comment ref="JRN19" authorId="0" shapeId="0" xr:uid="{8A6DED82-0333-4B72-96B6-469C264DA7AC}">
      <text>
        <r>
          <rPr>
            <b/>
            <sz val="9"/>
            <color indexed="81"/>
            <rFont val="Tahoma"/>
            <family val="2"/>
          </rPr>
          <t>Becky Dzingeleski:</t>
        </r>
        <r>
          <rPr>
            <sz val="9"/>
            <color indexed="81"/>
            <rFont val="Tahoma"/>
            <family val="2"/>
          </rPr>
          <t xml:space="preserve">
Per FOD is a new Unit.  Contributions began in 2018</t>
        </r>
      </text>
    </comment>
    <comment ref="JRR19" authorId="0" shapeId="0" xr:uid="{3D6FAF43-95CE-440C-AB6D-9F19578851AA}">
      <text>
        <r>
          <rPr>
            <b/>
            <sz val="9"/>
            <color indexed="81"/>
            <rFont val="Tahoma"/>
            <family val="2"/>
          </rPr>
          <t>Becky Dzingeleski:</t>
        </r>
        <r>
          <rPr>
            <sz val="9"/>
            <color indexed="81"/>
            <rFont val="Tahoma"/>
            <family val="2"/>
          </rPr>
          <t xml:space="preserve">
Per FOD is a new Unit.  Contributions began in 2018</t>
        </r>
      </text>
    </comment>
    <comment ref="JRV19" authorId="0" shapeId="0" xr:uid="{A721C5BE-527A-4202-98F4-19DF260EC2DB}">
      <text>
        <r>
          <rPr>
            <b/>
            <sz val="9"/>
            <color indexed="81"/>
            <rFont val="Tahoma"/>
            <family val="2"/>
          </rPr>
          <t>Becky Dzingeleski:</t>
        </r>
        <r>
          <rPr>
            <sz val="9"/>
            <color indexed="81"/>
            <rFont val="Tahoma"/>
            <family val="2"/>
          </rPr>
          <t xml:space="preserve">
Per FOD is a new Unit.  Contributions began in 2018</t>
        </r>
      </text>
    </comment>
    <comment ref="JRZ19" authorId="0" shapeId="0" xr:uid="{80CA9FA5-2599-4F60-847A-B9CDA1BAB886}">
      <text>
        <r>
          <rPr>
            <b/>
            <sz val="9"/>
            <color indexed="81"/>
            <rFont val="Tahoma"/>
            <family val="2"/>
          </rPr>
          <t>Becky Dzingeleski:</t>
        </r>
        <r>
          <rPr>
            <sz val="9"/>
            <color indexed="81"/>
            <rFont val="Tahoma"/>
            <family val="2"/>
          </rPr>
          <t xml:space="preserve">
Per FOD is a new Unit.  Contributions began in 2018</t>
        </r>
      </text>
    </comment>
    <comment ref="JSD19" authorId="0" shapeId="0" xr:uid="{897F8CFE-5E31-4380-AE3F-BAEE9A78D735}">
      <text>
        <r>
          <rPr>
            <b/>
            <sz val="9"/>
            <color indexed="81"/>
            <rFont val="Tahoma"/>
            <family val="2"/>
          </rPr>
          <t>Becky Dzingeleski:</t>
        </r>
        <r>
          <rPr>
            <sz val="9"/>
            <color indexed="81"/>
            <rFont val="Tahoma"/>
            <family val="2"/>
          </rPr>
          <t xml:space="preserve">
Per FOD is a new Unit.  Contributions began in 2018</t>
        </r>
      </text>
    </comment>
    <comment ref="JSH19" authorId="0" shapeId="0" xr:uid="{35F73405-752E-4F2E-B7D4-A62B4D7A79F0}">
      <text>
        <r>
          <rPr>
            <b/>
            <sz val="9"/>
            <color indexed="81"/>
            <rFont val="Tahoma"/>
            <family val="2"/>
          </rPr>
          <t>Becky Dzingeleski:</t>
        </r>
        <r>
          <rPr>
            <sz val="9"/>
            <color indexed="81"/>
            <rFont val="Tahoma"/>
            <family val="2"/>
          </rPr>
          <t xml:space="preserve">
Per FOD is a new Unit.  Contributions began in 2018</t>
        </r>
      </text>
    </comment>
    <comment ref="JSL19" authorId="0" shapeId="0" xr:uid="{AA07032F-9B86-41FC-8E16-F4CC7EE7B208}">
      <text>
        <r>
          <rPr>
            <b/>
            <sz val="9"/>
            <color indexed="81"/>
            <rFont val="Tahoma"/>
            <family val="2"/>
          </rPr>
          <t>Becky Dzingeleski:</t>
        </r>
        <r>
          <rPr>
            <sz val="9"/>
            <color indexed="81"/>
            <rFont val="Tahoma"/>
            <family val="2"/>
          </rPr>
          <t xml:space="preserve">
Per FOD is a new Unit.  Contributions began in 2018</t>
        </r>
      </text>
    </comment>
    <comment ref="JSP19" authorId="0" shapeId="0" xr:uid="{D18737E9-3497-4A93-808A-C07D2F83E8F9}">
      <text>
        <r>
          <rPr>
            <b/>
            <sz val="9"/>
            <color indexed="81"/>
            <rFont val="Tahoma"/>
            <family val="2"/>
          </rPr>
          <t>Becky Dzingeleski:</t>
        </r>
        <r>
          <rPr>
            <sz val="9"/>
            <color indexed="81"/>
            <rFont val="Tahoma"/>
            <family val="2"/>
          </rPr>
          <t xml:space="preserve">
Per FOD is a new Unit.  Contributions began in 2018</t>
        </r>
      </text>
    </comment>
    <comment ref="JST19" authorId="0" shapeId="0" xr:uid="{FA3ECF5D-0AF2-4EE0-A9A8-6A1F1A8BF6F1}">
      <text>
        <r>
          <rPr>
            <b/>
            <sz val="9"/>
            <color indexed="81"/>
            <rFont val="Tahoma"/>
            <family val="2"/>
          </rPr>
          <t>Becky Dzingeleski:</t>
        </r>
        <r>
          <rPr>
            <sz val="9"/>
            <color indexed="81"/>
            <rFont val="Tahoma"/>
            <family val="2"/>
          </rPr>
          <t xml:space="preserve">
Per FOD is a new Unit.  Contributions began in 2018</t>
        </r>
      </text>
    </comment>
    <comment ref="JSX19" authorId="0" shapeId="0" xr:uid="{3027D5EE-882A-4F0C-B0C2-50B98B40DDEB}">
      <text>
        <r>
          <rPr>
            <b/>
            <sz val="9"/>
            <color indexed="81"/>
            <rFont val="Tahoma"/>
            <family val="2"/>
          </rPr>
          <t>Becky Dzingeleski:</t>
        </r>
        <r>
          <rPr>
            <sz val="9"/>
            <color indexed="81"/>
            <rFont val="Tahoma"/>
            <family val="2"/>
          </rPr>
          <t xml:space="preserve">
Per FOD is a new Unit.  Contributions began in 2018</t>
        </r>
      </text>
    </comment>
    <comment ref="JTB19" authorId="0" shapeId="0" xr:uid="{A475752F-3C6B-422A-9273-9BD2A4B174F1}">
      <text>
        <r>
          <rPr>
            <b/>
            <sz val="9"/>
            <color indexed="81"/>
            <rFont val="Tahoma"/>
            <family val="2"/>
          </rPr>
          <t>Becky Dzingeleski:</t>
        </r>
        <r>
          <rPr>
            <sz val="9"/>
            <color indexed="81"/>
            <rFont val="Tahoma"/>
            <family val="2"/>
          </rPr>
          <t xml:space="preserve">
Per FOD is a new Unit.  Contributions began in 2018</t>
        </r>
      </text>
    </comment>
    <comment ref="JTF19" authorId="0" shapeId="0" xr:uid="{AC6318FB-2FA7-412C-8D54-49A8C25FB77C}">
      <text>
        <r>
          <rPr>
            <b/>
            <sz val="9"/>
            <color indexed="81"/>
            <rFont val="Tahoma"/>
            <family val="2"/>
          </rPr>
          <t>Becky Dzingeleski:</t>
        </r>
        <r>
          <rPr>
            <sz val="9"/>
            <color indexed="81"/>
            <rFont val="Tahoma"/>
            <family val="2"/>
          </rPr>
          <t xml:space="preserve">
Per FOD is a new Unit.  Contributions began in 2018</t>
        </r>
      </text>
    </comment>
    <comment ref="JTJ19" authorId="0" shapeId="0" xr:uid="{327AD052-B2F9-4405-82F0-3F9FBC0D1E7C}">
      <text>
        <r>
          <rPr>
            <b/>
            <sz val="9"/>
            <color indexed="81"/>
            <rFont val="Tahoma"/>
            <family val="2"/>
          </rPr>
          <t>Becky Dzingeleski:</t>
        </r>
        <r>
          <rPr>
            <sz val="9"/>
            <color indexed="81"/>
            <rFont val="Tahoma"/>
            <family val="2"/>
          </rPr>
          <t xml:space="preserve">
Per FOD is a new Unit.  Contributions began in 2018</t>
        </r>
      </text>
    </comment>
    <comment ref="JTN19" authorId="0" shapeId="0" xr:uid="{C1AC04CC-8730-4018-89C6-AADD121FBCEE}">
      <text>
        <r>
          <rPr>
            <b/>
            <sz val="9"/>
            <color indexed="81"/>
            <rFont val="Tahoma"/>
            <family val="2"/>
          </rPr>
          <t>Becky Dzingeleski:</t>
        </r>
        <r>
          <rPr>
            <sz val="9"/>
            <color indexed="81"/>
            <rFont val="Tahoma"/>
            <family val="2"/>
          </rPr>
          <t xml:space="preserve">
Per FOD is a new Unit.  Contributions began in 2018</t>
        </r>
      </text>
    </comment>
    <comment ref="JTR19" authorId="0" shapeId="0" xr:uid="{411352F8-24F8-4FED-B42D-4E9BA4831927}">
      <text>
        <r>
          <rPr>
            <b/>
            <sz val="9"/>
            <color indexed="81"/>
            <rFont val="Tahoma"/>
            <family val="2"/>
          </rPr>
          <t>Becky Dzingeleski:</t>
        </r>
        <r>
          <rPr>
            <sz val="9"/>
            <color indexed="81"/>
            <rFont val="Tahoma"/>
            <family val="2"/>
          </rPr>
          <t xml:space="preserve">
Per FOD is a new Unit.  Contributions began in 2018</t>
        </r>
      </text>
    </comment>
    <comment ref="JTV19" authorId="0" shapeId="0" xr:uid="{8B705164-8328-483D-9F08-7372A88CEAF5}">
      <text>
        <r>
          <rPr>
            <b/>
            <sz val="9"/>
            <color indexed="81"/>
            <rFont val="Tahoma"/>
            <family val="2"/>
          </rPr>
          <t>Becky Dzingeleski:</t>
        </r>
        <r>
          <rPr>
            <sz val="9"/>
            <color indexed="81"/>
            <rFont val="Tahoma"/>
            <family val="2"/>
          </rPr>
          <t xml:space="preserve">
Per FOD is a new Unit.  Contributions began in 2018</t>
        </r>
      </text>
    </comment>
    <comment ref="JTZ19" authorId="0" shapeId="0" xr:uid="{0CF37B47-DB08-40A8-B0B0-F46458A54DA1}">
      <text>
        <r>
          <rPr>
            <b/>
            <sz val="9"/>
            <color indexed="81"/>
            <rFont val="Tahoma"/>
            <family val="2"/>
          </rPr>
          <t>Becky Dzingeleski:</t>
        </r>
        <r>
          <rPr>
            <sz val="9"/>
            <color indexed="81"/>
            <rFont val="Tahoma"/>
            <family val="2"/>
          </rPr>
          <t xml:space="preserve">
Per FOD is a new Unit.  Contributions began in 2018</t>
        </r>
      </text>
    </comment>
    <comment ref="JUD19" authorId="0" shapeId="0" xr:uid="{93BB9E1E-D392-45CC-B719-0B62F3821980}">
      <text>
        <r>
          <rPr>
            <b/>
            <sz val="9"/>
            <color indexed="81"/>
            <rFont val="Tahoma"/>
            <family val="2"/>
          </rPr>
          <t>Becky Dzingeleski:</t>
        </r>
        <r>
          <rPr>
            <sz val="9"/>
            <color indexed="81"/>
            <rFont val="Tahoma"/>
            <family val="2"/>
          </rPr>
          <t xml:space="preserve">
Per FOD is a new Unit.  Contributions began in 2018</t>
        </r>
      </text>
    </comment>
    <comment ref="JUH19" authorId="0" shapeId="0" xr:uid="{D0A9A1DD-2EF6-4731-BC9C-5C76FAECB83F}">
      <text>
        <r>
          <rPr>
            <b/>
            <sz val="9"/>
            <color indexed="81"/>
            <rFont val="Tahoma"/>
            <family val="2"/>
          </rPr>
          <t>Becky Dzingeleski:</t>
        </r>
        <r>
          <rPr>
            <sz val="9"/>
            <color indexed="81"/>
            <rFont val="Tahoma"/>
            <family val="2"/>
          </rPr>
          <t xml:space="preserve">
Per FOD is a new Unit.  Contributions began in 2018</t>
        </r>
      </text>
    </comment>
    <comment ref="JUL19" authorId="0" shapeId="0" xr:uid="{8A049701-1030-4738-8B21-9006AC01C887}">
      <text>
        <r>
          <rPr>
            <b/>
            <sz val="9"/>
            <color indexed="81"/>
            <rFont val="Tahoma"/>
            <family val="2"/>
          </rPr>
          <t>Becky Dzingeleski:</t>
        </r>
        <r>
          <rPr>
            <sz val="9"/>
            <color indexed="81"/>
            <rFont val="Tahoma"/>
            <family val="2"/>
          </rPr>
          <t xml:space="preserve">
Per FOD is a new Unit.  Contributions began in 2018</t>
        </r>
      </text>
    </comment>
    <comment ref="JUP19" authorId="0" shapeId="0" xr:uid="{0057AF63-F1D2-4E83-BB8C-B62332947B71}">
      <text>
        <r>
          <rPr>
            <b/>
            <sz val="9"/>
            <color indexed="81"/>
            <rFont val="Tahoma"/>
            <family val="2"/>
          </rPr>
          <t>Becky Dzingeleski:</t>
        </r>
        <r>
          <rPr>
            <sz val="9"/>
            <color indexed="81"/>
            <rFont val="Tahoma"/>
            <family val="2"/>
          </rPr>
          <t xml:space="preserve">
Per FOD is a new Unit.  Contributions began in 2018</t>
        </r>
      </text>
    </comment>
    <comment ref="JUT19" authorId="0" shapeId="0" xr:uid="{DA08657C-6BAE-41A5-8838-FF772253A267}">
      <text>
        <r>
          <rPr>
            <b/>
            <sz val="9"/>
            <color indexed="81"/>
            <rFont val="Tahoma"/>
            <family val="2"/>
          </rPr>
          <t>Becky Dzingeleski:</t>
        </r>
        <r>
          <rPr>
            <sz val="9"/>
            <color indexed="81"/>
            <rFont val="Tahoma"/>
            <family val="2"/>
          </rPr>
          <t xml:space="preserve">
Per FOD is a new Unit.  Contributions began in 2018</t>
        </r>
      </text>
    </comment>
    <comment ref="JUX19" authorId="0" shapeId="0" xr:uid="{A5242F2C-8684-48BE-AC43-EB3174E43416}">
      <text>
        <r>
          <rPr>
            <b/>
            <sz val="9"/>
            <color indexed="81"/>
            <rFont val="Tahoma"/>
            <family val="2"/>
          </rPr>
          <t>Becky Dzingeleski:</t>
        </r>
        <r>
          <rPr>
            <sz val="9"/>
            <color indexed="81"/>
            <rFont val="Tahoma"/>
            <family val="2"/>
          </rPr>
          <t xml:space="preserve">
Per FOD is a new Unit.  Contributions began in 2018</t>
        </r>
      </text>
    </comment>
    <comment ref="JVB19" authorId="0" shapeId="0" xr:uid="{F289EFDE-9A42-45E9-9C4A-595657667160}">
      <text>
        <r>
          <rPr>
            <b/>
            <sz val="9"/>
            <color indexed="81"/>
            <rFont val="Tahoma"/>
            <family val="2"/>
          </rPr>
          <t>Becky Dzingeleski:</t>
        </r>
        <r>
          <rPr>
            <sz val="9"/>
            <color indexed="81"/>
            <rFont val="Tahoma"/>
            <family val="2"/>
          </rPr>
          <t xml:space="preserve">
Per FOD is a new Unit.  Contributions began in 2018</t>
        </r>
      </text>
    </comment>
    <comment ref="JVF19" authorId="0" shapeId="0" xr:uid="{D2CCF388-5119-4334-A8F2-E3EBF86614A9}">
      <text>
        <r>
          <rPr>
            <b/>
            <sz val="9"/>
            <color indexed="81"/>
            <rFont val="Tahoma"/>
            <family val="2"/>
          </rPr>
          <t>Becky Dzingeleski:</t>
        </r>
        <r>
          <rPr>
            <sz val="9"/>
            <color indexed="81"/>
            <rFont val="Tahoma"/>
            <family val="2"/>
          </rPr>
          <t xml:space="preserve">
Per FOD is a new Unit.  Contributions began in 2018</t>
        </r>
      </text>
    </comment>
    <comment ref="JVJ19" authorId="0" shapeId="0" xr:uid="{F6B51645-9859-457E-9C46-0CDF84377A19}">
      <text>
        <r>
          <rPr>
            <b/>
            <sz val="9"/>
            <color indexed="81"/>
            <rFont val="Tahoma"/>
            <family val="2"/>
          </rPr>
          <t>Becky Dzingeleski:</t>
        </r>
        <r>
          <rPr>
            <sz val="9"/>
            <color indexed="81"/>
            <rFont val="Tahoma"/>
            <family val="2"/>
          </rPr>
          <t xml:space="preserve">
Per FOD is a new Unit.  Contributions began in 2018</t>
        </r>
      </text>
    </comment>
    <comment ref="JVN19" authorId="0" shapeId="0" xr:uid="{F28A382E-B82F-44A1-9371-D3F1C7FBD181}">
      <text>
        <r>
          <rPr>
            <b/>
            <sz val="9"/>
            <color indexed="81"/>
            <rFont val="Tahoma"/>
            <family val="2"/>
          </rPr>
          <t>Becky Dzingeleski:</t>
        </r>
        <r>
          <rPr>
            <sz val="9"/>
            <color indexed="81"/>
            <rFont val="Tahoma"/>
            <family val="2"/>
          </rPr>
          <t xml:space="preserve">
Per FOD is a new Unit.  Contributions began in 2018</t>
        </r>
      </text>
    </comment>
    <comment ref="JVR19" authorId="0" shapeId="0" xr:uid="{3BED92DB-5770-48F9-AD17-2C50CACF8026}">
      <text>
        <r>
          <rPr>
            <b/>
            <sz val="9"/>
            <color indexed="81"/>
            <rFont val="Tahoma"/>
            <family val="2"/>
          </rPr>
          <t>Becky Dzingeleski:</t>
        </r>
        <r>
          <rPr>
            <sz val="9"/>
            <color indexed="81"/>
            <rFont val="Tahoma"/>
            <family val="2"/>
          </rPr>
          <t xml:space="preserve">
Per FOD is a new Unit.  Contributions began in 2018</t>
        </r>
      </text>
    </comment>
    <comment ref="JVV19" authorId="0" shapeId="0" xr:uid="{866FEC8D-EB53-48A8-BBF0-78FC28CA8C12}">
      <text>
        <r>
          <rPr>
            <b/>
            <sz val="9"/>
            <color indexed="81"/>
            <rFont val="Tahoma"/>
            <family val="2"/>
          </rPr>
          <t>Becky Dzingeleski:</t>
        </r>
        <r>
          <rPr>
            <sz val="9"/>
            <color indexed="81"/>
            <rFont val="Tahoma"/>
            <family val="2"/>
          </rPr>
          <t xml:space="preserve">
Per FOD is a new Unit.  Contributions began in 2018</t>
        </r>
      </text>
    </comment>
    <comment ref="JVZ19" authorId="0" shapeId="0" xr:uid="{388B13BA-539E-4968-A47A-290B3B7C22DE}">
      <text>
        <r>
          <rPr>
            <b/>
            <sz val="9"/>
            <color indexed="81"/>
            <rFont val="Tahoma"/>
            <family val="2"/>
          </rPr>
          <t>Becky Dzingeleski:</t>
        </r>
        <r>
          <rPr>
            <sz val="9"/>
            <color indexed="81"/>
            <rFont val="Tahoma"/>
            <family val="2"/>
          </rPr>
          <t xml:space="preserve">
Per FOD is a new Unit.  Contributions began in 2018</t>
        </r>
      </text>
    </comment>
    <comment ref="JWD19" authorId="0" shapeId="0" xr:uid="{3D162669-4303-408A-B32E-A85DA6097E63}">
      <text>
        <r>
          <rPr>
            <b/>
            <sz val="9"/>
            <color indexed="81"/>
            <rFont val="Tahoma"/>
            <family val="2"/>
          </rPr>
          <t>Becky Dzingeleski:</t>
        </r>
        <r>
          <rPr>
            <sz val="9"/>
            <color indexed="81"/>
            <rFont val="Tahoma"/>
            <family val="2"/>
          </rPr>
          <t xml:space="preserve">
Per FOD is a new Unit.  Contributions began in 2018</t>
        </r>
      </text>
    </comment>
    <comment ref="JWH19" authorId="0" shapeId="0" xr:uid="{D1A456F8-F7D3-4B95-9C8C-FA4FE870AD58}">
      <text>
        <r>
          <rPr>
            <b/>
            <sz val="9"/>
            <color indexed="81"/>
            <rFont val="Tahoma"/>
            <family val="2"/>
          </rPr>
          <t>Becky Dzingeleski:</t>
        </r>
        <r>
          <rPr>
            <sz val="9"/>
            <color indexed="81"/>
            <rFont val="Tahoma"/>
            <family val="2"/>
          </rPr>
          <t xml:space="preserve">
Per FOD is a new Unit.  Contributions began in 2018</t>
        </r>
      </text>
    </comment>
    <comment ref="JWL19" authorId="0" shapeId="0" xr:uid="{77094FAE-0996-41EF-90A6-DF2DD2498589}">
      <text>
        <r>
          <rPr>
            <b/>
            <sz val="9"/>
            <color indexed="81"/>
            <rFont val="Tahoma"/>
            <family val="2"/>
          </rPr>
          <t>Becky Dzingeleski:</t>
        </r>
        <r>
          <rPr>
            <sz val="9"/>
            <color indexed="81"/>
            <rFont val="Tahoma"/>
            <family val="2"/>
          </rPr>
          <t xml:space="preserve">
Per FOD is a new Unit.  Contributions began in 2018</t>
        </r>
      </text>
    </comment>
    <comment ref="JWP19" authorId="0" shapeId="0" xr:uid="{38B2D1A0-3F78-4A38-A7BD-18E99263C1EE}">
      <text>
        <r>
          <rPr>
            <b/>
            <sz val="9"/>
            <color indexed="81"/>
            <rFont val="Tahoma"/>
            <family val="2"/>
          </rPr>
          <t>Becky Dzingeleski:</t>
        </r>
        <r>
          <rPr>
            <sz val="9"/>
            <color indexed="81"/>
            <rFont val="Tahoma"/>
            <family val="2"/>
          </rPr>
          <t xml:space="preserve">
Per FOD is a new Unit.  Contributions began in 2018</t>
        </r>
      </text>
    </comment>
    <comment ref="JWT19" authorId="0" shapeId="0" xr:uid="{3B61A812-1656-41EE-9B63-8BEA2D709F5A}">
      <text>
        <r>
          <rPr>
            <b/>
            <sz val="9"/>
            <color indexed="81"/>
            <rFont val="Tahoma"/>
            <family val="2"/>
          </rPr>
          <t>Becky Dzingeleski:</t>
        </r>
        <r>
          <rPr>
            <sz val="9"/>
            <color indexed="81"/>
            <rFont val="Tahoma"/>
            <family val="2"/>
          </rPr>
          <t xml:space="preserve">
Per FOD is a new Unit.  Contributions began in 2018</t>
        </r>
      </text>
    </comment>
    <comment ref="JWX19" authorId="0" shapeId="0" xr:uid="{98185558-A5DF-4C6E-99AC-9F2E5132B0E1}">
      <text>
        <r>
          <rPr>
            <b/>
            <sz val="9"/>
            <color indexed="81"/>
            <rFont val="Tahoma"/>
            <family val="2"/>
          </rPr>
          <t>Becky Dzingeleski:</t>
        </r>
        <r>
          <rPr>
            <sz val="9"/>
            <color indexed="81"/>
            <rFont val="Tahoma"/>
            <family val="2"/>
          </rPr>
          <t xml:space="preserve">
Per FOD is a new Unit.  Contributions began in 2018</t>
        </r>
      </text>
    </comment>
    <comment ref="JXB19" authorId="0" shapeId="0" xr:uid="{36E7BDA8-AACE-4F35-A11C-5838AA43DD4E}">
      <text>
        <r>
          <rPr>
            <b/>
            <sz val="9"/>
            <color indexed="81"/>
            <rFont val="Tahoma"/>
            <family val="2"/>
          </rPr>
          <t>Becky Dzingeleski:</t>
        </r>
        <r>
          <rPr>
            <sz val="9"/>
            <color indexed="81"/>
            <rFont val="Tahoma"/>
            <family val="2"/>
          </rPr>
          <t xml:space="preserve">
Per FOD is a new Unit.  Contributions began in 2018</t>
        </r>
      </text>
    </comment>
    <comment ref="JXF19" authorId="0" shapeId="0" xr:uid="{C1A44DC1-8C81-43BD-8927-71F713F4EB16}">
      <text>
        <r>
          <rPr>
            <b/>
            <sz val="9"/>
            <color indexed="81"/>
            <rFont val="Tahoma"/>
            <family val="2"/>
          </rPr>
          <t>Becky Dzingeleski:</t>
        </r>
        <r>
          <rPr>
            <sz val="9"/>
            <color indexed="81"/>
            <rFont val="Tahoma"/>
            <family val="2"/>
          </rPr>
          <t xml:space="preserve">
Per FOD is a new Unit.  Contributions began in 2018</t>
        </r>
      </text>
    </comment>
    <comment ref="JXJ19" authorId="0" shapeId="0" xr:uid="{C843BFCC-D3D0-4401-BA79-433392022CAE}">
      <text>
        <r>
          <rPr>
            <b/>
            <sz val="9"/>
            <color indexed="81"/>
            <rFont val="Tahoma"/>
            <family val="2"/>
          </rPr>
          <t>Becky Dzingeleski:</t>
        </r>
        <r>
          <rPr>
            <sz val="9"/>
            <color indexed="81"/>
            <rFont val="Tahoma"/>
            <family val="2"/>
          </rPr>
          <t xml:space="preserve">
Per FOD is a new Unit.  Contributions began in 2018</t>
        </r>
      </text>
    </comment>
    <comment ref="JXN19" authorId="0" shapeId="0" xr:uid="{60F3DFF3-EDCD-44A3-B76B-1306B33BC91E}">
      <text>
        <r>
          <rPr>
            <b/>
            <sz val="9"/>
            <color indexed="81"/>
            <rFont val="Tahoma"/>
            <family val="2"/>
          </rPr>
          <t>Becky Dzingeleski:</t>
        </r>
        <r>
          <rPr>
            <sz val="9"/>
            <color indexed="81"/>
            <rFont val="Tahoma"/>
            <family val="2"/>
          </rPr>
          <t xml:space="preserve">
Per FOD is a new Unit.  Contributions began in 2018</t>
        </r>
      </text>
    </comment>
    <comment ref="JXR19" authorId="0" shapeId="0" xr:uid="{54475C8E-EBEB-41D6-81FB-6631EA43A462}">
      <text>
        <r>
          <rPr>
            <b/>
            <sz val="9"/>
            <color indexed="81"/>
            <rFont val="Tahoma"/>
            <family val="2"/>
          </rPr>
          <t>Becky Dzingeleski:</t>
        </r>
        <r>
          <rPr>
            <sz val="9"/>
            <color indexed="81"/>
            <rFont val="Tahoma"/>
            <family val="2"/>
          </rPr>
          <t xml:space="preserve">
Per FOD is a new Unit.  Contributions began in 2018</t>
        </r>
      </text>
    </comment>
    <comment ref="JXV19" authorId="0" shapeId="0" xr:uid="{5609DEF9-3872-48E8-A21C-56115F626BFE}">
      <text>
        <r>
          <rPr>
            <b/>
            <sz val="9"/>
            <color indexed="81"/>
            <rFont val="Tahoma"/>
            <family val="2"/>
          </rPr>
          <t>Becky Dzingeleski:</t>
        </r>
        <r>
          <rPr>
            <sz val="9"/>
            <color indexed="81"/>
            <rFont val="Tahoma"/>
            <family val="2"/>
          </rPr>
          <t xml:space="preserve">
Per FOD is a new Unit.  Contributions began in 2018</t>
        </r>
      </text>
    </comment>
    <comment ref="JXZ19" authorId="0" shapeId="0" xr:uid="{72644E82-6CEE-46F9-9E27-B47812D9DE81}">
      <text>
        <r>
          <rPr>
            <b/>
            <sz val="9"/>
            <color indexed="81"/>
            <rFont val="Tahoma"/>
            <family val="2"/>
          </rPr>
          <t>Becky Dzingeleski:</t>
        </r>
        <r>
          <rPr>
            <sz val="9"/>
            <color indexed="81"/>
            <rFont val="Tahoma"/>
            <family val="2"/>
          </rPr>
          <t xml:space="preserve">
Per FOD is a new Unit.  Contributions began in 2018</t>
        </r>
      </text>
    </comment>
    <comment ref="JYD19" authorId="0" shapeId="0" xr:uid="{230914AE-BD58-478A-959D-5D0CC2767038}">
      <text>
        <r>
          <rPr>
            <b/>
            <sz val="9"/>
            <color indexed="81"/>
            <rFont val="Tahoma"/>
            <family val="2"/>
          </rPr>
          <t>Becky Dzingeleski:</t>
        </r>
        <r>
          <rPr>
            <sz val="9"/>
            <color indexed="81"/>
            <rFont val="Tahoma"/>
            <family val="2"/>
          </rPr>
          <t xml:space="preserve">
Per FOD is a new Unit.  Contributions began in 2018</t>
        </r>
      </text>
    </comment>
    <comment ref="JYH19" authorId="0" shapeId="0" xr:uid="{EB11096A-510E-4099-89E5-F6DE86DE3AFA}">
      <text>
        <r>
          <rPr>
            <b/>
            <sz val="9"/>
            <color indexed="81"/>
            <rFont val="Tahoma"/>
            <family val="2"/>
          </rPr>
          <t>Becky Dzingeleski:</t>
        </r>
        <r>
          <rPr>
            <sz val="9"/>
            <color indexed="81"/>
            <rFont val="Tahoma"/>
            <family val="2"/>
          </rPr>
          <t xml:space="preserve">
Per FOD is a new Unit.  Contributions began in 2018</t>
        </r>
      </text>
    </comment>
    <comment ref="JYL19" authorId="0" shapeId="0" xr:uid="{A75CF24B-2620-4F42-8159-03481C2C8732}">
      <text>
        <r>
          <rPr>
            <b/>
            <sz val="9"/>
            <color indexed="81"/>
            <rFont val="Tahoma"/>
            <family val="2"/>
          </rPr>
          <t>Becky Dzingeleski:</t>
        </r>
        <r>
          <rPr>
            <sz val="9"/>
            <color indexed="81"/>
            <rFont val="Tahoma"/>
            <family val="2"/>
          </rPr>
          <t xml:space="preserve">
Per FOD is a new Unit.  Contributions began in 2018</t>
        </r>
      </text>
    </comment>
    <comment ref="JYP19" authorId="0" shapeId="0" xr:uid="{3EEE292F-A07D-4454-B61C-054D97B6B5B5}">
      <text>
        <r>
          <rPr>
            <b/>
            <sz val="9"/>
            <color indexed="81"/>
            <rFont val="Tahoma"/>
            <family val="2"/>
          </rPr>
          <t>Becky Dzingeleski:</t>
        </r>
        <r>
          <rPr>
            <sz val="9"/>
            <color indexed="81"/>
            <rFont val="Tahoma"/>
            <family val="2"/>
          </rPr>
          <t xml:space="preserve">
Per FOD is a new Unit.  Contributions began in 2018</t>
        </r>
      </text>
    </comment>
    <comment ref="JYT19" authorId="0" shapeId="0" xr:uid="{60F092A7-64E0-4209-9311-922DEA47DE9D}">
      <text>
        <r>
          <rPr>
            <b/>
            <sz val="9"/>
            <color indexed="81"/>
            <rFont val="Tahoma"/>
            <family val="2"/>
          </rPr>
          <t>Becky Dzingeleski:</t>
        </r>
        <r>
          <rPr>
            <sz val="9"/>
            <color indexed="81"/>
            <rFont val="Tahoma"/>
            <family val="2"/>
          </rPr>
          <t xml:space="preserve">
Per FOD is a new Unit.  Contributions began in 2018</t>
        </r>
      </text>
    </comment>
    <comment ref="JYX19" authorId="0" shapeId="0" xr:uid="{2298790B-63A8-4870-925B-8A425C444D92}">
      <text>
        <r>
          <rPr>
            <b/>
            <sz val="9"/>
            <color indexed="81"/>
            <rFont val="Tahoma"/>
            <family val="2"/>
          </rPr>
          <t>Becky Dzingeleski:</t>
        </r>
        <r>
          <rPr>
            <sz val="9"/>
            <color indexed="81"/>
            <rFont val="Tahoma"/>
            <family val="2"/>
          </rPr>
          <t xml:space="preserve">
Per FOD is a new Unit.  Contributions began in 2018</t>
        </r>
      </text>
    </comment>
    <comment ref="JZB19" authorId="0" shapeId="0" xr:uid="{D45A6132-19B3-4A91-AE90-809851EE6FFF}">
      <text>
        <r>
          <rPr>
            <b/>
            <sz val="9"/>
            <color indexed="81"/>
            <rFont val="Tahoma"/>
            <family val="2"/>
          </rPr>
          <t>Becky Dzingeleski:</t>
        </r>
        <r>
          <rPr>
            <sz val="9"/>
            <color indexed="81"/>
            <rFont val="Tahoma"/>
            <family val="2"/>
          </rPr>
          <t xml:space="preserve">
Per FOD is a new Unit.  Contributions began in 2018</t>
        </r>
      </text>
    </comment>
    <comment ref="JZF19" authorId="0" shapeId="0" xr:uid="{82217DDA-C3DA-4219-95E0-2C70F1E488BB}">
      <text>
        <r>
          <rPr>
            <b/>
            <sz val="9"/>
            <color indexed="81"/>
            <rFont val="Tahoma"/>
            <family val="2"/>
          </rPr>
          <t>Becky Dzingeleski:</t>
        </r>
        <r>
          <rPr>
            <sz val="9"/>
            <color indexed="81"/>
            <rFont val="Tahoma"/>
            <family val="2"/>
          </rPr>
          <t xml:space="preserve">
Per FOD is a new Unit.  Contributions began in 2018</t>
        </r>
      </text>
    </comment>
    <comment ref="JZJ19" authorId="0" shapeId="0" xr:uid="{90D8E496-D1BA-4749-8581-B9C56BED3D22}">
      <text>
        <r>
          <rPr>
            <b/>
            <sz val="9"/>
            <color indexed="81"/>
            <rFont val="Tahoma"/>
            <family val="2"/>
          </rPr>
          <t>Becky Dzingeleski:</t>
        </r>
        <r>
          <rPr>
            <sz val="9"/>
            <color indexed="81"/>
            <rFont val="Tahoma"/>
            <family val="2"/>
          </rPr>
          <t xml:space="preserve">
Per FOD is a new Unit.  Contributions began in 2018</t>
        </r>
      </text>
    </comment>
    <comment ref="JZN19" authorId="0" shapeId="0" xr:uid="{69ED69AE-01B3-4B89-92F1-09AD7BC1745E}">
      <text>
        <r>
          <rPr>
            <b/>
            <sz val="9"/>
            <color indexed="81"/>
            <rFont val="Tahoma"/>
            <family val="2"/>
          </rPr>
          <t>Becky Dzingeleski:</t>
        </r>
        <r>
          <rPr>
            <sz val="9"/>
            <color indexed="81"/>
            <rFont val="Tahoma"/>
            <family val="2"/>
          </rPr>
          <t xml:space="preserve">
Per FOD is a new Unit.  Contributions began in 2018</t>
        </r>
      </text>
    </comment>
    <comment ref="JZR19" authorId="0" shapeId="0" xr:uid="{15F4CD18-B35A-4BFA-96ED-AA6D414C9E57}">
      <text>
        <r>
          <rPr>
            <b/>
            <sz val="9"/>
            <color indexed="81"/>
            <rFont val="Tahoma"/>
            <family val="2"/>
          </rPr>
          <t>Becky Dzingeleski:</t>
        </r>
        <r>
          <rPr>
            <sz val="9"/>
            <color indexed="81"/>
            <rFont val="Tahoma"/>
            <family val="2"/>
          </rPr>
          <t xml:space="preserve">
Per FOD is a new Unit.  Contributions began in 2018</t>
        </r>
      </text>
    </comment>
    <comment ref="JZV19" authorId="0" shapeId="0" xr:uid="{5018DEF8-AADA-432C-AB63-655E4412B7DC}">
      <text>
        <r>
          <rPr>
            <b/>
            <sz val="9"/>
            <color indexed="81"/>
            <rFont val="Tahoma"/>
            <family val="2"/>
          </rPr>
          <t>Becky Dzingeleski:</t>
        </r>
        <r>
          <rPr>
            <sz val="9"/>
            <color indexed="81"/>
            <rFont val="Tahoma"/>
            <family val="2"/>
          </rPr>
          <t xml:space="preserve">
Per FOD is a new Unit.  Contributions began in 2018</t>
        </r>
      </text>
    </comment>
    <comment ref="JZZ19" authorId="0" shapeId="0" xr:uid="{8A7E2BD2-E2B2-4E29-AA89-C83F201AA3B0}">
      <text>
        <r>
          <rPr>
            <b/>
            <sz val="9"/>
            <color indexed="81"/>
            <rFont val="Tahoma"/>
            <family val="2"/>
          </rPr>
          <t>Becky Dzingeleski:</t>
        </r>
        <r>
          <rPr>
            <sz val="9"/>
            <color indexed="81"/>
            <rFont val="Tahoma"/>
            <family val="2"/>
          </rPr>
          <t xml:space="preserve">
Per FOD is a new Unit.  Contributions began in 2018</t>
        </r>
      </text>
    </comment>
    <comment ref="KAD19" authorId="0" shapeId="0" xr:uid="{C121A2E6-D0B0-4FB3-9C55-BFEC34B5B57D}">
      <text>
        <r>
          <rPr>
            <b/>
            <sz val="9"/>
            <color indexed="81"/>
            <rFont val="Tahoma"/>
            <family val="2"/>
          </rPr>
          <t>Becky Dzingeleski:</t>
        </r>
        <r>
          <rPr>
            <sz val="9"/>
            <color indexed="81"/>
            <rFont val="Tahoma"/>
            <family val="2"/>
          </rPr>
          <t xml:space="preserve">
Per FOD is a new Unit.  Contributions began in 2018</t>
        </r>
      </text>
    </comment>
    <comment ref="KAH19" authorId="0" shapeId="0" xr:uid="{F12582F9-EFA1-4141-83DF-588F523C5852}">
      <text>
        <r>
          <rPr>
            <b/>
            <sz val="9"/>
            <color indexed="81"/>
            <rFont val="Tahoma"/>
            <family val="2"/>
          </rPr>
          <t>Becky Dzingeleski:</t>
        </r>
        <r>
          <rPr>
            <sz val="9"/>
            <color indexed="81"/>
            <rFont val="Tahoma"/>
            <family val="2"/>
          </rPr>
          <t xml:space="preserve">
Per FOD is a new Unit.  Contributions began in 2018</t>
        </r>
      </text>
    </comment>
    <comment ref="KAL19" authorId="0" shapeId="0" xr:uid="{65D4CF66-17BB-4530-B317-F9DD3B8D12E3}">
      <text>
        <r>
          <rPr>
            <b/>
            <sz val="9"/>
            <color indexed="81"/>
            <rFont val="Tahoma"/>
            <family val="2"/>
          </rPr>
          <t>Becky Dzingeleski:</t>
        </r>
        <r>
          <rPr>
            <sz val="9"/>
            <color indexed="81"/>
            <rFont val="Tahoma"/>
            <family val="2"/>
          </rPr>
          <t xml:space="preserve">
Per FOD is a new Unit.  Contributions began in 2018</t>
        </r>
      </text>
    </comment>
    <comment ref="KAP19" authorId="0" shapeId="0" xr:uid="{554771ED-14BC-40DE-9167-521F5DE4458C}">
      <text>
        <r>
          <rPr>
            <b/>
            <sz val="9"/>
            <color indexed="81"/>
            <rFont val="Tahoma"/>
            <family val="2"/>
          </rPr>
          <t>Becky Dzingeleski:</t>
        </r>
        <r>
          <rPr>
            <sz val="9"/>
            <color indexed="81"/>
            <rFont val="Tahoma"/>
            <family val="2"/>
          </rPr>
          <t xml:space="preserve">
Per FOD is a new Unit.  Contributions began in 2018</t>
        </r>
      </text>
    </comment>
    <comment ref="KAT19" authorId="0" shapeId="0" xr:uid="{E9C36DAC-B9D9-422B-9F21-E6498613F562}">
      <text>
        <r>
          <rPr>
            <b/>
            <sz val="9"/>
            <color indexed="81"/>
            <rFont val="Tahoma"/>
            <family val="2"/>
          </rPr>
          <t>Becky Dzingeleski:</t>
        </r>
        <r>
          <rPr>
            <sz val="9"/>
            <color indexed="81"/>
            <rFont val="Tahoma"/>
            <family val="2"/>
          </rPr>
          <t xml:space="preserve">
Per FOD is a new Unit.  Contributions began in 2018</t>
        </r>
      </text>
    </comment>
    <comment ref="KAX19" authorId="0" shapeId="0" xr:uid="{C6F57422-5268-417E-93CF-1C87398B1C9E}">
      <text>
        <r>
          <rPr>
            <b/>
            <sz val="9"/>
            <color indexed="81"/>
            <rFont val="Tahoma"/>
            <family val="2"/>
          </rPr>
          <t>Becky Dzingeleski:</t>
        </r>
        <r>
          <rPr>
            <sz val="9"/>
            <color indexed="81"/>
            <rFont val="Tahoma"/>
            <family val="2"/>
          </rPr>
          <t xml:space="preserve">
Per FOD is a new Unit.  Contributions began in 2018</t>
        </r>
      </text>
    </comment>
    <comment ref="KBB19" authorId="0" shapeId="0" xr:uid="{26324352-8EA0-4155-AC35-8D552B1AE581}">
      <text>
        <r>
          <rPr>
            <b/>
            <sz val="9"/>
            <color indexed="81"/>
            <rFont val="Tahoma"/>
            <family val="2"/>
          </rPr>
          <t>Becky Dzingeleski:</t>
        </r>
        <r>
          <rPr>
            <sz val="9"/>
            <color indexed="81"/>
            <rFont val="Tahoma"/>
            <family val="2"/>
          </rPr>
          <t xml:space="preserve">
Per FOD is a new Unit.  Contributions began in 2018</t>
        </r>
      </text>
    </comment>
    <comment ref="KBF19" authorId="0" shapeId="0" xr:uid="{3D58B989-9B9A-4284-B572-373B9E7129BF}">
      <text>
        <r>
          <rPr>
            <b/>
            <sz val="9"/>
            <color indexed="81"/>
            <rFont val="Tahoma"/>
            <family val="2"/>
          </rPr>
          <t>Becky Dzingeleski:</t>
        </r>
        <r>
          <rPr>
            <sz val="9"/>
            <color indexed="81"/>
            <rFont val="Tahoma"/>
            <family val="2"/>
          </rPr>
          <t xml:space="preserve">
Per FOD is a new Unit.  Contributions began in 2018</t>
        </r>
      </text>
    </comment>
    <comment ref="KBJ19" authorId="0" shapeId="0" xr:uid="{CB4A7E1B-BCD0-42E5-B7AA-3771A3223ED5}">
      <text>
        <r>
          <rPr>
            <b/>
            <sz val="9"/>
            <color indexed="81"/>
            <rFont val="Tahoma"/>
            <family val="2"/>
          </rPr>
          <t>Becky Dzingeleski:</t>
        </r>
        <r>
          <rPr>
            <sz val="9"/>
            <color indexed="81"/>
            <rFont val="Tahoma"/>
            <family val="2"/>
          </rPr>
          <t xml:space="preserve">
Per FOD is a new Unit.  Contributions began in 2018</t>
        </r>
      </text>
    </comment>
    <comment ref="KBN19" authorId="0" shapeId="0" xr:uid="{EDD740F3-8190-472E-9928-DBBDA8735A5A}">
      <text>
        <r>
          <rPr>
            <b/>
            <sz val="9"/>
            <color indexed="81"/>
            <rFont val="Tahoma"/>
            <family val="2"/>
          </rPr>
          <t>Becky Dzingeleski:</t>
        </r>
        <r>
          <rPr>
            <sz val="9"/>
            <color indexed="81"/>
            <rFont val="Tahoma"/>
            <family val="2"/>
          </rPr>
          <t xml:space="preserve">
Per FOD is a new Unit.  Contributions began in 2018</t>
        </r>
      </text>
    </comment>
    <comment ref="KBR19" authorId="0" shapeId="0" xr:uid="{6DB33724-3586-4209-B19D-FCA861AF03F2}">
      <text>
        <r>
          <rPr>
            <b/>
            <sz val="9"/>
            <color indexed="81"/>
            <rFont val="Tahoma"/>
            <family val="2"/>
          </rPr>
          <t>Becky Dzingeleski:</t>
        </r>
        <r>
          <rPr>
            <sz val="9"/>
            <color indexed="81"/>
            <rFont val="Tahoma"/>
            <family val="2"/>
          </rPr>
          <t xml:space="preserve">
Per FOD is a new Unit.  Contributions began in 2018</t>
        </r>
      </text>
    </comment>
    <comment ref="KBV19" authorId="0" shapeId="0" xr:uid="{DB12BD2C-4F91-4C2B-A95C-7C0AC8DD4296}">
      <text>
        <r>
          <rPr>
            <b/>
            <sz val="9"/>
            <color indexed="81"/>
            <rFont val="Tahoma"/>
            <family val="2"/>
          </rPr>
          <t>Becky Dzingeleski:</t>
        </r>
        <r>
          <rPr>
            <sz val="9"/>
            <color indexed="81"/>
            <rFont val="Tahoma"/>
            <family val="2"/>
          </rPr>
          <t xml:space="preserve">
Per FOD is a new Unit.  Contributions began in 2018</t>
        </r>
      </text>
    </comment>
    <comment ref="KBZ19" authorId="0" shapeId="0" xr:uid="{42D400E0-0290-4B9D-B74A-5DAE74476EB7}">
      <text>
        <r>
          <rPr>
            <b/>
            <sz val="9"/>
            <color indexed="81"/>
            <rFont val="Tahoma"/>
            <family val="2"/>
          </rPr>
          <t>Becky Dzingeleski:</t>
        </r>
        <r>
          <rPr>
            <sz val="9"/>
            <color indexed="81"/>
            <rFont val="Tahoma"/>
            <family val="2"/>
          </rPr>
          <t xml:space="preserve">
Per FOD is a new Unit.  Contributions began in 2018</t>
        </r>
      </text>
    </comment>
    <comment ref="KCD19" authorId="0" shapeId="0" xr:uid="{09E16D0D-9EB0-4F4A-9256-5AF4633D74D4}">
      <text>
        <r>
          <rPr>
            <b/>
            <sz val="9"/>
            <color indexed="81"/>
            <rFont val="Tahoma"/>
            <family val="2"/>
          </rPr>
          <t>Becky Dzingeleski:</t>
        </r>
        <r>
          <rPr>
            <sz val="9"/>
            <color indexed="81"/>
            <rFont val="Tahoma"/>
            <family val="2"/>
          </rPr>
          <t xml:space="preserve">
Per FOD is a new Unit.  Contributions began in 2018</t>
        </r>
      </text>
    </comment>
    <comment ref="KCH19" authorId="0" shapeId="0" xr:uid="{2D0572F7-F87E-4FE6-B392-13B8682C12B8}">
      <text>
        <r>
          <rPr>
            <b/>
            <sz val="9"/>
            <color indexed="81"/>
            <rFont val="Tahoma"/>
            <family val="2"/>
          </rPr>
          <t>Becky Dzingeleski:</t>
        </r>
        <r>
          <rPr>
            <sz val="9"/>
            <color indexed="81"/>
            <rFont val="Tahoma"/>
            <family val="2"/>
          </rPr>
          <t xml:space="preserve">
Per FOD is a new Unit.  Contributions began in 2018</t>
        </r>
      </text>
    </comment>
    <comment ref="KCL19" authorId="0" shapeId="0" xr:uid="{B8AA6041-66F0-403D-B160-E150C1CB918F}">
      <text>
        <r>
          <rPr>
            <b/>
            <sz val="9"/>
            <color indexed="81"/>
            <rFont val="Tahoma"/>
            <family val="2"/>
          </rPr>
          <t>Becky Dzingeleski:</t>
        </r>
        <r>
          <rPr>
            <sz val="9"/>
            <color indexed="81"/>
            <rFont val="Tahoma"/>
            <family val="2"/>
          </rPr>
          <t xml:space="preserve">
Per FOD is a new Unit.  Contributions began in 2018</t>
        </r>
      </text>
    </comment>
    <comment ref="KCP19" authorId="0" shapeId="0" xr:uid="{B7431C9A-A08F-46E8-BA14-84E02EAC6F34}">
      <text>
        <r>
          <rPr>
            <b/>
            <sz val="9"/>
            <color indexed="81"/>
            <rFont val="Tahoma"/>
            <family val="2"/>
          </rPr>
          <t>Becky Dzingeleski:</t>
        </r>
        <r>
          <rPr>
            <sz val="9"/>
            <color indexed="81"/>
            <rFont val="Tahoma"/>
            <family val="2"/>
          </rPr>
          <t xml:space="preserve">
Per FOD is a new Unit.  Contributions began in 2018</t>
        </r>
      </text>
    </comment>
    <comment ref="KCT19" authorId="0" shapeId="0" xr:uid="{841B9CF2-440B-4B68-A53E-D5A48E6AECE4}">
      <text>
        <r>
          <rPr>
            <b/>
            <sz val="9"/>
            <color indexed="81"/>
            <rFont val="Tahoma"/>
            <family val="2"/>
          </rPr>
          <t>Becky Dzingeleski:</t>
        </r>
        <r>
          <rPr>
            <sz val="9"/>
            <color indexed="81"/>
            <rFont val="Tahoma"/>
            <family val="2"/>
          </rPr>
          <t xml:space="preserve">
Per FOD is a new Unit.  Contributions began in 2018</t>
        </r>
      </text>
    </comment>
    <comment ref="KCX19" authorId="0" shapeId="0" xr:uid="{EA86B887-C57D-4AD9-BE65-21E074C1F204}">
      <text>
        <r>
          <rPr>
            <b/>
            <sz val="9"/>
            <color indexed="81"/>
            <rFont val="Tahoma"/>
            <family val="2"/>
          </rPr>
          <t>Becky Dzingeleski:</t>
        </r>
        <r>
          <rPr>
            <sz val="9"/>
            <color indexed="81"/>
            <rFont val="Tahoma"/>
            <family val="2"/>
          </rPr>
          <t xml:space="preserve">
Per FOD is a new Unit.  Contributions began in 2018</t>
        </r>
      </text>
    </comment>
    <comment ref="KDB19" authorId="0" shapeId="0" xr:uid="{95CA4864-D7C8-48DC-A5CC-87320436F500}">
      <text>
        <r>
          <rPr>
            <b/>
            <sz val="9"/>
            <color indexed="81"/>
            <rFont val="Tahoma"/>
            <family val="2"/>
          </rPr>
          <t>Becky Dzingeleski:</t>
        </r>
        <r>
          <rPr>
            <sz val="9"/>
            <color indexed="81"/>
            <rFont val="Tahoma"/>
            <family val="2"/>
          </rPr>
          <t xml:space="preserve">
Per FOD is a new Unit.  Contributions began in 2018</t>
        </r>
      </text>
    </comment>
    <comment ref="KDF19" authorId="0" shapeId="0" xr:uid="{9BCC6991-6B91-4CCD-875E-9A682CE43894}">
      <text>
        <r>
          <rPr>
            <b/>
            <sz val="9"/>
            <color indexed="81"/>
            <rFont val="Tahoma"/>
            <family val="2"/>
          </rPr>
          <t>Becky Dzingeleski:</t>
        </r>
        <r>
          <rPr>
            <sz val="9"/>
            <color indexed="81"/>
            <rFont val="Tahoma"/>
            <family val="2"/>
          </rPr>
          <t xml:space="preserve">
Per FOD is a new Unit.  Contributions began in 2018</t>
        </r>
      </text>
    </comment>
    <comment ref="KDJ19" authorId="0" shapeId="0" xr:uid="{73DFC7DB-0D92-4BBC-8D93-3055D522EC32}">
      <text>
        <r>
          <rPr>
            <b/>
            <sz val="9"/>
            <color indexed="81"/>
            <rFont val="Tahoma"/>
            <family val="2"/>
          </rPr>
          <t>Becky Dzingeleski:</t>
        </r>
        <r>
          <rPr>
            <sz val="9"/>
            <color indexed="81"/>
            <rFont val="Tahoma"/>
            <family val="2"/>
          </rPr>
          <t xml:space="preserve">
Per FOD is a new Unit.  Contributions began in 2018</t>
        </r>
      </text>
    </comment>
    <comment ref="KDN19" authorId="0" shapeId="0" xr:uid="{C86FCFA4-EDCD-4406-8B5B-4A175AEA0081}">
      <text>
        <r>
          <rPr>
            <b/>
            <sz val="9"/>
            <color indexed="81"/>
            <rFont val="Tahoma"/>
            <family val="2"/>
          </rPr>
          <t>Becky Dzingeleski:</t>
        </r>
        <r>
          <rPr>
            <sz val="9"/>
            <color indexed="81"/>
            <rFont val="Tahoma"/>
            <family val="2"/>
          </rPr>
          <t xml:space="preserve">
Per FOD is a new Unit.  Contributions began in 2018</t>
        </r>
      </text>
    </comment>
    <comment ref="KDR19" authorId="0" shapeId="0" xr:uid="{8A0A0560-67E9-46FB-9B0E-4C303B5671C2}">
      <text>
        <r>
          <rPr>
            <b/>
            <sz val="9"/>
            <color indexed="81"/>
            <rFont val="Tahoma"/>
            <family val="2"/>
          </rPr>
          <t>Becky Dzingeleski:</t>
        </r>
        <r>
          <rPr>
            <sz val="9"/>
            <color indexed="81"/>
            <rFont val="Tahoma"/>
            <family val="2"/>
          </rPr>
          <t xml:space="preserve">
Per FOD is a new Unit.  Contributions began in 2018</t>
        </r>
      </text>
    </comment>
    <comment ref="KDV19" authorId="0" shapeId="0" xr:uid="{705EAAF2-917D-4377-ACFF-0C811CDA63DD}">
      <text>
        <r>
          <rPr>
            <b/>
            <sz val="9"/>
            <color indexed="81"/>
            <rFont val="Tahoma"/>
            <family val="2"/>
          </rPr>
          <t>Becky Dzingeleski:</t>
        </r>
        <r>
          <rPr>
            <sz val="9"/>
            <color indexed="81"/>
            <rFont val="Tahoma"/>
            <family val="2"/>
          </rPr>
          <t xml:space="preserve">
Per FOD is a new Unit.  Contributions began in 2018</t>
        </r>
      </text>
    </comment>
    <comment ref="KDZ19" authorId="0" shapeId="0" xr:uid="{41C8B829-DCBA-4B37-93AB-7CABB4850D06}">
      <text>
        <r>
          <rPr>
            <b/>
            <sz val="9"/>
            <color indexed="81"/>
            <rFont val="Tahoma"/>
            <family val="2"/>
          </rPr>
          <t>Becky Dzingeleski:</t>
        </r>
        <r>
          <rPr>
            <sz val="9"/>
            <color indexed="81"/>
            <rFont val="Tahoma"/>
            <family val="2"/>
          </rPr>
          <t xml:space="preserve">
Per FOD is a new Unit.  Contributions began in 2018</t>
        </r>
      </text>
    </comment>
    <comment ref="KED19" authorId="0" shapeId="0" xr:uid="{18BC1811-07E6-4898-A8F6-A60718A2D9E9}">
      <text>
        <r>
          <rPr>
            <b/>
            <sz val="9"/>
            <color indexed="81"/>
            <rFont val="Tahoma"/>
            <family val="2"/>
          </rPr>
          <t>Becky Dzingeleski:</t>
        </r>
        <r>
          <rPr>
            <sz val="9"/>
            <color indexed="81"/>
            <rFont val="Tahoma"/>
            <family val="2"/>
          </rPr>
          <t xml:space="preserve">
Per FOD is a new Unit.  Contributions began in 2018</t>
        </r>
      </text>
    </comment>
    <comment ref="KEH19" authorId="0" shapeId="0" xr:uid="{86FA239E-E51D-4DE4-829A-73CD3A6D53C9}">
      <text>
        <r>
          <rPr>
            <b/>
            <sz val="9"/>
            <color indexed="81"/>
            <rFont val="Tahoma"/>
            <family val="2"/>
          </rPr>
          <t>Becky Dzingeleski:</t>
        </r>
        <r>
          <rPr>
            <sz val="9"/>
            <color indexed="81"/>
            <rFont val="Tahoma"/>
            <family val="2"/>
          </rPr>
          <t xml:space="preserve">
Per FOD is a new Unit.  Contributions began in 2018</t>
        </r>
      </text>
    </comment>
    <comment ref="KEL19" authorId="0" shapeId="0" xr:uid="{2ADE66BB-BF11-4E46-9B9D-D7A100FE9393}">
      <text>
        <r>
          <rPr>
            <b/>
            <sz val="9"/>
            <color indexed="81"/>
            <rFont val="Tahoma"/>
            <family val="2"/>
          </rPr>
          <t>Becky Dzingeleski:</t>
        </r>
        <r>
          <rPr>
            <sz val="9"/>
            <color indexed="81"/>
            <rFont val="Tahoma"/>
            <family val="2"/>
          </rPr>
          <t xml:space="preserve">
Per FOD is a new Unit.  Contributions began in 2018</t>
        </r>
      </text>
    </comment>
    <comment ref="KEP19" authorId="0" shapeId="0" xr:uid="{96A646DF-240C-43FB-AA50-87A81E517962}">
      <text>
        <r>
          <rPr>
            <b/>
            <sz val="9"/>
            <color indexed="81"/>
            <rFont val="Tahoma"/>
            <family val="2"/>
          </rPr>
          <t>Becky Dzingeleski:</t>
        </r>
        <r>
          <rPr>
            <sz val="9"/>
            <color indexed="81"/>
            <rFont val="Tahoma"/>
            <family val="2"/>
          </rPr>
          <t xml:space="preserve">
Per FOD is a new Unit.  Contributions began in 2018</t>
        </r>
      </text>
    </comment>
    <comment ref="KET19" authorId="0" shapeId="0" xr:uid="{43819AF1-EAD2-4B25-9761-A193D50B56D9}">
      <text>
        <r>
          <rPr>
            <b/>
            <sz val="9"/>
            <color indexed="81"/>
            <rFont val="Tahoma"/>
            <family val="2"/>
          </rPr>
          <t>Becky Dzingeleski:</t>
        </r>
        <r>
          <rPr>
            <sz val="9"/>
            <color indexed="81"/>
            <rFont val="Tahoma"/>
            <family val="2"/>
          </rPr>
          <t xml:space="preserve">
Per FOD is a new Unit.  Contributions began in 2018</t>
        </r>
      </text>
    </comment>
    <comment ref="KEX19" authorId="0" shapeId="0" xr:uid="{4A827884-92A9-4DC8-9602-52B260E5CFA9}">
      <text>
        <r>
          <rPr>
            <b/>
            <sz val="9"/>
            <color indexed="81"/>
            <rFont val="Tahoma"/>
            <family val="2"/>
          </rPr>
          <t>Becky Dzingeleski:</t>
        </r>
        <r>
          <rPr>
            <sz val="9"/>
            <color indexed="81"/>
            <rFont val="Tahoma"/>
            <family val="2"/>
          </rPr>
          <t xml:space="preserve">
Per FOD is a new Unit.  Contributions began in 2018</t>
        </r>
      </text>
    </comment>
    <comment ref="KFB19" authorId="0" shapeId="0" xr:uid="{4E0746E2-570F-4D42-B934-D6414B65B3DE}">
      <text>
        <r>
          <rPr>
            <b/>
            <sz val="9"/>
            <color indexed="81"/>
            <rFont val="Tahoma"/>
            <family val="2"/>
          </rPr>
          <t>Becky Dzingeleski:</t>
        </r>
        <r>
          <rPr>
            <sz val="9"/>
            <color indexed="81"/>
            <rFont val="Tahoma"/>
            <family val="2"/>
          </rPr>
          <t xml:space="preserve">
Per FOD is a new Unit.  Contributions began in 2018</t>
        </r>
      </text>
    </comment>
    <comment ref="KFF19" authorId="0" shapeId="0" xr:uid="{11D1CACC-D74F-45CD-A0B2-1E727FD760F8}">
      <text>
        <r>
          <rPr>
            <b/>
            <sz val="9"/>
            <color indexed="81"/>
            <rFont val="Tahoma"/>
            <family val="2"/>
          </rPr>
          <t>Becky Dzingeleski:</t>
        </r>
        <r>
          <rPr>
            <sz val="9"/>
            <color indexed="81"/>
            <rFont val="Tahoma"/>
            <family val="2"/>
          </rPr>
          <t xml:space="preserve">
Per FOD is a new Unit.  Contributions began in 2018</t>
        </r>
      </text>
    </comment>
    <comment ref="KFJ19" authorId="0" shapeId="0" xr:uid="{895774F7-F33B-47AA-A9FF-C1DCEB3A1567}">
      <text>
        <r>
          <rPr>
            <b/>
            <sz val="9"/>
            <color indexed="81"/>
            <rFont val="Tahoma"/>
            <family val="2"/>
          </rPr>
          <t>Becky Dzingeleski:</t>
        </r>
        <r>
          <rPr>
            <sz val="9"/>
            <color indexed="81"/>
            <rFont val="Tahoma"/>
            <family val="2"/>
          </rPr>
          <t xml:space="preserve">
Per FOD is a new Unit.  Contributions began in 2018</t>
        </r>
      </text>
    </comment>
    <comment ref="KFN19" authorId="0" shapeId="0" xr:uid="{BD20D27F-2A7A-4D66-9378-E9908BA5DAE5}">
      <text>
        <r>
          <rPr>
            <b/>
            <sz val="9"/>
            <color indexed="81"/>
            <rFont val="Tahoma"/>
            <family val="2"/>
          </rPr>
          <t>Becky Dzingeleski:</t>
        </r>
        <r>
          <rPr>
            <sz val="9"/>
            <color indexed="81"/>
            <rFont val="Tahoma"/>
            <family val="2"/>
          </rPr>
          <t xml:space="preserve">
Per FOD is a new Unit.  Contributions began in 2018</t>
        </r>
      </text>
    </comment>
    <comment ref="KFR19" authorId="0" shapeId="0" xr:uid="{79050817-EDEF-48D5-9624-141F49D19984}">
      <text>
        <r>
          <rPr>
            <b/>
            <sz val="9"/>
            <color indexed="81"/>
            <rFont val="Tahoma"/>
            <family val="2"/>
          </rPr>
          <t>Becky Dzingeleski:</t>
        </r>
        <r>
          <rPr>
            <sz val="9"/>
            <color indexed="81"/>
            <rFont val="Tahoma"/>
            <family val="2"/>
          </rPr>
          <t xml:space="preserve">
Per FOD is a new Unit.  Contributions began in 2018</t>
        </r>
      </text>
    </comment>
    <comment ref="KFV19" authorId="0" shapeId="0" xr:uid="{10B9C8AA-29D4-46B0-B61C-7B5F32A87C3E}">
      <text>
        <r>
          <rPr>
            <b/>
            <sz val="9"/>
            <color indexed="81"/>
            <rFont val="Tahoma"/>
            <family val="2"/>
          </rPr>
          <t>Becky Dzingeleski:</t>
        </r>
        <r>
          <rPr>
            <sz val="9"/>
            <color indexed="81"/>
            <rFont val="Tahoma"/>
            <family val="2"/>
          </rPr>
          <t xml:space="preserve">
Per FOD is a new Unit.  Contributions began in 2018</t>
        </r>
      </text>
    </comment>
    <comment ref="KFZ19" authorId="0" shapeId="0" xr:uid="{47A5F4EC-4F6F-4B30-8A4F-9E3AFF3EF935}">
      <text>
        <r>
          <rPr>
            <b/>
            <sz val="9"/>
            <color indexed="81"/>
            <rFont val="Tahoma"/>
            <family val="2"/>
          </rPr>
          <t>Becky Dzingeleski:</t>
        </r>
        <r>
          <rPr>
            <sz val="9"/>
            <color indexed="81"/>
            <rFont val="Tahoma"/>
            <family val="2"/>
          </rPr>
          <t xml:space="preserve">
Per FOD is a new Unit.  Contributions began in 2018</t>
        </r>
      </text>
    </comment>
    <comment ref="KGD19" authorId="0" shapeId="0" xr:uid="{96F5924C-B0A1-4955-81AD-A97149D6A32C}">
      <text>
        <r>
          <rPr>
            <b/>
            <sz val="9"/>
            <color indexed="81"/>
            <rFont val="Tahoma"/>
            <family val="2"/>
          </rPr>
          <t>Becky Dzingeleski:</t>
        </r>
        <r>
          <rPr>
            <sz val="9"/>
            <color indexed="81"/>
            <rFont val="Tahoma"/>
            <family val="2"/>
          </rPr>
          <t xml:space="preserve">
Per FOD is a new Unit.  Contributions began in 2018</t>
        </r>
      </text>
    </comment>
    <comment ref="KGH19" authorId="0" shapeId="0" xr:uid="{69F5954E-C9C5-4539-8DDE-CA2384D8720D}">
      <text>
        <r>
          <rPr>
            <b/>
            <sz val="9"/>
            <color indexed="81"/>
            <rFont val="Tahoma"/>
            <family val="2"/>
          </rPr>
          <t>Becky Dzingeleski:</t>
        </r>
        <r>
          <rPr>
            <sz val="9"/>
            <color indexed="81"/>
            <rFont val="Tahoma"/>
            <family val="2"/>
          </rPr>
          <t xml:space="preserve">
Per FOD is a new Unit.  Contributions began in 2018</t>
        </r>
      </text>
    </comment>
    <comment ref="KGL19" authorId="0" shapeId="0" xr:uid="{909A61E1-6B30-4CAB-BE0F-3E95819BA060}">
      <text>
        <r>
          <rPr>
            <b/>
            <sz val="9"/>
            <color indexed="81"/>
            <rFont val="Tahoma"/>
            <family val="2"/>
          </rPr>
          <t>Becky Dzingeleski:</t>
        </r>
        <r>
          <rPr>
            <sz val="9"/>
            <color indexed="81"/>
            <rFont val="Tahoma"/>
            <family val="2"/>
          </rPr>
          <t xml:space="preserve">
Per FOD is a new Unit.  Contributions began in 2018</t>
        </r>
      </text>
    </comment>
    <comment ref="KGP19" authorId="0" shapeId="0" xr:uid="{92782745-C5D9-42FE-8FFD-DA65F5CB91FC}">
      <text>
        <r>
          <rPr>
            <b/>
            <sz val="9"/>
            <color indexed="81"/>
            <rFont val="Tahoma"/>
            <family val="2"/>
          </rPr>
          <t>Becky Dzingeleski:</t>
        </r>
        <r>
          <rPr>
            <sz val="9"/>
            <color indexed="81"/>
            <rFont val="Tahoma"/>
            <family val="2"/>
          </rPr>
          <t xml:space="preserve">
Per FOD is a new Unit.  Contributions began in 2018</t>
        </r>
      </text>
    </comment>
    <comment ref="KGT19" authorId="0" shapeId="0" xr:uid="{62565E6F-60B1-461B-AED9-FD845AB5591E}">
      <text>
        <r>
          <rPr>
            <b/>
            <sz val="9"/>
            <color indexed="81"/>
            <rFont val="Tahoma"/>
            <family val="2"/>
          </rPr>
          <t>Becky Dzingeleski:</t>
        </r>
        <r>
          <rPr>
            <sz val="9"/>
            <color indexed="81"/>
            <rFont val="Tahoma"/>
            <family val="2"/>
          </rPr>
          <t xml:space="preserve">
Per FOD is a new Unit.  Contributions began in 2018</t>
        </r>
      </text>
    </comment>
    <comment ref="KGX19" authorId="0" shapeId="0" xr:uid="{C54562A6-8699-4D67-8361-A44DABDD901A}">
      <text>
        <r>
          <rPr>
            <b/>
            <sz val="9"/>
            <color indexed="81"/>
            <rFont val="Tahoma"/>
            <family val="2"/>
          </rPr>
          <t>Becky Dzingeleski:</t>
        </r>
        <r>
          <rPr>
            <sz val="9"/>
            <color indexed="81"/>
            <rFont val="Tahoma"/>
            <family val="2"/>
          </rPr>
          <t xml:space="preserve">
Per FOD is a new Unit.  Contributions began in 2018</t>
        </r>
      </text>
    </comment>
    <comment ref="KHB19" authorId="0" shapeId="0" xr:uid="{03BD72F2-2745-462E-BC2E-1931D007F391}">
      <text>
        <r>
          <rPr>
            <b/>
            <sz val="9"/>
            <color indexed="81"/>
            <rFont val="Tahoma"/>
            <family val="2"/>
          </rPr>
          <t>Becky Dzingeleski:</t>
        </r>
        <r>
          <rPr>
            <sz val="9"/>
            <color indexed="81"/>
            <rFont val="Tahoma"/>
            <family val="2"/>
          </rPr>
          <t xml:space="preserve">
Per FOD is a new Unit.  Contributions began in 2018</t>
        </r>
      </text>
    </comment>
    <comment ref="KHF19" authorId="0" shapeId="0" xr:uid="{746ABB29-AB57-420B-8373-2424CACFBD01}">
      <text>
        <r>
          <rPr>
            <b/>
            <sz val="9"/>
            <color indexed="81"/>
            <rFont val="Tahoma"/>
            <family val="2"/>
          </rPr>
          <t>Becky Dzingeleski:</t>
        </r>
        <r>
          <rPr>
            <sz val="9"/>
            <color indexed="81"/>
            <rFont val="Tahoma"/>
            <family val="2"/>
          </rPr>
          <t xml:space="preserve">
Per FOD is a new Unit.  Contributions began in 2018</t>
        </r>
      </text>
    </comment>
    <comment ref="KHJ19" authorId="0" shapeId="0" xr:uid="{D46C324F-46EA-42C1-A51D-C254F90B1C1A}">
      <text>
        <r>
          <rPr>
            <b/>
            <sz val="9"/>
            <color indexed="81"/>
            <rFont val="Tahoma"/>
            <family val="2"/>
          </rPr>
          <t>Becky Dzingeleski:</t>
        </r>
        <r>
          <rPr>
            <sz val="9"/>
            <color indexed="81"/>
            <rFont val="Tahoma"/>
            <family val="2"/>
          </rPr>
          <t xml:space="preserve">
Per FOD is a new Unit.  Contributions began in 2018</t>
        </r>
      </text>
    </comment>
    <comment ref="KHN19" authorId="0" shapeId="0" xr:uid="{77CA4723-0ABD-45CC-9A51-88193CEE4A2C}">
      <text>
        <r>
          <rPr>
            <b/>
            <sz val="9"/>
            <color indexed="81"/>
            <rFont val="Tahoma"/>
            <family val="2"/>
          </rPr>
          <t>Becky Dzingeleski:</t>
        </r>
        <r>
          <rPr>
            <sz val="9"/>
            <color indexed="81"/>
            <rFont val="Tahoma"/>
            <family val="2"/>
          </rPr>
          <t xml:space="preserve">
Per FOD is a new Unit.  Contributions began in 2018</t>
        </r>
      </text>
    </comment>
    <comment ref="KHR19" authorId="0" shapeId="0" xr:uid="{BD58F0D3-5CF6-4362-85A5-64E3E2ED9E7B}">
      <text>
        <r>
          <rPr>
            <b/>
            <sz val="9"/>
            <color indexed="81"/>
            <rFont val="Tahoma"/>
            <family val="2"/>
          </rPr>
          <t>Becky Dzingeleski:</t>
        </r>
        <r>
          <rPr>
            <sz val="9"/>
            <color indexed="81"/>
            <rFont val="Tahoma"/>
            <family val="2"/>
          </rPr>
          <t xml:space="preserve">
Per FOD is a new Unit.  Contributions began in 2018</t>
        </r>
      </text>
    </comment>
    <comment ref="KHV19" authorId="0" shapeId="0" xr:uid="{912E4022-D9FF-4835-8D3C-118A14AB536C}">
      <text>
        <r>
          <rPr>
            <b/>
            <sz val="9"/>
            <color indexed="81"/>
            <rFont val="Tahoma"/>
            <family val="2"/>
          </rPr>
          <t>Becky Dzingeleski:</t>
        </r>
        <r>
          <rPr>
            <sz val="9"/>
            <color indexed="81"/>
            <rFont val="Tahoma"/>
            <family val="2"/>
          </rPr>
          <t xml:space="preserve">
Per FOD is a new Unit.  Contributions began in 2018</t>
        </r>
      </text>
    </comment>
    <comment ref="KHZ19" authorId="0" shapeId="0" xr:uid="{8F1BFD4B-B646-4B1E-8B1A-F914C7D72056}">
      <text>
        <r>
          <rPr>
            <b/>
            <sz val="9"/>
            <color indexed="81"/>
            <rFont val="Tahoma"/>
            <family val="2"/>
          </rPr>
          <t>Becky Dzingeleski:</t>
        </r>
        <r>
          <rPr>
            <sz val="9"/>
            <color indexed="81"/>
            <rFont val="Tahoma"/>
            <family val="2"/>
          </rPr>
          <t xml:space="preserve">
Per FOD is a new Unit.  Contributions began in 2018</t>
        </r>
      </text>
    </comment>
    <comment ref="KID19" authorId="0" shapeId="0" xr:uid="{390157B2-4FEE-4675-804A-8D20829493AF}">
      <text>
        <r>
          <rPr>
            <b/>
            <sz val="9"/>
            <color indexed="81"/>
            <rFont val="Tahoma"/>
            <family val="2"/>
          </rPr>
          <t>Becky Dzingeleski:</t>
        </r>
        <r>
          <rPr>
            <sz val="9"/>
            <color indexed="81"/>
            <rFont val="Tahoma"/>
            <family val="2"/>
          </rPr>
          <t xml:space="preserve">
Per FOD is a new Unit.  Contributions began in 2018</t>
        </r>
      </text>
    </comment>
    <comment ref="KIH19" authorId="0" shapeId="0" xr:uid="{2B2D7A58-F886-48D5-833B-5505B27DD880}">
      <text>
        <r>
          <rPr>
            <b/>
            <sz val="9"/>
            <color indexed="81"/>
            <rFont val="Tahoma"/>
            <family val="2"/>
          </rPr>
          <t>Becky Dzingeleski:</t>
        </r>
        <r>
          <rPr>
            <sz val="9"/>
            <color indexed="81"/>
            <rFont val="Tahoma"/>
            <family val="2"/>
          </rPr>
          <t xml:space="preserve">
Per FOD is a new Unit.  Contributions began in 2018</t>
        </r>
      </text>
    </comment>
    <comment ref="KIL19" authorId="0" shapeId="0" xr:uid="{AA04EA88-B97B-40BA-B343-635BA4B341EE}">
      <text>
        <r>
          <rPr>
            <b/>
            <sz val="9"/>
            <color indexed="81"/>
            <rFont val="Tahoma"/>
            <family val="2"/>
          </rPr>
          <t>Becky Dzingeleski:</t>
        </r>
        <r>
          <rPr>
            <sz val="9"/>
            <color indexed="81"/>
            <rFont val="Tahoma"/>
            <family val="2"/>
          </rPr>
          <t xml:space="preserve">
Per FOD is a new Unit.  Contributions began in 2018</t>
        </r>
      </text>
    </comment>
    <comment ref="KIP19" authorId="0" shapeId="0" xr:uid="{BED54861-87C1-4102-B92A-4A12400EBCB8}">
      <text>
        <r>
          <rPr>
            <b/>
            <sz val="9"/>
            <color indexed="81"/>
            <rFont val="Tahoma"/>
            <family val="2"/>
          </rPr>
          <t>Becky Dzingeleski:</t>
        </r>
        <r>
          <rPr>
            <sz val="9"/>
            <color indexed="81"/>
            <rFont val="Tahoma"/>
            <family val="2"/>
          </rPr>
          <t xml:space="preserve">
Per FOD is a new Unit.  Contributions began in 2018</t>
        </r>
      </text>
    </comment>
    <comment ref="KIT19" authorId="0" shapeId="0" xr:uid="{6EF7C26A-1E40-4893-8366-638C7B416A57}">
      <text>
        <r>
          <rPr>
            <b/>
            <sz val="9"/>
            <color indexed="81"/>
            <rFont val="Tahoma"/>
            <family val="2"/>
          </rPr>
          <t>Becky Dzingeleski:</t>
        </r>
        <r>
          <rPr>
            <sz val="9"/>
            <color indexed="81"/>
            <rFont val="Tahoma"/>
            <family val="2"/>
          </rPr>
          <t xml:space="preserve">
Per FOD is a new Unit.  Contributions began in 2018</t>
        </r>
      </text>
    </comment>
    <comment ref="KIX19" authorId="0" shapeId="0" xr:uid="{ACD7CA75-0DBC-4B2B-985A-F385FF52D7F0}">
      <text>
        <r>
          <rPr>
            <b/>
            <sz val="9"/>
            <color indexed="81"/>
            <rFont val="Tahoma"/>
            <family val="2"/>
          </rPr>
          <t>Becky Dzingeleski:</t>
        </r>
        <r>
          <rPr>
            <sz val="9"/>
            <color indexed="81"/>
            <rFont val="Tahoma"/>
            <family val="2"/>
          </rPr>
          <t xml:space="preserve">
Per FOD is a new Unit.  Contributions began in 2018</t>
        </r>
      </text>
    </comment>
    <comment ref="KJB19" authorId="0" shapeId="0" xr:uid="{8E5F73B7-8619-436B-A3E9-0A29F39ADE7B}">
      <text>
        <r>
          <rPr>
            <b/>
            <sz val="9"/>
            <color indexed="81"/>
            <rFont val="Tahoma"/>
            <family val="2"/>
          </rPr>
          <t>Becky Dzingeleski:</t>
        </r>
        <r>
          <rPr>
            <sz val="9"/>
            <color indexed="81"/>
            <rFont val="Tahoma"/>
            <family val="2"/>
          </rPr>
          <t xml:space="preserve">
Per FOD is a new Unit.  Contributions began in 2018</t>
        </r>
      </text>
    </comment>
    <comment ref="KJF19" authorId="0" shapeId="0" xr:uid="{0E737445-3ECA-47D6-A789-CCE0CA5086D2}">
      <text>
        <r>
          <rPr>
            <b/>
            <sz val="9"/>
            <color indexed="81"/>
            <rFont val="Tahoma"/>
            <family val="2"/>
          </rPr>
          <t>Becky Dzingeleski:</t>
        </r>
        <r>
          <rPr>
            <sz val="9"/>
            <color indexed="81"/>
            <rFont val="Tahoma"/>
            <family val="2"/>
          </rPr>
          <t xml:space="preserve">
Per FOD is a new Unit.  Contributions began in 2018</t>
        </r>
      </text>
    </comment>
    <comment ref="KJJ19" authorId="0" shapeId="0" xr:uid="{4EAB84CE-DC38-4675-AE97-E5ACE269A33F}">
      <text>
        <r>
          <rPr>
            <b/>
            <sz val="9"/>
            <color indexed="81"/>
            <rFont val="Tahoma"/>
            <family val="2"/>
          </rPr>
          <t>Becky Dzingeleski:</t>
        </r>
        <r>
          <rPr>
            <sz val="9"/>
            <color indexed="81"/>
            <rFont val="Tahoma"/>
            <family val="2"/>
          </rPr>
          <t xml:space="preserve">
Per FOD is a new Unit.  Contributions began in 2018</t>
        </r>
      </text>
    </comment>
    <comment ref="KJN19" authorId="0" shapeId="0" xr:uid="{810A2FEF-88DC-4633-9CCF-43D6B71F9EBB}">
      <text>
        <r>
          <rPr>
            <b/>
            <sz val="9"/>
            <color indexed="81"/>
            <rFont val="Tahoma"/>
            <family val="2"/>
          </rPr>
          <t>Becky Dzingeleski:</t>
        </r>
        <r>
          <rPr>
            <sz val="9"/>
            <color indexed="81"/>
            <rFont val="Tahoma"/>
            <family val="2"/>
          </rPr>
          <t xml:space="preserve">
Per FOD is a new Unit.  Contributions began in 2018</t>
        </r>
      </text>
    </comment>
    <comment ref="KJR19" authorId="0" shapeId="0" xr:uid="{9CE71309-CA8A-4C9F-81F5-6B1236CB60C3}">
      <text>
        <r>
          <rPr>
            <b/>
            <sz val="9"/>
            <color indexed="81"/>
            <rFont val="Tahoma"/>
            <family val="2"/>
          </rPr>
          <t>Becky Dzingeleski:</t>
        </r>
        <r>
          <rPr>
            <sz val="9"/>
            <color indexed="81"/>
            <rFont val="Tahoma"/>
            <family val="2"/>
          </rPr>
          <t xml:space="preserve">
Per FOD is a new Unit.  Contributions began in 2018</t>
        </r>
      </text>
    </comment>
    <comment ref="KJV19" authorId="0" shapeId="0" xr:uid="{2CBA884B-BD2F-4535-89E9-7907C1906DD8}">
      <text>
        <r>
          <rPr>
            <b/>
            <sz val="9"/>
            <color indexed="81"/>
            <rFont val="Tahoma"/>
            <family val="2"/>
          </rPr>
          <t>Becky Dzingeleski:</t>
        </r>
        <r>
          <rPr>
            <sz val="9"/>
            <color indexed="81"/>
            <rFont val="Tahoma"/>
            <family val="2"/>
          </rPr>
          <t xml:space="preserve">
Per FOD is a new Unit.  Contributions began in 2018</t>
        </r>
      </text>
    </comment>
    <comment ref="KJZ19" authorId="0" shapeId="0" xr:uid="{06F0EFE6-FC8A-4F77-9E31-4DF03423D69E}">
      <text>
        <r>
          <rPr>
            <b/>
            <sz val="9"/>
            <color indexed="81"/>
            <rFont val="Tahoma"/>
            <family val="2"/>
          </rPr>
          <t>Becky Dzingeleski:</t>
        </r>
        <r>
          <rPr>
            <sz val="9"/>
            <color indexed="81"/>
            <rFont val="Tahoma"/>
            <family val="2"/>
          </rPr>
          <t xml:space="preserve">
Per FOD is a new Unit.  Contributions began in 2018</t>
        </r>
      </text>
    </comment>
    <comment ref="KKD19" authorId="0" shapeId="0" xr:uid="{2EF5C764-2EC1-45EF-B56A-0AE6843EA003}">
      <text>
        <r>
          <rPr>
            <b/>
            <sz val="9"/>
            <color indexed="81"/>
            <rFont val="Tahoma"/>
            <family val="2"/>
          </rPr>
          <t>Becky Dzingeleski:</t>
        </r>
        <r>
          <rPr>
            <sz val="9"/>
            <color indexed="81"/>
            <rFont val="Tahoma"/>
            <family val="2"/>
          </rPr>
          <t xml:space="preserve">
Per FOD is a new Unit.  Contributions began in 2018</t>
        </r>
      </text>
    </comment>
    <comment ref="KKH19" authorId="0" shapeId="0" xr:uid="{53AAD97A-938E-430B-9C10-957E0D0BF126}">
      <text>
        <r>
          <rPr>
            <b/>
            <sz val="9"/>
            <color indexed="81"/>
            <rFont val="Tahoma"/>
            <family val="2"/>
          </rPr>
          <t>Becky Dzingeleski:</t>
        </r>
        <r>
          <rPr>
            <sz val="9"/>
            <color indexed="81"/>
            <rFont val="Tahoma"/>
            <family val="2"/>
          </rPr>
          <t xml:space="preserve">
Per FOD is a new Unit.  Contributions began in 2018</t>
        </r>
      </text>
    </comment>
    <comment ref="KKL19" authorId="0" shapeId="0" xr:uid="{F8E0E4EA-95B0-4F30-9447-D2ACE6BE3434}">
      <text>
        <r>
          <rPr>
            <b/>
            <sz val="9"/>
            <color indexed="81"/>
            <rFont val="Tahoma"/>
            <family val="2"/>
          </rPr>
          <t>Becky Dzingeleski:</t>
        </r>
        <r>
          <rPr>
            <sz val="9"/>
            <color indexed="81"/>
            <rFont val="Tahoma"/>
            <family val="2"/>
          </rPr>
          <t xml:space="preserve">
Per FOD is a new Unit.  Contributions began in 2018</t>
        </r>
      </text>
    </comment>
    <comment ref="KKP19" authorId="0" shapeId="0" xr:uid="{7D9529C2-9869-4C09-B095-AA6FAA851074}">
      <text>
        <r>
          <rPr>
            <b/>
            <sz val="9"/>
            <color indexed="81"/>
            <rFont val="Tahoma"/>
            <family val="2"/>
          </rPr>
          <t>Becky Dzingeleski:</t>
        </r>
        <r>
          <rPr>
            <sz val="9"/>
            <color indexed="81"/>
            <rFont val="Tahoma"/>
            <family val="2"/>
          </rPr>
          <t xml:space="preserve">
Per FOD is a new Unit.  Contributions began in 2018</t>
        </r>
      </text>
    </comment>
    <comment ref="KKT19" authorId="0" shapeId="0" xr:uid="{FCDB2280-6792-4323-A827-032DDE733106}">
      <text>
        <r>
          <rPr>
            <b/>
            <sz val="9"/>
            <color indexed="81"/>
            <rFont val="Tahoma"/>
            <family val="2"/>
          </rPr>
          <t>Becky Dzingeleski:</t>
        </r>
        <r>
          <rPr>
            <sz val="9"/>
            <color indexed="81"/>
            <rFont val="Tahoma"/>
            <family val="2"/>
          </rPr>
          <t xml:space="preserve">
Per FOD is a new Unit.  Contributions began in 2018</t>
        </r>
      </text>
    </comment>
    <comment ref="KKX19" authorId="0" shapeId="0" xr:uid="{0D9F25C6-6F11-4F24-80BE-BDF783BF1460}">
      <text>
        <r>
          <rPr>
            <b/>
            <sz val="9"/>
            <color indexed="81"/>
            <rFont val="Tahoma"/>
            <family val="2"/>
          </rPr>
          <t>Becky Dzingeleski:</t>
        </r>
        <r>
          <rPr>
            <sz val="9"/>
            <color indexed="81"/>
            <rFont val="Tahoma"/>
            <family val="2"/>
          </rPr>
          <t xml:space="preserve">
Per FOD is a new Unit.  Contributions began in 2018</t>
        </r>
      </text>
    </comment>
    <comment ref="KLB19" authorId="0" shapeId="0" xr:uid="{1822C41C-38F5-4413-8552-B0CE7E21689D}">
      <text>
        <r>
          <rPr>
            <b/>
            <sz val="9"/>
            <color indexed="81"/>
            <rFont val="Tahoma"/>
            <family val="2"/>
          </rPr>
          <t>Becky Dzingeleski:</t>
        </r>
        <r>
          <rPr>
            <sz val="9"/>
            <color indexed="81"/>
            <rFont val="Tahoma"/>
            <family val="2"/>
          </rPr>
          <t xml:space="preserve">
Per FOD is a new Unit.  Contributions began in 2018</t>
        </r>
      </text>
    </comment>
    <comment ref="KLF19" authorId="0" shapeId="0" xr:uid="{A7E129C8-5AA3-45DA-BDC0-4C85079941F2}">
      <text>
        <r>
          <rPr>
            <b/>
            <sz val="9"/>
            <color indexed="81"/>
            <rFont val="Tahoma"/>
            <family val="2"/>
          </rPr>
          <t>Becky Dzingeleski:</t>
        </r>
        <r>
          <rPr>
            <sz val="9"/>
            <color indexed="81"/>
            <rFont val="Tahoma"/>
            <family val="2"/>
          </rPr>
          <t xml:space="preserve">
Per FOD is a new Unit.  Contributions began in 2018</t>
        </r>
      </text>
    </comment>
    <comment ref="KLJ19" authorId="0" shapeId="0" xr:uid="{E0CD7B83-8ACD-471E-BCF4-41DBB3540C5F}">
      <text>
        <r>
          <rPr>
            <b/>
            <sz val="9"/>
            <color indexed="81"/>
            <rFont val="Tahoma"/>
            <family val="2"/>
          </rPr>
          <t>Becky Dzingeleski:</t>
        </r>
        <r>
          <rPr>
            <sz val="9"/>
            <color indexed="81"/>
            <rFont val="Tahoma"/>
            <family val="2"/>
          </rPr>
          <t xml:space="preserve">
Per FOD is a new Unit.  Contributions began in 2018</t>
        </r>
      </text>
    </comment>
    <comment ref="KLN19" authorId="0" shapeId="0" xr:uid="{F6E5D0A7-BA1F-4E71-B2AB-B08EA2059A74}">
      <text>
        <r>
          <rPr>
            <b/>
            <sz val="9"/>
            <color indexed="81"/>
            <rFont val="Tahoma"/>
            <family val="2"/>
          </rPr>
          <t>Becky Dzingeleski:</t>
        </r>
        <r>
          <rPr>
            <sz val="9"/>
            <color indexed="81"/>
            <rFont val="Tahoma"/>
            <family val="2"/>
          </rPr>
          <t xml:space="preserve">
Per FOD is a new Unit.  Contributions began in 2018</t>
        </r>
      </text>
    </comment>
    <comment ref="KLR19" authorId="0" shapeId="0" xr:uid="{0B6D345B-3EC5-43B2-84AC-44FB54437D5E}">
      <text>
        <r>
          <rPr>
            <b/>
            <sz val="9"/>
            <color indexed="81"/>
            <rFont val="Tahoma"/>
            <family val="2"/>
          </rPr>
          <t>Becky Dzingeleski:</t>
        </r>
        <r>
          <rPr>
            <sz val="9"/>
            <color indexed="81"/>
            <rFont val="Tahoma"/>
            <family val="2"/>
          </rPr>
          <t xml:space="preserve">
Per FOD is a new Unit.  Contributions began in 2018</t>
        </r>
      </text>
    </comment>
    <comment ref="KLV19" authorId="0" shapeId="0" xr:uid="{16B29A73-B3CC-4ED4-80B8-4207CEA1A6E7}">
      <text>
        <r>
          <rPr>
            <b/>
            <sz val="9"/>
            <color indexed="81"/>
            <rFont val="Tahoma"/>
            <family val="2"/>
          </rPr>
          <t>Becky Dzingeleski:</t>
        </r>
        <r>
          <rPr>
            <sz val="9"/>
            <color indexed="81"/>
            <rFont val="Tahoma"/>
            <family val="2"/>
          </rPr>
          <t xml:space="preserve">
Per FOD is a new Unit.  Contributions began in 2018</t>
        </r>
      </text>
    </comment>
    <comment ref="KLZ19" authorId="0" shapeId="0" xr:uid="{D5D8B1D4-DF59-45B7-9FA9-5DF2B4461C3C}">
      <text>
        <r>
          <rPr>
            <b/>
            <sz val="9"/>
            <color indexed="81"/>
            <rFont val="Tahoma"/>
            <family val="2"/>
          </rPr>
          <t>Becky Dzingeleski:</t>
        </r>
        <r>
          <rPr>
            <sz val="9"/>
            <color indexed="81"/>
            <rFont val="Tahoma"/>
            <family val="2"/>
          </rPr>
          <t xml:space="preserve">
Per FOD is a new Unit.  Contributions began in 2018</t>
        </r>
      </text>
    </comment>
    <comment ref="KMD19" authorId="0" shapeId="0" xr:uid="{F19EF10B-2CAE-4C20-8134-DD8E3A954DD2}">
      <text>
        <r>
          <rPr>
            <b/>
            <sz val="9"/>
            <color indexed="81"/>
            <rFont val="Tahoma"/>
            <family val="2"/>
          </rPr>
          <t>Becky Dzingeleski:</t>
        </r>
        <r>
          <rPr>
            <sz val="9"/>
            <color indexed="81"/>
            <rFont val="Tahoma"/>
            <family val="2"/>
          </rPr>
          <t xml:space="preserve">
Per FOD is a new Unit.  Contributions began in 2018</t>
        </r>
      </text>
    </comment>
    <comment ref="KMH19" authorId="0" shapeId="0" xr:uid="{8CB03763-C506-4870-BC49-A36545704646}">
      <text>
        <r>
          <rPr>
            <b/>
            <sz val="9"/>
            <color indexed="81"/>
            <rFont val="Tahoma"/>
            <family val="2"/>
          </rPr>
          <t>Becky Dzingeleski:</t>
        </r>
        <r>
          <rPr>
            <sz val="9"/>
            <color indexed="81"/>
            <rFont val="Tahoma"/>
            <family val="2"/>
          </rPr>
          <t xml:space="preserve">
Per FOD is a new Unit.  Contributions began in 2018</t>
        </r>
      </text>
    </comment>
    <comment ref="KML19" authorId="0" shapeId="0" xr:uid="{A15083BB-4580-4985-AC59-4EFE8A4FA17E}">
      <text>
        <r>
          <rPr>
            <b/>
            <sz val="9"/>
            <color indexed="81"/>
            <rFont val="Tahoma"/>
            <family val="2"/>
          </rPr>
          <t>Becky Dzingeleski:</t>
        </r>
        <r>
          <rPr>
            <sz val="9"/>
            <color indexed="81"/>
            <rFont val="Tahoma"/>
            <family val="2"/>
          </rPr>
          <t xml:space="preserve">
Per FOD is a new Unit.  Contributions began in 2018</t>
        </r>
      </text>
    </comment>
    <comment ref="KMP19" authorId="0" shapeId="0" xr:uid="{EA9897FA-31BD-4AC5-A2EE-EA9CFA90BBBF}">
      <text>
        <r>
          <rPr>
            <b/>
            <sz val="9"/>
            <color indexed="81"/>
            <rFont val="Tahoma"/>
            <family val="2"/>
          </rPr>
          <t>Becky Dzingeleski:</t>
        </r>
        <r>
          <rPr>
            <sz val="9"/>
            <color indexed="81"/>
            <rFont val="Tahoma"/>
            <family val="2"/>
          </rPr>
          <t xml:space="preserve">
Per FOD is a new Unit.  Contributions began in 2018</t>
        </r>
      </text>
    </comment>
    <comment ref="KMT19" authorId="0" shapeId="0" xr:uid="{98437C87-0ABA-4799-AC1E-F9AD812CE942}">
      <text>
        <r>
          <rPr>
            <b/>
            <sz val="9"/>
            <color indexed="81"/>
            <rFont val="Tahoma"/>
            <family val="2"/>
          </rPr>
          <t>Becky Dzingeleski:</t>
        </r>
        <r>
          <rPr>
            <sz val="9"/>
            <color indexed="81"/>
            <rFont val="Tahoma"/>
            <family val="2"/>
          </rPr>
          <t xml:space="preserve">
Per FOD is a new Unit.  Contributions began in 2018</t>
        </r>
      </text>
    </comment>
    <comment ref="KMX19" authorId="0" shapeId="0" xr:uid="{50AFEA1D-63E5-4EC6-8435-D075B38E3AE8}">
      <text>
        <r>
          <rPr>
            <b/>
            <sz val="9"/>
            <color indexed="81"/>
            <rFont val="Tahoma"/>
            <family val="2"/>
          </rPr>
          <t>Becky Dzingeleski:</t>
        </r>
        <r>
          <rPr>
            <sz val="9"/>
            <color indexed="81"/>
            <rFont val="Tahoma"/>
            <family val="2"/>
          </rPr>
          <t xml:space="preserve">
Per FOD is a new Unit.  Contributions began in 2018</t>
        </r>
      </text>
    </comment>
    <comment ref="KNB19" authorId="0" shapeId="0" xr:uid="{96FDAC7C-33A1-42F6-A2A6-30AF220CCA62}">
      <text>
        <r>
          <rPr>
            <b/>
            <sz val="9"/>
            <color indexed="81"/>
            <rFont val="Tahoma"/>
            <family val="2"/>
          </rPr>
          <t>Becky Dzingeleski:</t>
        </r>
        <r>
          <rPr>
            <sz val="9"/>
            <color indexed="81"/>
            <rFont val="Tahoma"/>
            <family val="2"/>
          </rPr>
          <t xml:space="preserve">
Per FOD is a new Unit.  Contributions began in 2018</t>
        </r>
      </text>
    </comment>
    <comment ref="KNF19" authorId="0" shapeId="0" xr:uid="{28E419A5-AB59-4886-B3D0-EE0DE400F101}">
      <text>
        <r>
          <rPr>
            <b/>
            <sz val="9"/>
            <color indexed="81"/>
            <rFont val="Tahoma"/>
            <family val="2"/>
          </rPr>
          <t>Becky Dzingeleski:</t>
        </r>
        <r>
          <rPr>
            <sz val="9"/>
            <color indexed="81"/>
            <rFont val="Tahoma"/>
            <family val="2"/>
          </rPr>
          <t xml:space="preserve">
Per FOD is a new Unit.  Contributions began in 2018</t>
        </r>
      </text>
    </comment>
    <comment ref="KNJ19" authorId="0" shapeId="0" xr:uid="{EEC21493-8381-481C-8DB3-51E47E476271}">
      <text>
        <r>
          <rPr>
            <b/>
            <sz val="9"/>
            <color indexed="81"/>
            <rFont val="Tahoma"/>
            <family val="2"/>
          </rPr>
          <t>Becky Dzingeleski:</t>
        </r>
        <r>
          <rPr>
            <sz val="9"/>
            <color indexed="81"/>
            <rFont val="Tahoma"/>
            <family val="2"/>
          </rPr>
          <t xml:space="preserve">
Per FOD is a new Unit.  Contributions began in 2018</t>
        </r>
      </text>
    </comment>
    <comment ref="KNN19" authorId="0" shapeId="0" xr:uid="{05515544-D6EE-42DF-BCEE-B6869EC063CA}">
      <text>
        <r>
          <rPr>
            <b/>
            <sz val="9"/>
            <color indexed="81"/>
            <rFont val="Tahoma"/>
            <family val="2"/>
          </rPr>
          <t>Becky Dzingeleski:</t>
        </r>
        <r>
          <rPr>
            <sz val="9"/>
            <color indexed="81"/>
            <rFont val="Tahoma"/>
            <family val="2"/>
          </rPr>
          <t xml:space="preserve">
Per FOD is a new Unit.  Contributions began in 2018</t>
        </r>
      </text>
    </comment>
    <comment ref="KNR19" authorId="0" shapeId="0" xr:uid="{975E7809-9614-46AC-9A9D-787A28809C28}">
      <text>
        <r>
          <rPr>
            <b/>
            <sz val="9"/>
            <color indexed="81"/>
            <rFont val="Tahoma"/>
            <family val="2"/>
          </rPr>
          <t>Becky Dzingeleski:</t>
        </r>
        <r>
          <rPr>
            <sz val="9"/>
            <color indexed="81"/>
            <rFont val="Tahoma"/>
            <family val="2"/>
          </rPr>
          <t xml:space="preserve">
Per FOD is a new Unit.  Contributions began in 2018</t>
        </r>
      </text>
    </comment>
    <comment ref="KNV19" authorId="0" shapeId="0" xr:uid="{56B8E11B-3450-43CB-814B-BC44D6CD9372}">
      <text>
        <r>
          <rPr>
            <b/>
            <sz val="9"/>
            <color indexed="81"/>
            <rFont val="Tahoma"/>
            <family val="2"/>
          </rPr>
          <t>Becky Dzingeleski:</t>
        </r>
        <r>
          <rPr>
            <sz val="9"/>
            <color indexed="81"/>
            <rFont val="Tahoma"/>
            <family val="2"/>
          </rPr>
          <t xml:space="preserve">
Per FOD is a new Unit.  Contributions began in 2018</t>
        </r>
      </text>
    </comment>
    <comment ref="KNZ19" authorId="0" shapeId="0" xr:uid="{BC787A7E-5540-4F7D-8E2E-EF77D43C8045}">
      <text>
        <r>
          <rPr>
            <b/>
            <sz val="9"/>
            <color indexed="81"/>
            <rFont val="Tahoma"/>
            <family val="2"/>
          </rPr>
          <t>Becky Dzingeleski:</t>
        </r>
        <r>
          <rPr>
            <sz val="9"/>
            <color indexed="81"/>
            <rFont val="Tahoma"/>
            <family val="2"/>
          </rPr>
          <t xml:space="preserve">
Per FOD is a new Unit.  Contributions began in 2018</t>
        </r>
      </text>
    </comment>
    <comment ref="KOD19" authorId="0" shapeId="0" xr:uid="{07D0FFFB-FA13-4C7B-A148-E821EF0652BC}">
      <text>
        <r>
          <rPr>
            <b/>
            <sz val="9"/>
            <color indexed="81"/>
            <rFont val="Tahoma"/>
            <family val="2"/>
          </rPr>
          <t>Becky Dzingeleski:</t>
        </r>
        <r>
          <rPr>
            <sz val="9"/>
            <color indexed="81"/>
            <rFont val="Tahoma"/>
            <family val="2"/>
          </rPr>
          <t xml:space="preserve">
Per FOD is a new Unit.  Contributions began in 2018</t>
        </r>
      </text>
    </comment>
    <comment ref="KOH19" authorId="0" shapeId="0" xr:uid="{9C5F7BA2-C463-4EB8-AEAD-E3BE4BCADA81}">
      <text>
        <r>
          <rPr>
            <b/>
            <sz val="9"/>
            <color indexed="81"/>
            <rFont val="Tahoma"/>
            <family val="2"/>
          </rPr>
          <t>Becky Dzingeleski:</t>
        </r>
        <r>
          <rPr>
            <sz val="9"/>
            <color indexed="81"/>
            <rFont val="Tahoma"/>
            <family val="2"/>
          </rPr>
          <t xml:space="preserve">
Per FOD is a new Unit.  Contributions began in 2018</t>
        </r>
      </text>
    </comment>
    <comment ref="KOL19" authorId="0" shapeId="0" xr:uid="{3D6139BF-026B-4C8D-A2F7-6A95A5EC0C96}">
      <text>
        <r>
          <rPr>
            <b/>
            <sz val="9"/>
            <color indexed="81"/>
            <rFont val="Tahoma"/>
            <family val="2"/>
          </rPr>
          <t>Becky Dzingeleski:</t>
        </r>
        <r>
          <rPr>
            <sz val="9"/>
            <color indexed="81"/>
            <rFont val="Tahoma"/>
            <family val="2"/>
          </rPr>
          <t xml:space="preserve">
Per FOD is a new Unit.  Contributions began in 2018</t>
        </r>
      </text>
    </comment>
    <comment ref="KOP19" authorId="0" shapeId="0" xr:uid="{B8924B53-F91D-4B2B-AE73-0B661D51642A}">
      <text>
        <r>
          <rPr>
            <b/>
            <sz val="9"/>
            <color indexed="81"/>
            <rFont val="Tahoma"/>
            <family val="2"/>
          </rPr>
          <t>Becky Dzingeleski:</t>
        </r>
        <r>
          <rPr>
            <sz val="9"/>
            <color indexed="81"/>
            <rFont val="Tahoma"/>
            <family val="2"/>
          </rPr>
          <t xml:space="preserve">
Per FOD is a new Unit.  Contributions began in 2018</t>
        </r>
      </text>
    </comment>
    <comment ref="KOT19" authorId="0" shapeId="0" xr:uid="{84227732-7491-4052-BBC1-5F14706AFAEB}">
      <text>
        <r>
          <rPr>
            <b/>
            <sz val="9"/>
            <color indexed="81"/>
            <rFont val="Tahoma"/>
            <family val="2"/>
          </rPr>
          <t>Becky Dzingeleski:</t>
        </r>
        <r>
          <rPr>
            <sz val="9"/>
            <color indexed="81"/>
            <rFont val="Tahoma"/>
            <family val="2"/>
          </rPr>
          <t xml:space="preserve">
Per FOD is a new Unit.  Contributions began in 2018</t>
        </r>
      </text>
    </comment>
    <comment ref="KOX19" authorId="0" shapeId="0" xr:uid="{44F9C1B8-D5AD-4FC1-8546-A7EC1CAFC583}">
      <text>
        <r>
          <rPr>
            <b/>
            <sz val="9"/>
            <color indexed="81"/>
            <rFont val="Tahoma"/>
            <family val="2"/>
          </rPr>
          <t>Becky Dzingeleski:</t>
        </r>
        <r>
          <rPr>
            <sz val="9"/>
            <color indexed="81"/>
            <rFont val="Tahoma"/>
            <family val="2"/>
          </rPr>
          <t xml:space="preserve">
Per FOD is a new Unit.  Contributions began in 2018</t>
        </r>
      </text>
    </comment>
    <comment ref="KPB19" authorId="0" shapeId="0" xr:uid="{FFAA4C6D-D31C-4C57-8855-9C5C358615E3}">
      <text>
        <r>
          <rPr>
            <b/>
            <sz val="9"/>
            <color indexed="81"/>
            <rFont val="Tahoma"/>
            <family val="2"/>
          </rPr>
          <t>Becky Dzingeleski:</t>
        </r>
        <r>
          <rPr>
            <sz val="9"/>
            <color indexed="81"/>
            <rFont val="Tahoma"/>
            <family val="2"/>
          </rPr>
          <t xml:space="preserve">
Per FOD is a new Unit.  Contributions began in 2018</t>
        </r>
      </text>
    </comment>
    <comment ref="KPF19" authorId="0" shapeId="0" xr:uid="{9DD73A36-300F-4ED9-8AC7-95C0D0658177}">
      <text>
        <r>
          <rPr>
            <b/>
            <sz val="9"/>
            <color indexed="81"/>
            <rFont val="Tahoma"/>
            <family val="2"/>
          </rPr>
          <t>Becky Dzingeleski:</t>
        </r>
        <r>
          <rPr>
            <sz val="9"/>
            <color indexed="81"/>
            <rFont val="Tahoma"/>
            <family val="2"/>
          </rPr>
          <t xml:space="preserve">
Per FOD is a new Unit.  Contributions began in 2018</t>
        </r>
      </text>
    </comment>
    <comment ref="KPJ19" authorId="0" shapeId="0" xr:uid="{CDD555E2-FA3D-4067-92D0-313164E5FD1C}">
      <text>
        <r>
          <rPr>
            <b/>
            <sz val="9"/>
            <color indexed="81"/>
            <rFont val="Tahoma"/>
            <family val="2"/>
          </rPr>
          <t>Becky Dzingeleski:</t>
        </r>
        <r>
          <rPr>
            <sz val="9"/>
            <color indexed="81"/>
            <rFont val="Tahoma"/>
            <family val="2"/>
          </rPr>
          <t xml:space="preserve">
Per FOD is a new Unit.  Contributions began in 2018</t>
        </r>
      </text>
    </comment>
    <comment ref="KPN19" authorId="0" shapeId="0" xr:uid="{50BBD4CD-3FC9-4895-A7E3-0ACF5EB098C2}">
      <text>
        <r>
          <rPr>
            <b/>
            <sz val="9"/>
            <color indexed="81"/>
            <rFont val="Tahoma"/>
            <family val="2"/>
          </rPr>
          <t>Becky Dzingeleski:</t>
        </r>
        <r>
          <rPr>
            <sz val="9"/>
            <color indexed="81"/>
            <rFont val="Tahoma"/>
            <family val="2"/>
          </rPr>
          <t xml:space="preserve">
Per FOD is a new Unit.  Contributions began in 2018</t>
        </r>
      </text>
    </comment>
    <comment ref="KPR19" authorId="0" shapeId="0" xr:uid="{9F2878C2-EB22-4927-A7C7-413723F95179}">
      <text>
        <r>
          <rPr>
            <b/>
            <sz val="9"/>
            <color indexed="81"/>
            <rFont val="Tahoma"/>
            <family val="2"/>
          </rPr>
          <t>Becky Dzingeleski:</t>
        </r>
        <r>
          <rPr>
            <sz val="9"/>
            <color indexed="81"/>
            <rFont val="Tahoma"/>
            <family val="2"/>
          </rPr>
          <t xml:space="preserve">
Per FOD is a new Unit.  Contributions began in 2018</t>
        </r>
      </text>
    </comment>
    <comment ref="KPV19" authorId="0" shapeId="0" xr:uid="{09469252-1B4E-40E4-A3D5-341A2820F4C4}">
      <text>
        <r>
          <rPr>
            <b/>
            <sz val="9"/>
            <color indexed="81"/>
            <rFont val="Tahoma"/>
            <family val="2"/>
          </rPr>
          <t>Becky Dzingeleski:</t>
        </r>
        <r>
          <rPr>
            <sz val="9"/>
            <color indexed="81"/>
            <rFont val="Tahoma"/>
            <family val="2"/>
          </rPr>
          <t xml:space="preserve">
Per FOD is a new Unit.  Contributions began in 2018</t>
        </r>
      </text>
    </comment>
    <comment ref="KPZ19" authorId="0" shapeId="0" xr:uid="{583BE65D-C813-41E8-92A3-199FDFDAD704}">
      <text>
        <r>
          <rPr>
            <b/>
            <sz val="9"/>
            <color indexed="81"/>
            <rFont val="Tahoma"/>
            <family val="2"/>
          </rPr>
          <t>Becky Dzingeleski:</t>
        </r>
        <r>
          <rPr>
            <sz val="9"/>
            <color indexed="81"/>
            <rFont val="Tahoma"/>
            <family val="2"/>
          </rPr>
          <t xml:space="preserve">
Per FOD is a new Unit.  Contributions began in 2018</t>
        </r>
      </text>
    </comment>
    <comment ref="KQD19" authorId="0" shapeId="0" xr:uid="{6FF4D3DB-A27B-48BB-99B9-787352508C2A}">
      <text>
        <r>
          <rPr>
            <b/>
            <sz val="9"/>
            <color indexed="81"/>
            <rFont val="Tahoma"/>
            <family val="2"/>
          </rPr>
          <t>Becky Dzingeleski:</t>
        </r>
        <r>
          <rPr>
            <sz val="9"/>
            <color indexed="81"/>
            <rFont val="Tahoma"/>
            <family val="2"/>
          </rPr>
          <t xml:space="preserve">
Per FOD is a new Unit.  Contributions began in 2018</t>
        </r>
      </text>
    </comment>
    <comment ref="KQH19" authorId="0" shapeId="0" xr:uid="{B8D1E804-ED49-4283-8548-B92C6B13897D}">
      <text>
        <r>
          <rPr>
            <b/>
            <sz val="9"/>
            <color indexed="81"/>
            <rFont val="Tahoma"/>
            <family val="2"/>
          </rPr>
          <t>Becky Dzingeleski:</t>
        </r>
        <r>
          <rPr>
            <sz val="9"/>
            <color indexed="81"/>
            <rFont val="Tahoma"/>
            <family val="2"/>
          </rPr>
          <t xml:space="preserve">
Per FOD is a new Unit.  Contributions began in 2018</t>
        </r>
      </text>
    </comment>
    <comment ref="KQL19" authorId="0" shapeId="0" xr:uid="{413C8B65-86E5-486E-90D4-EC95000885B3}">
      <text>
        <r>
          <rPr>
            <b/>
            <sz val="9"/>
            <color indexed="81"/>
            <rFont val="Tahoma"/>
            <family val="2"/>
          </rPr>
          <t>Becky Dzingeleski:</t>
        </r>
        <r>
          <rPr>
            <sz val="9"/>
            <color indexed="81"/>
            <rFont val="Tahoma"/>
            <family val="2"/>
          </rPr>
          <t xml:space="preserve">
Per FOD is a new Unit.  Contributions began in 2018</t>
        </r>
      </text>
    </comment>
    <comment ref="KQP19" authorId="0" shapeId="0" xr:uid="{3D4E273D-1340-4A91-B6EC-983CD7922D36}">
      <text>
        <r>
          <rPr>
            <b/>
            <sz val="9"/>
            <color indexed="81"/>
            <rFont val="Tahoma"/>
            <family val="2"/>
          </rPr>
          <t>Becky Dzingeleski:</t>
        </r>
        <r>
          <rPr>
            <sz val="9"/>
            <color indexed="81"/>
            <rFont val="Tahoma"/>
            <family val="2"/>
          </rPr>
          <t xml:space="preserve">
Per FOD is a new Unit.  Contributions began in 2018</t>
        </r>
      </text>
    </comment>
    <comment ref="KQT19" authorId="0" shapeId="0" xr:uid="{CDD1B45D-D1F4-403F-971C-EC0007EF0893}">
      <text>
        <r>
          <rPr>
            <b/>
            <sz val="9"/>
            <color indexed="81"/>
            <rFont val="Tahoma"/>
            <family val="2"/>
          </rPr>
          <t>Becky Dzingeleski:</t>
        </r>
        <r>
          <rPr>
            <sz val="9"/>
            <color indexed="81"/>
            <rFont val="Tahoma"/>
            <family val="2"/>
          </rPr>
          <t xml:space="preserve">
Per FOD is a new Unit.  Contributions began in 2018</t>
        </r>
      </text>
    </comment>
    <comment ref="KQX19" authorId="0" shapeId="0" xr:uid="{661D2C58-9343-42B4-93FD-02346AFCFB21}">
      <text>
        <r>
          <rPr>
            <b/>
            <sz val="9"/>
            <color indexed="81"/>
            <rFont val="Tahoma"/>
            <family val="2"/>
          </rPr>
          <t>Becky Dzingeleski:</t>
        </r>
        <r>
          <rPr>
            <sz val="9"/>
            <color indexed="81"/>
            <rFont val="Tahoma"/>
            <family val="2"/>
          </rPr>
          <t xml:space="preserve">
Per FOD is a new Unit.  Contributions began in 2018</t>
        </r>
      </text>
    </comment>
    <comment ref="KRB19" authorId="0" shapeId="0" xr:uid="{F1D4CA5C-F69B-45E8-AB20-1EC5616BDA88}">
      <text>
        <r>
          <rPr>
            <b/>
            <sz val="9"/>
            <color indexed="81"/>
            <rFont val="Tahoma"/>
            <family val="2"/>
          </rPr>
          <t>Becky Dzingeleski:</t>
        </r>
        <r>
          <rPr>
            <sz val="9"/>
            <color indexed="81"/>
            <rFont val="Tahoma"/>
            <family val="2"/>
          </rPr>
          <t xml:space="preserve">
Per FOD is a new Unit.  Contributions began in 2018</t>
        </r>
      </text>
    </comment>
    <comment ref="KRF19" authorId="0" shapeId="0" xr:uid="{76D42BAE-0F24-4079-A1D5-E6FB13600B3E}">
      <text>
        <r>
          <rPr>
            <b/>
            <sz val="9"/>
            <color indexed="81"/>
            <rFont val="Tahoma"/>
            <family val="2"/>
          </rPr>
          <t>Becky Dzingeleski:</t>
        </r>
        <r>
          <rPr>
            <sz val="9"/>
            <color indexed="81"/>
            <rFont val="Tahoma"/>
            <family val="2"/>
          </rPr>
          <t xml:space="preserve">
Per FOD is a new Unit.  Contributions began in 2018</t>
        </r>
      </text>
    </comment>
    <comment ref="KRJ19" authorId="0" shapeId="0" xr:uid="{291695E2-8CAF-4356-9663-D7ECB2B4BB38}">
      <text>
        <r>
          <rPr>
            <b/>
            <sz val="9"/>
            <color indexed="81"/>
            <rFont val="Tahoma"/>
            <family val="2"/>
          </rPr>
          <t>Becky Dzingeleski:</t>
        </r>
        <r>
          <rPr>
            <sz val="9"/>
            <color indexed="81"/>
            <rFont val="Tahoma"/>
            <family val="2"/>
          </rPr>
          <t xml:space="preserve">
Per FOD is a new Unit.  Contributions began in 2018</t>
        </r>
      </text>
    </comment>
    <comment ref="KRN19" authorId="0" shapeId="0" xr:uid="{8A8FA108-723A-4BD7-8653-D74C8266F690}">
      <text>
        <r>
          <rPr>
            <b/>
            <sz val="9"/>
            <color indexed="81"/>
            <rFont val="Tahoma"/>
            <family val="2"/>
          </rPr>
          <t>Becky Dzingeleski:</t>
        </r>
        <r>
          <rPr>
            <sz val="9"/>
            <color indexed="81"/>
            <rFont val="Tahoma"/>
            <family val="2"/>
          </rPr>
          <t xml:space="preserve">
Per FOD is a new Unit.  Contributions began in 2018</t>
        </r>
      </text>
    </comment>
    <comment ref="KRR19" authorId="0" shapeId="0" xr:uid="{595206BA-84A9-40D7-A250-97D529C1CE4C}">
      <text>
        <r>
          <rPr>
            <b/>
            <sz val="9"/>
            <color indexed="81"/>
            <rFont val="Tahoma"/>
            <family val="2"/>
          </rPr>
          <t>Becky Dzingeleski:</t>
        </r>
        <r>
          <rPr>
            <sz val="9"/>
            <color indexed="81"/>
            <rFont val="Tahoma"/>
            <family val="2"/>
          </rPr>
          <t xml:space="preserve">
Per FOD is a new Unit.  Contributions began in 2018</t>
        </r>
      </text>
    </comment>
    <comment ref="KRV19" authorId="0" shapeId="0" xr:uid="{EB0751F8-1849-4DED-ADC2-5FD0EB13F7EC}">
      <text>
        <r>
          <rPr>
            <b/>
            <sz val="9"/>
            <color indexed="81"/>
            <rFont val="Tahoma"/>
            <family val="2"/>
          </rPr>
          <t>Becky Dzingeleski:</t>
        </r>
        <r>
          <rPr>
            <sz val="9"/>
            <color indexed="81"/>
            <rFont val="Tahoma"/>
            <family val="2"/>
          </rPr>
          <t xml:space="preserve">
Per FOD is a new Unit.  Contributions began in 2018</t>
        </r>
      </text>
    </comment>
    <comment ref="KRZ19" authorId="0" shapeId="0" xr:uid="{BF5AADB3-6A15-4576-B8F7-A6381A055281}">
      <text>
        <r>
          <rPr>
            <b/>
            <sz val="9"/>
            <color indexed="81"/>
            <rFont val="Tahoma"/>
            <family val="2"/>
          </rPr>
          <t>Becky Dzingeleski:</t>
        </r>
        <r>
          <rPr>
            <sz val="9"/>
            <color indexed="81"/>
            <rFont val="Tahoma"/>
            <family val="2"/>
          </rPr>
          <t xml:space="preserve">
Per FOD is a new Unit.  Contributions began in 2018</t>
        </r>
      </text>
    </comment>
    <comment ref="KSD19" authorId="0" shapeId="0" xr:uid="{41CE6251-BE0F-431F-99D6-6EB2F560FED2}">
      <text>
        <r>
          <rPr>
            <b/>
            <sz val="9"/>
            <color indexed="81"/>
            <rFont val="Tahoma"/>
            <family val="2"/>
          </rPr>
          <t>Becky Dzingeleski:</t>
        </r>
        <r>
          <rPr>
            <sz val="9"/>
            <color indexed="81"/>
            <rFont val="Tahoma"/>
            <family val="2"/>
          </rPr>
          <t xml:space="preserve">
Per FOD is a new Unit.  Contributions began in 2018</t>
        </r>
      </text>
    </comment>
    <comment ref="KSH19" authorId="0" shapeId="0" xr:uid="{C6FEAFB0-786C-42D2-BFCC-E34B56BA669A}">
      <text>
        <r>
          <rPr>
            <b/>
            <sz val="9"/>
            <color indexed="81"/>
            <rFont val="Tahoma"/>
            <family val="2"/>
          </rPr>
          <t>Becky Dzingeleski:</t>
        </r>
        <r>
          <rPr>
            <sz val="9"/>
            <color indexed="81"/>
            <rFont val="Tahoma"/>
            <family val="2"/>
          </rPr>
          <t xml:space="preserve">
Per FOD is a new Unit.  Contributions began in 2018</t>
        </r>
      </text>
    </comment>
    <comment ref="KSL19" authorId="0" shapeId="0" xr:uid="{DDA22BA6-0E96-4269-A460-D9144C7D1EDB}">
      <text>
        <r>
          <rPr>
            <b/>
            <sz val="9"/>
            <color indexed="81"/>
            <rFont val="Tahoma"/>
            <family val="2"/>
          </rPr>
          <t>Becky Dzingeleski:</t>
        </r>
        <r>
          <rPr>
            <sz val="9"/>
            <color indexed="81"/>
            <rFont val="Tahoma"/>
            <family val="2"/>
          </rPr>
          <t xml:space="preserve">
Per FOD is a new Unit.  Contributions began in 2018</t>
        </r>
      </text>
    </comment>
    <comment ref="KSP19" authorId="0" shapeId="0" xr:uid="{39FB8977-7D13-41C7-9C78-C115581589BE}">
      <text>
        <r>
          <rPr>
            <b/>
            <sz val="9"/>
            <color indexed="81"/>
            <rFont val="Tahoma"/>
            <family val="2"/>
          </rPr>
          <t>Becky Dzingeleski:</t>
        </r>
        <r>
          <rPr>
            <sz val="9"/>
            <color indexed="81"/>
            <rFont val="Tahoma"/>
            <family val="2"/>
          </rPr>
          <t xml:space="preserve">
Per FOD is a new Unit.  Contributions began in 2018</t>
        </r>
      </text>
    </comment>
    <comment ref="KST19" authorId="0" shapeId="0" xr:uid="{ACB67C27-1CF3-420A-B226-62433E2B42D7}">
      <text>
        <r>
          <rPr>
            <b/>
            <sz val="9"/>
            <color indexed="81"/>
            <rFont val="Tahoma"/>
            <family val="2"/>
          </rPr>
          <t>Becky Dzingeleski:</t>
        </r>
        <r>
          <rPr>
            <sz val="9"/>
            <color indexed="81"/>
            <rFont val="Tahoma"/>
            <family val="2"/>
          </rPr>
          <t xml:space="preserve">
Per FOD is a new Unit.  Contributions began in 2018</t>
        </r>
      </text>
    </comment>
    <comment ref="KSX19" authorId="0" shapeId="0" xr:uid="{EDB1A2FB-1C9F-4FB4-AAEF-DDBB6429318A}">
      <text>
        <r>
          <rPr>
            <b/>
            <sz val="9"/>
            <color indexed="81"/>
            <rFont val="Tahoma"/>
            <family val="2"/>
          </rPr>
          <t>Becky Dzingeleski:</t>
        </r>
        <r>
          <rPr>
            <sz val="9"/>
            <color indexed="81"/>
            <rFont val="Tahoma"/>
            <family val="2"/>
          </rPr>
          <t xml:space="preserve">
Per FOD is a new Unit.  Contributions began in 2018</t>
        </r>
      </text>
    </comment>
    <comment ref="KTB19" authorId="0" shapeId="0" xr:uid="{02694D22-FB7D-47AE-890F-D99175F70D18}">
      <text>
        <r>
          <rPr>
            <b/>
            <sz val="9"/>
            <color indexed="81"/>
            <rFont val="Tahoma"/>
            <family val="2"/>
          </rPr>
          <t>Becky Dzingeleski:</t>
        </r>
        <r>
          <rPr>
            <sz val="9"/>
            <color indexed="81"/>
            <rFont val="Tahoma"/>
            <family val="2"/>
          </rPr>
          <t xml:space="preserve">
Per FOD is a new Unit.  Contributions began in 2018</t>
        </r>
      </text>
    </comment>
    <comment ref="KTF19" authorId="0" shapeId="0" xr:uid="{497FBC93-DB1C-40C2-82D5-BBD9CD128E78}">
      <text>
        <r>
          <rPr>
            <b/>
            <sz val="9"/>
            <color indexed="81"/>
            <rFont val="Tahoma"/>
            <family val="2"/>
          </rPr>
          <t>Becky Dzingeleski:</t>
        </r>
        <r>
          <rPr>
            <sz val="9"/>
            <color indexed="81"/>
            <rFont val="Tahoma"/>
            <family val="2"/>
          </rPr>
          <t xml:space="preserve">
Per FOD is a new Unit.  Contributions began in 2018</t>
        </r>
      </text>
    </comment>
    <comment ref="KTJ19" authorId="0" shapeId="0" xr:uid="{253B808F-EF51-4807-AF27-30ED58838AA8}">
      <text>
        <r>
          <rPr>
            <b/>
            <sz val="9"/>
            <color indexed="81"/>
            <rFont val="Tahoma"/>
            <family val="2"/>
          </rPr>
          <t>Becky Dzingeleski:</t>
        </r>
        <r>
          <rPr>
            <sz val="9"/>
            <color indexed="81"/>
            <rFont val="Tahoma"/>
            <family val="2"/>
          </rPr>
          <t xml:space="preserve">
Per FOD is a new Unit.  Contributions began in 2018</t>
        </r>
      </text>
    </comment>
    <comment ref="KTN19" authorId="0" shapeId="0" xr:uid="{4225FBBD-CE6B-4694-A726-845541E7BDB4}">
      <text>
        <r>
          <rPr>
            <b/>
            <sz val="9"/>
            <color indexed="81"/>
            <rFont val="Tahoma"/>
            <family val="2"/>
          </rPr>
          <t>Becky Dzingeleski:</t>
        </r>
        <r>
          <rPr>
            <sz val="9"/>
            <color indexed="81"/>
            <rFont val="Tahoma"/>
            <family val="2"/>
          </rPr>
          <t xml:space="preserve">
Per FOD is a new Unit.  Contributions began in 2018</t>
        </r>
      </text>
    </comment>
    <comment ref="KTR19" authorId="0" shapeId="0" xr:uid="{26F0DE78-497D-4609-8F9B-BFF8941CCB7F}">
      <text>
        <r>
          <rPr>
            <b/>
            <sz val="9"/>
            <color indexed="81"/>
            <rFont val="Tahoma"/>
            <family val="2"/>
          </rPr>
          <t>Becky Dzingeleski:</t>
        </r>
        <r>
          <rPr>
            <sz val="9"/>
            <color indexed="81"/>
            <rFont val="Tahoma"/>
            <family val="2"/>
          </rPr>
          <t xml:space="preserve">
Per FOD is a new Unit.  Contributions began in 2018</t>
        </r>
      </text>
    </comment>
    <comment ref="KTV19" authorId="0" shapeId="0" xr:uid="{71600D84-DA47-41C7-B4E6-C279E5E3D6C5}">
      <text>
        <r>
          <rPr>
            <b/>
            <sz val="9"/>
            <color indexed="81"/>
            <rFont val="Tahoma"/>
            <family val="2"/>
          </rPr>
          <t>Becky Dzingeleski:</t>
        </r>
        <r>
          <rPr>
            <sz val="9"/>
            <color indexed="81"/>
            <rFont val="Tahoma"/>
            <family val="2"/>
          </rPr>
          <t xml:space="preserve">
Per FOD is a new Unit.  Contributions began in 2018</t>
        </r>
      </text>
    </comment>
    <comment ref="KTZ19" authorId="0" shapeId="0" xr:uid="{42491D7B-36AF-4809-888D-EF1684CA581B}">
      <text>
        <r>
          <rPr>
            <b/>
            <sz val="9"/>
            <color indexed="81"/>
            <rFont val="Tahoma"/>
            <family val="2"/>
          </rPr>
          <t>Becky Dzingeleski:</t>
        </r>
        <r>
          <rPr>
            <sz val="9"/>
            <color indexed="81"/>
            <rFont val="Tahoma"/>
            <family val="2"/>
          </rPr>
          <t xml:space="preserve">
Per FOD is a new Unit.  Contributions began in 2018</t>
        </r>
      </text>
    </comment>
    <comment ref="KUD19" authorId="0" shapeId="0" xr:uid="{63073048-B48B-4C58-9A13-37430F830562}">
      <text>
        <r>
          <rPr>
            <b/>
            <sz val="9"/>
            <color indexed="81"/>
            <rFont val="Tahoma"/>
            <family val="2"/>
          </rPr>
          <t>Becky Dzingeleski:</t>
        </r>
        <r>
          <rPr>
            <sz val="9"/>
            <color indexed="81"/>
            <rFont val="Tahoma"/>
            <family val="2"/>
          </rPr>
          <t xml:space="preserve">
Per FOD is a new Unit.  Contributions began in 2018</t>
        </r>
      </text>
    </comment>
    <comment ref="KUH19" authorId="0" shapeId="0" xr:uid="{16F2AD31-55C7-4051-BA14-DFAAA19E8A58}">
      <text>
        <r>
          <rPr>
            <b/>
            <sz val="9"/>
            <color indexed="81"/>
            <rFont val="Tahoma"/>
            <family val="2"/>
          </rPr>
          <t>Becky Dzingeleski:</t>
        </r>
        <r>
          <rPr>
            <sz val="9"/>
            <color indexed="81"/>
            <rFont val="Tahoma"/>
            <family val="2"/>
          </rPr>
          <t xml:space="preserve">
Per FOD is a new Unit.  Contributions began in 2018</t>
        </r>
      </text>
    </comment>
    <comment ref="KUL19" authorId="0" shapeId="0" xr:uid="{F1BBEBEB-5AC3-41C6-9E3E-6315320FE3AB}">
      <text>
        <r>
          <rPr>
            <b/>
            <sz val="9"/>
            <color indexed="81"/>
            <rFont val="Tahoma"/>
            <family val="2"/>
          </rPr>
          <t>Becky Dzingeleski:</t>
        </r>
        <r>
          <rPr>
            <sz val="9"/>
            <color indexed="81"/>
            <rFont val="Tahoma"/>
            <family val="2"/>
          </rPr>
          <t xml:space="preserve">
Per FOD is a new Unit.  Contributions began in 2018</t>
        </r>
      </text>
    </comment>
    <comment ref="KUP19" authorId="0" shapeId="0" xr:uid="{A6B369A7-E752-41EC-B695-E014EBB1890D}">
      <text>
        <r>
          <rPr>
            <b/>
            <sz val="9"/>
            <color indexed="81"/>
            <rFont val="Tahoma"/>
            <family val="2"/>
          </rPr>
          <t>Becky Dzingeleski:</t>
        </r>
        <r>
          <rPr>
            <sz val="9"/>
            <color indexed="81"/>
            <rFont val="Tahoma"/>
            <family val="2"/>
          </rPr>
          <t xml:space="preserve">
Per FOD is a new Unit.  Contributions began in 2018</t>
        </r>
      </text>
    </comment>
    <comment ref="KUT19" authorId="0" shapeId="0" xr:uid="{0218111B-6464-49E9-A987-8D6C0191322A}">
      <text>
        <r>
          <rPr>
            <b/>
            <sz val="9"/>
            <color indexed="81"/>
            <rFont val="Tahoma"/>
            <family val="2"/>
          </rPr>
          <t>Becky Dzingeleski:</t>
        </r>
        <r>
          <rPr>
            <sz val="9"/>
            <color indexed="81"/>
            <rFont val="Tahoma"/>
            <family val="2"/>
          </rPr>
          <t xml:space="preserve">
Per FOD is a new Unit.  Contributions began in 2018</t>
        </r>
      </text>
    </comment>
    <comment ref="KUX19" authorId="0" shapeId="0" xr:uid="{EBA9E1BA-27F0-4C43-9D4B-303693D63969}">
      <text>
        <r>
          <rPr>
            <b/>
            <sz val="9"/>
            <color indexed="81"/>
            <rFont val="Tahoma"/>
            <family val="2"/>
          </rPr>
          <t>Becky Dzingeleski:</t>
        </r>
        <r>
          <rPr>
            <sz val="9"/>
            <color indexed="81"/>
            <rFont val="Tahoma"/>
            <family val="2"/>
          </rPr>
          <t xml:space="preserve">
Per FOD is a new Unit.  Contributions began in 2018</t>
        </r>
      </text>
    </comment>
    <comment ref="KVB19" authorId="0" shapeId="0" xr:uid="{452726C9-021E-4F22-8A54-1AD1117138DF}">
      <text>
        <r>
          <rPr>
            <b/>
            <sz val="9"/>
            <color indexed="81"/>
            <rFont val="Tahoma"/>
            <family val="2"/>
          </rPr>
          <t>Becky Dzingeleski:</t>
        </r>
        <r>
          <rPr>
            <sz val="9"/>
            <color indexed="81"/>
            <rFont val="Tahoma"/>
            <family val="2"/>
          </rPr>
          <t xml:space="preserve">
Per FOD is a new Unit.  Contributions began in 2018</t>
        </r>
      </text>
    </comment>
    <comment ref="KVF19" authorId="0" shapeId="0" xr:uid="{8B08BC5E-F8A7-4D67-B637-2034A0F31D7D}">
      <text>
        <r>
          <rPr>
            <b/>
            <sz val="9"/>
            <color indexed="81"/>
            <rFont val="Tahoma"/>
            <family val="2"/>
          </rPr>
          <t>Becky Dzingeleski:</t>
        </r>
        <r>
          <rPr>
            <sz val="9"/>
            <color indexed="81"/>
            <rFont val="Tahoma"/>
            <family val="2"/>
          </rPr>
          <t xml:space="preserve">
Per FOD is a new Unit.  Contributions began in 2018</t>
        </r>
      </text>
    </comment>
    <comment ref="KVJ19" authorId="0" shapeId="0" xr:uid="{435BC964-DFED-42FF-8A68-B92F8D5FF073}">
      <text>
        <r>
          <rPr>
            <b/>
            <sz val="9"/>
            <color indexed="81"/>
            <rFont val="Tahoma"/>
            <family val="2"/>
          </rPr>
          <t>Becky Dzingeleski:</t>
        </r>
        <r>
          <rPr>
            <sz val="9"/>
            <color indexed="81"/>
            <rFont val="Tahoma"/>
            <family val="2"/>
          </rPr>
          <t xml:space="preserve">
Per FOD is a new Unit.  Contributions began in 2018</t>
        </r>
      </text>
    </comment>
    <comment ref="KVN19" authorId="0" shapeId="0" xr:uid="{6C2D9CCF-5A96-4CD5-B6E1-FAE74321BCF4}">
      <text>
        <r>
          <rPr>
            <b/>
            <sz val="9"/>
            <color indexed="81"/>
            <rFont val="Tahoma"/>
            <family val="2"/>
          </rPr>
          <t>Becky Dzingeleski:</t>
        </r>
        <r>
          <rPr>
            <sz val="9"/>
            <color indexed="81"/>
            <rFont val="Tahoma"/>
            <family val="2"/>
          </rPr>
          <t xml:space="preserve">
Per FOD is a new Unit.  Contributions began in 2018</t>
        </r>
      </text>
    </comment>
    <comment ref="KVR19" authorId="0" shapeId="0" xr:uid="{313C88F0-58F2-4AC4-B5E3-799BD0B591B9}">
      <text>
        <r>
          <rPr>
            <b/>
            <sz val="9"/>
            <color indexed="81"/>
            <rFont val="Tahoma"/>
            <family val="2"/>
          </rPr>
          <t>Becky Dzingeleski:</t>
        </r>
        <r>
          <rPr>
            <sz val="9"/>
            <color indexed="81"/>
            <rFont val="Tahoma"/>
            <family val="2"/>
          </rPr>
          <t xml:space="preserve">
Per FOD is a new Unit.  Contributions began in 2018</t>
        </r>
      </text>
    </comment>
    <comment ref="KVV19" authorId="0" shapeId="0" xr:uid="{5530CE1D-CD4F-4B0F-904D-029D7A9AE40D}">
      <text>
        <r>
          <rPr>
            <b/>
            <sz val="9"/>
            <color indexed="81"/>
            <rFont val="Tahoma"/>
            <family val="2"/>
          </rPr>
          <t>Becky Dzingeleski:</t>
        </r>
        <r>
          <rPr>
            <sz val="9"/>
            <color indexed="81"/>
            <rFont val="Tahoma"/>
            <family val="2"/>
          </rPr>
          <t xml:space="preserve">
Per FOD is a new Unit.  Contributions began in 2018</t>
        </r>
      </text>
    </comment>
    <comment ref="KVZ19" authorId="0" shapeId="0" xr:uid="{5CF992BE-8774-47D2-8055-CBDBAE20FBE5}">
      <text>
        <r>
          <rPr>
            <b/>
            <sz val="9"/>
            <color indexed="81"/>
            <rFont val="Tahoma"/>
            <family val="2"/>
          </rPr>
          <t>Becky Dzingeleski:</t>
        </r>
        <r>
          <rPr>
            <sz val="9"/>
            <color indexed="81"/>
            <rFont val="Tahoma"/>
            <family val="2"/>
          </rPr>
          <t xml:space="preserve">
Per FOD is a new Unit.  Contributions began in 2018</t>
        </r>
      </text>
    </comment>
    <comment ref="KWD19" authorId="0" shapeId="0" xr:uid="{9B46006F-51AB-4881-A41B-47F25F2A2165}">
      <text>
        <r>
          <rPr>
            <b/>
            <sz val="9"/>
            <color indexed="81"/>
            <rFont val="Tahoma"/>
            <family val="2"/>
          </rPr>
          <t>Becky Dzingeleski:</t>
        </r>
        <r>
          <rPr>
            <sz val="9"/>
            <color indexed="81"/>
            <rFont val="Tahoma"/>
            <family val="2"/>
          </rPr>
          <t xml:space="preserve">
Per FOD is a new Unit.  Contributions began in 2018</t>
        </r>
      </text>
    </comment>
    <comment ref="KWH19" authorId="0" shapeId="0" xr:uid="{678C2012-F86D-428E-B019-1E08CB23C739}">
      <text>
        <r>
          <rPr>
            <b/>
            <sz val="9"/>
            <color indexed="81"/>
            <rFont val="Tahoma"/>
            <family val="2"/>
          </rPr>
          <t>Becky Dzingeleski:</t>
        </r>
        <r>
          <rPr>
            <sz val="9"/>
            <color indexed="81"/>
            <rFont val="Tahoma"/>
            <family val="2"/>
          </rPr>
          <t xml:space="preserve">
Per FOD is a new Unit.  Contributions began in 2018</t>
        </r>
      </text>
    </comment>
    <comment ref="KWL19" authorId="0" shapeId="0" xr:uid="{F9C477A4-2BA7-4636-A648-4BEA46DC4AE9}">
      <text>
        <r>
          <rPr>
            <b/>
            <sz val="9"/>
            <color indexed="81"/>
            <rFont val="Tahoma"/>
            <family val="2"/>
          </rPr>
          <t>Becky Dzingeleski:</t>
        </r>
        <r>
          <rPr>
            <sz val="9"/>
            <color indexed="81"/>
            <rFont val="Tahoma"/>
            <family val="2"/>
          </rPr>
          <t xml:space="preserve">
Per FOD is a new Unit.  Contributions began in 2018</t>
        </r>
      </text>
    </comment>
    <comment ref="KWP19" authorId="0" shapeId="0" xr:uid="{40928E4C-DAD2-4CFD-B7E6-038834A1A3AA}">
      <text>
        <r>
          <rPr>
            <b/>
            <sz val="9"/>
            <color indexed="81"/>
            <rFont val="Tahoma"/>
            <family val="2"/>
          </rPr>
          <t>Becky Dzingeleski:</t>
        </r>
        <r>
          <rPr>
            <sz val="9"/>
            <color indexed="81"/>
            <rFont val="Tahoma"/>
            <family val="2"/>
          </rPr>
          <t xml:space="preserve">
Per FOD is a new Unit.  Contributions began in 2018</t>
        </r>
      </text>
    </comment>
    <comment ref="KWT19" authorId="0" shapeId="0" xr:uid="{94D63F2A-9004-4BA5-930C-62F100B235EF}">
      <text>
        <r>
          <rPr>
            <b/>
            <sz val="9"/>
            <color indexed="81"/>
            <rFont val="Tahoma"/>
            <family val="2"/>
          </rPr>
          <t>Becky Dzingeleski:</t>
        </r>
        <r>
          <rPr>
            <sz val="9"/>
            <color indexed="81"/>
            <rFont val="Tahoma"/>
            <family val="2"/>
          </rPr>
          <t xml:space="preserve">
Per FOD is a new Unit.  Contributions began in 2018</t>
        </r>
      </text>
    </comment>
    <comment ref="KWX19" authorId="0" shapeId="0" xr:uid="{99BF959C-D106-4676-A234-89734B1AE60C}">
      <text>
        <r>
          <rPr>
            <b/>
            <sz val="9"/>
            <color indexed="81"/>
            <rFont val="Tahoma"/>
            <family val="2"/>
          </rPr>
          <t>Becky Dzingeleski:</t>
        </r>
        <r>
          <rPr>
            <sz val="9"/>
            <color indexed="81"/>
            <rFont val="Tahoma"/>
            <family val="2"/>
          </rPr>
          <t xml:space="preserve">
Per FOD is a new Unit.  Contributions began in 2018</t>
        </r>
      </text>
    </comment>
    <comment ref="KXB19" authorId="0" shapeId="0" xr:uid="{BF3AE967-3530-4051-8E69-CEA739F5D456}">
      <text>
        <r>
          <rPr>
            <b/>
            <sz val="9"/>
            <color indexed="81"/>
            <rFont val="Tahoma"/>
            <family val="2"/>
          </rPr>
          <t>Becky Dzingeleski:</t>
        </r>
        <r>
          <rPr>
            <sz val="9"/>
            <color indexed="81"/>
            <rFont val="Tahoma"/>
            <family val="2"/>
          </rPr>
          <t xml:space="preserve">
Per FOD is a new Unit.  Contributions began in 2018</t>
        </r>
      </text>
    </comment>
    <comment ref="KXF19" authorId="0" shapeId="0" xr:uid="{935D5335-F72E-4B1D-B1F3-74CA55B0F6A1}">
      <text>
        <r>
          <rPr>
            <b/>
            <sz val="9"/>
            <color indexed="81"/>
            <rFont val="Tahoma"/>
            <family val="2"/>
          </rPr>
          <t>Becky Dzingeleski:</t>
        </r>
        <r>
          <rPr>
            <sz val="9"/>
            <color indexed="81"/>
            <rFont val="Tahoma"/>
            <family val="2"/>
          </rPr>
          <t xml:space="preserve">
Per FOD is a new Unit.  Contributions began in 2018</t>
        </r>
      </text>
    </comment>
    <comment ref="KXJ19" authorId="0" shapeId="0" xr:uid="{C646BB2E-3F78-402B-903F-A9255F03565A}">
      <text>
        <r>
          <rPr>
            <b/>
            <sz val="9"/>
            <color indexed="81"/>
            <rFont val="Tahoma"/>
            <family val="2"/>
          </rPr>
          <t>Becky Dzingeleski:</t>
        </r>
        <r>
          <rPr>
            <sz val="9"/>
            <color indexed="81"/>
            <rFont val="Tahoma"/>
            <family val="2"/>
          </rPr>
          <t xml:space="preserve">
Per FOD is a new Unit.  Contributions began in 2018</t>
        </r>
      </text>
    </comment>
    <comment ref="KXN19" authorId="0" shapeId="0" xr:uid="{C62AD00E-DA91-4126-A42A-1F7CA1E501A6}">
      <text>
        <r>
          <rPr>
            <b/>
            <sz val="9"/>
            <color indexed="81"/>
            <rFont val="Tahoma"/>
            <family val="2"/>
          </rPr>
          <t>Becky Dzingeleski:</t>
        </r>
        <r>
          <rPr>
            <sz val="9"/>
            <color indexed="81"/>
            <rFont val="Tahoma"/>
            <family val="2"/>
          </rPr>
          <t xml:space="preserve">
Per FOD is a new Unit.  Contributions began in 2018</t>
        </r>
      </text>
    </comment>
    <comment ref="KXR19" authorId="0" shapeId="0" xr:uid="{DA3EEE58-4867-4E74-85C2-1A85876D4B00}">
      <text>
        <r>
          <rPr>
            <b/>
            <sz val="9"/>
            <color indexed="81"/>
            <rFont val="Tahoma"/>
            <family val="2"/>
          </rPr>
          <t>Becky Dzingeleski:</t>
        </r>
        <r>
          <rPr>
            <sz val="9"/>
            <color indexed="81"/>
            <rFont val="Tahoma"/>
            <family val="2"/>
          </rPr>
          <t xml:space="preserve">
Per FOD is a new Unit.  Contributions began in 2018</t>
        </r>
      </text>
    </comment>
    <comment ref="KXV19" authorId="0" shapeId="0" xr:uid="{E29A5C8B-3587-4B4D-90A7-F214840DDCA0}">
      <text>
        <r>
          <rPr>
            <b/>
            <sz val="9"/>
            <color indexed="81"/>
            <rFont val="Tahoma"/>
            <family val="2"/>
          </rPr>
          <t>Becky Dzingeleski:</t>
        </r>
        <r>
          <rPr>
            <sz val="9"/>
            <color indexed="81"/>
            <rFont val="Tahoma"/>
            <family val="2"/>
          </rPr>
          <t xml:space="preserve">
Per FOD is a new Unit.  Contributions began in 2018</t>
        </r>
      </text>
    </comment>
    <comment ref="KXZ19" authorId="0" shapeId="0" xr:uid="{2FF0292B-E31B-47CC-A0F9-E957EFB31739}">
      <text>
        <r>
          <rPr>
            <b/>
            <sz val="9"/>
            <color indexed="81"/>
            <rFont val="Tahoma"/>
            <family val="2"/>
          </rPr>
          <t>Becky Dzingeleski:</t>
        </r>
        <r>
          <rPr>
            <sz val="9"/>
            <color indexed="81"/>
            <rFont val="Tahoma"/>
            <family val="2"/>
          </rPr>
          <t xml:space="preserve">
Per FOD is a new Unit.  Contributions began in 2018</t>
        </r>
      </text>
    </comment>
    <comment ref="KYD19" authorId="0" shapeId="0" xr:uid="{16731EFC-9D27-4129-A724-1F4A679A3091}">
      <text>
        <r>
          <rPr>
            <b/>
            <sz val="9"/>
            <color indexed="81"/>
            <rFont val="Tahoma"/>
            <family val="2"/>
          </rPr>
          <t>Becky Dzingeleski:</t>
        </r>
        <r>
          <rPr>
            <sz val="9"/>
            <color indexed="81"/>
            <rFont val="Tahoma"/>
            <family val="2"/>
          </rPr>
          <t xml:space="preserve">
Per FOD is a new Unit.  Contributions began in 2018</t>
        </r>
      </text>
    </comment>
    <comment ref="KYH19" authorId="0" shapeId="0" xr:uid="{4D24364A-649D-4B8E-8CBA-C287DBC71779}">
      <text>
        <r>
          <rPr>
            <b/>
            <sz val="9"/>
            <color indexed="81"/>
            <rFont val="Tahoma"/>
            <family val="2"/>
          </rPr>
          <t>Becky Dzingeleski:</t>
        </r>
        <r>
          <rPr>
            <sz val="9"/>
            <color indexed="81"/>
            <rFont val="Tahoma"/>
            <family val="2"/>
          </rPr>
          <t xml:space="preserve">
Per FOD is a new Unit.  Contributions began in 2018</t>
        </r>
      </text>
    </comment>
    <comment ref="KYL19" authorId="0" shapeId="0" xr:uid="{5B5E6813-6DC7-4EAD-BF98-E3239A61AFA1}">
      <text>
        <r>
          <rPr>
            <b/>
            <sz val="9"/>
            <color indexed="81"/>
            <rFont val="Tahoma"/>
            <family val="2"/>
          </rPr>
          <t>Becky Dzingeleski:</t>
        </r>
        <r>
          <rPr>
            <sz val="9"/>
            <color indexed="81"/>
            <rFont val="Tahoma"/>
            <family val="2"/>
          </rPr>
          <t xml:space="preserve">
Per FOD is a new Unit.  Contributions began in 2018</t>
        </r>
      </text>
    </comment>
    <comment ref="KYP19" authorId="0" shapeId="0" xr:uid="{B6DB12A4-AD55-455D-AA24-B96D69B1FB15}">
      <text>
        <r>
          <rPr>
            <b/>
            <sz val="9"/>
            <color indexed="81"/>
            <rFont val="Tahoma"/>
            <family val="2"/>
          </rPr>
          <t>Becky Dzingeleski:</t>
        </r>
        <r>
          <rPr>
            <sz val="9"/>
            <color indexed="81"/>
            <rFont val="Tahoma"/>
            <family val="2"/>
          </rPr>
          <t xml:space="preserve">
Per FOD is a new Unit.  Contributions began in 2018</t>
        </r>
      </text>
    </comment>
    <comment ref="KYT19" authorId="0" shapeId="0" xr:uid="{E0E2C1B4-2D76-4F4F-8FFF-DBC274D24D6C}">
      <text>
        <r>
          <rPr>
            <b/>
            <sz val="9"/>
            <color indexed="81"/>
            <rFont val="Tahoma"/>
            <family val="2"/>
          </rPr>
          <t>Becky Dzingeleski:</t>
        </r>
        <r>
          <rPr>
            <sz val="9"/>
            <color indexed="81"/>
            <rFont val="Tahoma"/>
            <family val="2"/>
          </rPr>
          <t xml:space="preserve">
Per FOD is a new Unit.  Contributions began in 2018</t>
        </r>
      </text>
    </comment>
    <comment ref="KYX19" authorId="0" shapeId="0" xr:uid="{CDF585DF-E202-4508-9125-5373438FCE11}">
      <text>
        <r>
          <rPr>
            <b/>
            <sz val="9"/>
            <color indexed="81"/>
            <rFont val="Tahoma"/>
            <family val="2"/>
          </rPr>
          <t>Becky Dzingeleski:</t>
        </r>
        <r>
          <rPr>
            <sz val="9"/>
            <color indexed="81"/>
            <rFont val="Tahoma"/>
            <family val="2"/>
          </rPr>
          <t xml:space="preserve">
Per FOD is a new Unit.  Contributions began in 2018</t>
        </r>
      </text>
    </comment>
    <comment ref="KZB19" authorId="0" shapeId="0" xr:uid="{8FD20E17-981D-4DF9-B746-DB144771F668}">
      <text>
        <r>
          <rPr>
            <b/>
            <sz val="9"/>
            <color indexed="81"/>
            <rFont val="Tahoma"/>
            <family val="2"/>
          </rPr>
          <t>Becky Dzingeleski:</t>
        </r>
        <r>
          <rPr>
            <sz val="9"/>
            <color indexed="81"/>
            <rFont val="Tahoma"/>
            <family val="2"/>
          </rPr>
          <t xml:space="preserve">
Per FOD is a new Unit.  Contributions began in 2018</t>
        </r>
      </text>
    </comment>
    <comment ref="KZF19" authorId="0" shapeId="0" xr:uid="{AE8E53B2-E920-4020-8BB0-368E1B764003}">
      <text>
        <r>
          <rPr>
            <b/>
            <sz val="9"/>
            <color indexed="81"/>
            <rFont val="Tahoma"/>
            <family val="2"/>
          </rPr>
          <t>Becky Dzingeleski:</t>
        </r>
        <r>
          <rPr>
            <sz val="9"/>
            <color indexed="81"/>
            <rFont val="Tahoma"/>
            <family val="2"/>
          </rPr>
          <t xml:space="preserve">
Per FOD is a new Unit.  Contributions began in 2018</t>
        </r>
      </text>
    </comment>
    <comment ref="KZJ19" authorId="0" shapeId="0" xr:uid="{926F05AF-C1B0-4FE0-A2B9-6C9B353469DD}">
      <text>
        <r>
          <rPr>
            <b/>
            <sz val="9"/>
            <color indexed="81"/>
            <rFont val="Tahoma"/>
            <family val="2"/>
          </rPr>
          <t>Becky Dzingeleski:</t>
        </r>
        <r>
          <rPr>
            <sz val="9"/>
            <color indexed="81"/>
            <rFont val="Tahoma"/>
            <family val="2"/>
          </rPr>
          <t xml:space="preserve">
Per FOD is a new Unit.  Contributions began in 2018</t>
        </r>
      </text>
    </comment>
    <comment ref="KZN19" authorId="0" shapeId="0" xr:uid="{C558030D-08F9-4446-8241-DCAC28D638DD}">
      <text>
        <r>
          <rPr>
            <b/>
            <sz val="9"/>
            <color indexed="81"/>
            <rFont val="Tahoma"/>
            <family val="2"/>
          </rPr>
          <t>Becky Dzingeleski:</t>
        </r>
        <r>
          <rPr>
            <sz val="9"/>
            <color indexed="81"/>
            <rFont val="Tahoma"/>
            <family val="2"/>
          </rPr>
          <t xml:space="preserve">
Per FOD is a new Unit.  Contributions began in 2018</t>
        </r>
      </text>
    </comment>
    <comment ref="KZR19" authorId="0" shapeId="0" xr:uid="{E34D32C5-9FF8-4722-BF99-FF7ECFDCADE9}">
      <text>
        <r>
          <rPr>
            <b/>
            <sz val="9"/>
            <color indexed="81"/>
            <rFont val="Tahoma"/>
            <family val="2"/>
          </rPr>
          <t>Becky Dzingeleski:</t>
        </r>
        <r>
          <rPr>
            <sz val="9"/>
            <color indexed="81"/>
            <rFont val="Tahoma"/>
            <family val="2"/>
          </rPr>
          <t xml:space="preserve">
Per FOD is a new Unit.  Contributions began in 2018</t>
        </r>
      </text>
    </comment>
    <comment ref="KZV19" authorId="0" shapeId="0" xr:uid="{B65A3EAC-7010-41C4-9D7D-CD00C92C2F80}">
      <text>
        <r>
          <rPr>
            <b/>
            <sz val="9"/>
            <color indexed="81"/>
            <rFont val="Tahoma"/>
            <family val="2"/>
          </rPr>
          <t>Becky Dzingeleski:</t>
        </r>
        <r>
          <rPr>
            <sz val="9"/>
            <color indexed="81"/>
            <rFont val="Tahoma"/>
            <family val="2"/>
          </rPr>
          <t xml:space="preserve">
Per FOD is a new Unit.  Contributions began in 2018</t>
        </r>
      </text>
    </comment>
    <comment ref="KZZ19" authorId="0" shapeId="0" xr:uid="{5CA7BEBA-01D9-4D32-B54F-46D0573D36A8}">
      <text>
        <r>
          <rPr>
            <b/>
            <sz val="9"/>
            <color indexed="81"/>
            <rFont val="Tahoma"/>
            <family val="2"/>
          </rPr>
          <t>Becky Dzingeleski:</t>
        </r>
        <r>
          <rPr>
            <sz val="9"/>
            <color indexed="81"/>
            <rFont val="Tahoma"/>
            <family val="2"/>
          </rPr>
          <t xml:space="preserve">
Per FOD is a new Unit.  Contributions began in 2018</t>
        </r>
      </text>
    </comment>
    <comment ref="LAD19" authorId="0" shapeId="0" xr:uid="{F1363B7A-8106-43C6-AEE8-F782E3F6C99C}">
      <text>
        <r>
          <rPr>
            <b/>
            <sz val="9"/>
            <color indexed="81"/>
            <rFont val="Tahoma"/>
            <family val="2"/>
          </rPr>
          <t>Becky Dzingeleski:</t>
        </r>
        <r>
          <rPr>
            <sz val="9"/>
            <color indexed="81"/>
            <rFont val="Tahoma"/>
            <family val="2"/>
          </rPr>
          <t xml:space="preserve">
Per FOD is a new Unit.  Contributions began in 2018</t>
        </r>
      </text>
    </comment>
    <comment ref="LAH19" authorId="0" shapeId="0" xr:uid="{46EDEA3F-32BC-4B60-8712-B0A58E1408E9}">
      <text>
        <r>
          <rPr>
            <b/>
            <sz val="9"/>
            <color indexed="81"/>
            <rFont val="Tahoma"/>
            <family val="2"/>
          </rPr>
          <t>Becky Dzingeleski:</t>
        </r>
        <r>
          <rPr>
            <sz val="9"/>
            <color indexed="81"/>
            <rFont val="Tahoma"/>
            <family val="2"/>
          </rPr>
          <t xml:space="preserve">
Per FOD is a new Unit.  Contributions began in 2018</t>
        </r>
      </text>
    </comment>
    <comment ref="LAL19" authorId="0" shapeId="0" xr:uid="{539D4297-49B0-4FC5-88CF-94382A00AD76}">
      <text>
        <r>
          <rPr>
            <b/>
            <sz val="9"/>
            <color indexed="81"/>
            <rFont val="Tahoma"/>
            <family val="2"/>
          </rPr>
          <t>Becky Dzingeleski:</t>
        </r>
        <r>
          <rPr>
            <sz val="9"/>
            <color indexed="81"/>
            <rFont val="Tahoma"/>
            <family val="2"/>
          </rPr>
          <t xml:space="preserve">
Per FOD is a new Unit.  Contributions began in 2018</t>
        </r>
      </text>
    </comment>
    <comment ref="LAP19" authorId="0" shapeId="0" xr:uid="{DF9D9BAA-B6A6-4A54-A16A-68EB985CB30E}">
      <text>
        <r>
          <rPr>
            <b/>
            <sz val="9"/>
            <color indexed="81"/>
            <rFont val="Tahoma"/>
            <family val="2"/>
          </rPr>
          <t>Becky Dzingeleski:</t>
        </r>
        <r>
          <rPr>
            <sz val="9"/>
            <color indexed="81"/>
            <rFont val="Tahoma"/>
            <family val="2"/>
          </rPr>
          <t xml:space="preserve">
Per FOD is a new Unit.  Contributions began in 2018</t>
        </r>
      </text>
    </comment>
    <comment ref="LAT19" authorId="0" shapeId="0" xr:uid="{13360D84-CBD1-40C0-87FB-A1D05760C433}">
      <text>
        <r>
          <rPr>
            <b/>
            <sz val="9"/>
            <color indexed="81"/>
            <rFont val="Tahoma"/>
            <family val="2"/>
          </rPr>
          <t>Becky Dzingeleski:</t>
        </r>
        <r>
          <rPr>
            <sz val="9"/>
            <color indexed="81"/>
            <rFont val="Tahoma"/>
            <family val="2"/>
          </rPr>
          <t xml:space="preserve">
Per FOD is a new Unit.  Contributions began in 2018</t>
        </r>
      </text>
    </comment>
    <comment ref="LAX19" authorId="0" shapeId="0" xr:uid="{7FE5B69B-7FC6-4D9E-9191-3B0E93BC382F}">
      <text>
        <r>
          <rPr>
            <b/>
            <sz val="9"/>
            <color indexed="81"/>
            <rFont val="Tahoma"/>
            <family val="2"/>
          </rPr>
          <t>Becky Dzingeleski:</t>
        </r>
        <r>
          <rPr>
            <sz val="9"/>
            <color indexed="81"/>
            <rFont val="Tahoma"/>
            <family val="2"/>
          </rPr>
          <t xml:space="preserve">
Per FOD is a new Unit.  Contributions began in 2018</t>
        </r>
      </text>
    </comment>
    <comment ref="LBB19" authorId="0" shapeId="0" xr:uid="{508CAD72-F6E0-4969-BA02-E7D5F919C4B2}">
      <text>
        <r>
          <rPr>
            <b/>
            <sz val="9"/>
            <color indexed="81"/>
            <rFont val="Tahoma"/>
            <family val="2"/>
          </rPr>
          <t>Becky Dzingeleski:</t>
        </r>
        <r>
          <rPr>
            <sz val="9"/>
            <color indexed="81"/>
            <rFont val="Tahoma"/>
            <family val="2"/>
          </rPr>
          <t xml:space="preserve">
Per FOD is a new Unit.  Contributions began in 2018</t>
        </r>
      </text>
    </comment>
    <comment ref="LBF19" authorId="0" shapeId="0" xr:uid="{C6CAAFF7-29CD-4016-8640-EBB97A95B426}">
      <text>
        <r>
          <rPr>
            <b/>
            <sz val="9"/>
            <color indexed="81"/>
            <rFont val="Tahoma"/>
            <family val="2"/>
          </rPr>
          <t>Becky Dzingeleski:</t>
        </r>
        <r>
          <rPr>
            <sz val="9"/>
            <color indexed="81"/>
            <rFont val="Tahoma"/>
            <family val="2"/>
          </rPr>
          <t xml:space="preserve">
Per FOD is a new Unit.  Contributions began in 2018</t>
        </r>
      </text>
    </comment>
    <comment ref="LBJ19" authorId="0" shapeId="0" xr:uid="{743DF8AA-B56F-4DEA-8798-6351DE7FB8CC}">
      <text>
        <r>
          <rPr>
            <b/>
            <sz val="9"/>
            <color indexed="81"/>
            <rFont val="Tahoma"/>
            <family val="2"/>
          </rPr>
          <t>Becky Dzingeleski:</t>
        </r>
        <r>
          <rPr>
            <sz val="9"/>
            <color indexed="81"/>
            <rFont val="Tahoma"/>
            <family val="2"/>
          </rPr>
          <t xml:space="preserve">
Per FOD is a new Unit.  Contributions began in 2018</t>
        </r>
      </text>
    </comment>
    <comment ref="LBN19" authorId="0" shapeId="0" xr:uid="{4505C963-991E-419E-ACAE-B86C252CCF31}">
      <text>
        <r>
          <rPr>
            <b/>
            <sz val="9"/>
            <color indexed="81"/>
            <rFont val="Tahoma"/>
            <family val="2"/>
          </rPr>
          <t>Becky Dzingeleski:</t>
        </r>
        <r>
          <rPr>
            <sz val="9"/>
            <color indexed="81"/>
            <rFont val="Tahoma"/>
            <family val="2"/>
          </rPr>
          <t xml:space="preserve">
Per FOD is a new Unit.  Contributions began in 2018</t>
        </r>
      </text>
    </comment>
    <comment ref="LBR19" authorId="0" shapeId="0" xr:uid="{EE77EEDD-EFC4-4FD4-9CCA-66CBEFE4CDEC}">
      <text>
        <r>
          <rPr>
            <b/>
            <sz val="9"/>
            <color indexed="81"/>
            <rFont val="Tahoma"/>
            <family val="2"/>
          </rPr>
          <t>Becky Dzingeleski:</t>
        </r>
        <r>
          <rPr>
            <sz val="9"/>
            <color indexed="81"/>
            <rFont val="Tahoma"/>
            <family val="2"/>
          </rPr>
          <t xml:space="preserve">
Per FOD is a new Unit.  Contributions began in 2018</t>
        </r>
      </text>
    </comment>
    <comment ref="LBV19" authorId="0" shapeId="0" xr:uid="{066570C0-DC63-46EB-B9FB-19D7A3B3EBE9}">
      <text>
        <r>
          <rPr>
            <b/>
            <sz val="9"/>
            <color indexed="81"/>
            <rFont val="Tahoma"/>
            <family val="2"/>
          </rPr>
          <t>Becky Dzingeleski:</t>
        </r>
        <r>
          <rPr>
            <sz val="9"/>
            <color indexed="81"/>
            <rFont val="Tahoma"/>
            <family val="2"/>
          </rPr>
          <t xml:space="preserve">
Per FOD is a new Unit.  Contributions began in 2018</t>
        </r>
      </text>
    </comment>
    <comment ref="LBZ19" authorId="0" shapeId="0" xr:uid="{87169464-EE66-4FC7-8131-FFDF77476AB9}">
      <text>
        <r>
          <rPr>
            <b/>
            <sz val="9"/>
            <color indexed="81"/>
            <rFont val="Tahoma"/>
            <family val="2"/>
          </rPr>
          <t>Becky Dzingeleski:</t>
        </r>
        <r>
          <rPr>
            <sz val="9"/>
            <color indexed="81"/>
            <rFont val="Tahoma"/>
            <family val="2"/>
          </rPr>
          <t xml:space="preserve">
Per FOD is a new Unit.  Contributions began in 2018</t>
        </r>
      </text>
    </comment>
    <comment ref="LCD19" authorId="0" shapeId="0" xr:uid="{8ECC60A5-DD37-4192-9755-776901582A4D}">
      <text>
        <r>
          <rPr>
            <b/>
            <sz val="9"/>
            <color indexed="81"/>
            <rFont val="Tahoma"/>
            <family val="2"/>
          </rPr>
          <t>Becky Dzingeleski:</t>
        </r>
        <r>
          <rPr>
            <sz val="9"/>
            <color indexed="81"/>
            <rFont val="Tahoma"/>
            <family val="2"/>
          </rPr>
          <t xml:space="preserve">
Per FOD is a new Unit.  Contributions began in 2018</t>
        </r>
      </text>
    </comment>
    <comment ref="LCH19" authorId="0" shapeId="0" xr:uid="{F61DCDCB-A074-42FA-91E9-2971DCD99D51}">
      <text>
        <r>
          <rPr>
            <b/>
            <sz val="9"/>
            <color indexed="81"/>
            <rFont val="Tahoma"/>
            <family val="2"/>
          </rPr>
          <t>Becky Dzingeleski:</t>
        </r>
        <r>
          <rPr>
            <sz val="9"/>
            <color indexed="81"/>
            <rFont val="Tahoma"/>
            <family val="2"/>
          </rPr>
          <t xml:space="preserve">
Per FOD is a new Unit.  Contributions began in 2018</t>
        </r>
      </text>
    </comment>
    <comment ref="LCL19" authorId="0" shapeId="0" xr:uid="{31CD2EDF-1F33-4685-B816-352D18561E14}">
      <text>
        <r>
          <rPr>
            <b/>
            <sz val="9"/>
            <color indexed="81"/>
            <rFont val="Tahoma"/>
            <family val="2"/>
          </rPr>
          <t>Becky Dzingeleski:</t>
        </r>
        <r>
          <rPr>
            <sz val="9"/>
            <color indexed="81"/>
            <rFont val="Tahoma"/>
            <family val="2"/>
          </rPr>
          <t xml:space="preserve">
Per FOD is a new Unit.  Contributions began in 2018</t>
        </r>
      </text>
    </comment>
    <comment ref="LCP19" authorId="0" shapeId="0" xr:uid="{F03C420F-6DAE-4625-A935-5CF82B377045}">
      <text>
        <r>
          <rPr>
            <b/>
            <sz val="9"/>
            <color indexed="81"/>
            <rFont val="Tahoma"/>
            <family val="2"/>
          </rPr>
          <t>Becky Dzingeleski:</t>
        </r>
        <r>
          <rPr>
            <sz val="9"/>
            <color indexed="81"/>
            <rFont val="Tahoma"/>
            <family val="2"/>
          </rPr>
          <t xml:space="preserve">
Per FOD is a new Unit.  Contributions began in 2018</t>
        </r>
      </text>
    </comment>
    <comment ref="LCT19" authorId="0" shapeId="0" xr:uid="{5B77C004-3095-4A97-9FBC-EA0E9CF9F3E8}">
      <text>
        <r>
          <rPr>
            <b/>
            <sz val="9"/>
            <color indexed="81"/>
            <rFont val="Tahoma"/>
            <family val="2"/>
          </rPr>
          <t>Becky Dzingeleski:</t>
        </r>
        <r>
          <rPr>
            <sz val="9"/>
            <color indexed="81"/>
            <rFont val="Tahoma"/>
            <family val="2"/>
          </rPr>
          <t xml:space="preserve">
Per FOD is a new Unit.  Contributions began in 2018</t>
        </r>
      </text>
    </comment>
    <comment ref="LCX19" authorId="0" shapeId="0" xr:uid="{DFFAEC9E-8A55-42C7-89E5-5BB269ACDA40}">
      <text>
        <r>
          <rPr>
            <b/>
            <sz val="9"/>
            <color indexed="81"/>
            <rFont val="Tahoma"/>
            <family val="2"/>
          </rPr>
          <t>Becky Dzingeleski:</t>
        </r>
        <r>
          <rPr>
            <sz val="9"/>
            <color indexed="81"/>
            <rFont val="Tahoma"/>
            <family val="2"/>
          </rPr>
          <t xml:space="preserve">
Per FOD is a new Unit.  Contributions began in 2018</t>
        </r>
      </text>
    </comment>
    <comment ref="LDB19" authorId="0" shapeId="0" xr:uid="{9766D3A5-A41F-4005-8F0D-12C83FE7995B}">
      <text>
        <r>
          <rPr>
            <b/>
            <sz val="9"/>
            <color indexed="81"/>
            <rFont val="Tahoma"/>
            <family val="2"/>
          </rPr>
          <t>Becky Dzingeleski:</t>
        </r>
        <r>
          <rPr>
            <sz val="9"/>
            <color indexed="81"/>
            <rFont val="Tahoma"/>
            <family val="2"/>
          </rPr>
          <t xml:space="preserve">
Per FOD is a new Unit.  Contributions began in 2018</t>
        </r>
      </text>
    </comment>
    <comment ref="LDF19" authorId="0" shapeId="0" xr:uid="{A1622E87-A5DC-4946-9370-DF88A342BE63}">
      <text>
        <r>
          <rPr>
            <b/>
            <sz val="9"/>
            <color indexed="81"/>
            <rFont val="Tahoma"/>
            <family val="2"/>
          </rPr>
          <t>Becky Dzingeleski:</t>
        </r>
        <r>
          <rPr>
            <sz val="9"/>
            <color indexed="81"/>
            <rFont val="Tahoma"/>
            <family val="2"/>
          </rPr>
          <t xml:space="preserve">
Per FOD is a new Unit.  Contributions began in 2018</t>
        </r>
      </text>
    </comment>
    <comment ref="LDJ19" authorId="0" shapeId="0" xr:uid="{FD5408ED-7F69-4A51-8D67-650A3A7C8186}">
      <text>
        <r>
          <rPr>
            <b/>
            <sz val="9"/>
            <color indexed="81"/>
            <rFont val="Tahoma"/>
            <family val="2"/>
          </rPr>
          <t>Becky Dzingeleski:</t>
        </r>
        <r>
          <rPr>
            <sz val="9"/>
            <color indexed="81"/>
            <rFont val="Tahoma"/>
            <family val="2"/>
          </rPr>
          <t xml:space="preserve">
Per FOD is a new Unit.  Contributions began in 2018</t>
        </r>
      </text>
    </comment>
    <comment ref="LDN19" authorId="0" shapeId="0" xr:uid="{AB0D2F74-AAD2-4D88-8103-A56DE81494CB}">
      <text>
        <r>
          <rPr>
            <b/>
            <sz val="9"/>
            <color indexed="81"/>
            <rFont val="Tahoma"/>
            <family val="2"/>
          </rPr>
          <t>Becky Dzingeleski:</t>
        </r>
        <r>
          <rPr>
            <sz val="9"/>
            <color indexed="81"/>
            <rFont val="Tahoma"/>
            <family val="2"/>
          </rPr>
          <t xml:space="preserve">
Per FOD is a new Unit.  Contributions began in 2018</t>
        </r>
      </text>
    </comment>
    <comment ref="LDR19" authorId="0" shapeId="0" xr:uid="{926BB8FA-90FE-49D8-8D33-9FAE1D50C45C}">
      <text>
        <r>
          <rPr>
            <b/>
            <sz val="9"/>
            <color indexed="81"/>
            <rFont val="Tahoma"/>
            <family val="2"/>
          </rPr>
          <t>Becky Dzingeleski:</t>
        </r>
        <r>
          <rPr>
            <sz val="9"/>
            <color indexed="81"/>
            <rFont val="Tahoma"/>
            <family val="2"/>
          </rPr>
          <t xml:space="preserve">
Per FOD is a new Unit.  Contributions began in 2018</t>
        </r>
      </text>
    </comment>
    <comment ref="LDV19" authorId="0" shapeId="0" xr:uid="{E9E0CF0E-912A-474A-854F-0C76DCC101A1}">
      <text>
        <r>
          <rPr>
            <b/>
            <sz val="9"/>
            <color indexed="81"/>
            <rFont val="Tahoma"/>
            <family val="2"/>
          </rPr>
          <t>Becky Dzingeleski:</t>
        </r>
        <r>
          <rPr>
            <sz val="9"/>
            <color indexed="81"/>
            <rFont val="Tahoma"/>
            <family val="2"/>
          </rPr>
          <t xml:space="preserve">
Per FOD is a new Unit.  Contributions began in 2018</t>
        </r>
      </text>
    </comment>
    <comment ref="LDZ19" authorId="0" shapeId="0" xr:uid="{FD8964F1-C3FB-4E6C-AF39-E09D96DAD204}">
      <text>
        <r>
          <rPr>
            <b/>
            <sz val="9"/>
            <color indexed="81"/>
            <rFont val="Tahoma"/>
            <family val="2"/>
          </rPr>
          <t>Becky Dzingeleski:</t>
        </r>
        <r>
          <rPr>
            <sz val="9"/>
            <color indexed="81"/>
            <rFont val="Tahoma"/>
            <family val="2"/>
          </rPr>
          <t xml:space="preserve">
Per FOD is a new Unit.  Contributions began in 2018</t>
        </r>
      </text>
    </comment>
    <comment ref="LED19" authorId="0" shapeId="0" xr:uid="{E632DC19-06D2-45B1-8436-140C237726B8}">
      <text>
        <r>
          <rPr>
            <b/>
            <sz val="9"/>
            <color indexed="81"/>
            <rFont val="Tahoma"/>
            <family val="2"/>
          </rPr>
          <t>Becky Dzingeleski:</t>
        </r>
        <r>
          <rPr>
            <sz val="9"/>
            <color indexed="81"/>
            <rFont val="Tahoma"/>
            <family val="2"/>
          </rPr>
          <t xml:space="preserve">
Per FOD is a new Unit.  Contributions began in 2018</t>
        </r>
      </text>
    </comment>
    <comment ref="LEH19" authorId="0" shapeId="0" xr:uid="{0E017C77-C7CD-43AF-9402-A36E17804AAB}">
      <text>
        <r>
          <rPr>
            <b/>
            <sz val="9"/>
            <color indexed="81"/>
            <rFont val="Tahoma"/>
            <family val="2"/>
          </rPr>
          <t>Becky Dzingeleski:</t>
        </r>
        <r>
          <rPr>
            <sz val="9"/>
            <color indexed="81"/>
            <rFont val="Tahoma"/>
            <family val="2"/>
          </rPr>
          <t xml:space="preserve">
Per FOD is a new Unit.  Contributions began in 2018</t>
        </r>
      </text>
    </comment>
    <comment ref="LEL19" authorId="0" shapeId="0" xr:uid="{CE52592F-AF00-4850-82B4-6BDE8AA05043}">
      <text>
        <r>
          <rPr>
            <b/>
            <sz val="9"/>
            <color indexed="81"/>
            <rFont val="Tahoma"/>
            <family val="2"/>
          </rPr>
          <t>Becky Dzingeleski:</t>
        </r>
        <r>
          <rPr>
            <sz val="9"/>
            <color indexed="81"/>
            <rFont val="Tahoma"/>
            <family val="2"/>
          </rPr>
          <t xml:space="preserve">
Per FOD is a new Unit.  Contributions began in 2018</t>
        </r>
      </text>
    </comment>
    <comment ref="LEP19" authorId="0" shapeId="0" xr:uid="{DFFEACAF-61BC-42A4-B497-F9E75B4B389F}">
      <text>
        <r>
          <rPr>
            <b/>
            <sz val="9"/>
            <color indexed="81"/>
            <rFont val="Tahoma"/>
            <family val="2"/>
          </rPr>
          <t>Becky Dzingeleski:</t>
        </r>
        <r>
          <rPr>
            <sz val="9"/>
            <color indexed="81"/>
            <rFont val="Tahoma"/>
            <family val="2"/>
          </rPr>
          <t xml:space="preserve">
Per FOD is a new Unit.  Contributions began in 2018</t>
        </r>
      </text>
    </comment>
    <comment ref="LET19" authorId="0" shapeId="0" xr:uid="{B395CC25-1F1E-47AB-9E31-3A59E7EBC385}">
      <text>
        <r>
          <rPr>
            <b/>
            <sz val="9"/>
            <color indexed="81"/>
            <rFont val="Tahoma"/>
            <family val="2"/>
          </rPr>
          <t>Becky Dzingeleski:</t>
        </r>
        <r>
          <rPr>
            <sz val="9"/>
            <color indexed="81"/>
            <rFont val="Tahoma"/>
            <family val="2"/>
          </rPr>
          <t xml:space="preserve">
Per FOD is a new Unit.  Contributions began in 2018</t>
        </r>
      </text>
    </comment>
    <comment ref="LEX19" authorId="0" shapeId="0" xr:uid="{D8560DF5-F86F-4E5E-818E-1A2091F16E0E}">
      <text>
        <r>
          <rPr>
            <b/>
            <sz val="9"/>
            <color indexed="81"/>
            <rFont val="Tahoma"/>
            <family val="2"/>
          </rPr>
          <t>Becky Dzingeleski:</t>
        </r>
        <r>
          <rPr>
            <sz val="9"/>
            <color indexed="81"/>
            <rFont val="Tahoma"/>
            <family val="2"/>
          </rPr>
          <t xml:space="preserve">
Per FOD is a new Unit.  Contributions began in 2018</t>
        </r>
      </text>
    </comment>
    <comment ref="LFB19" authorId="0" shapeId="0" xr:uid="{E273998A-9FBA-4658-8D51-EF4942113714}">
      <text>
        <r>
          <rPr>
            <b/>
            <sz val="9"/>
            <color indexed="81"/>
            <rFont val="Tahoma"/>
            <family val="2"/>
          </rPr>
          <t>Becky Dzingeleski:</t>
        </r>
        <r>
          <rPr>
            <sz val="9"/>
            <color indexed="81"/>
            <rFont val="Tahoma"/>
            <family val="2"/>
          </rPr>
          <t xml:space="preserve">
Per FOD is a new Unit.  Contributions began in 2018</t>
        </r>
      </text>
    </comment>
    <comment ref="LFF19" authorId="0" shapeId="0" xr:uid="{E997B7B8-85D1-4A14-B3B6-FF92F37B1480}">
      <text>
        <r>
          <rPr>
            <b/>
            <sz val="9"/>
            <color indexed="81"/>
            <rFont val="Tahoma"/>
            <family val="2"/>
          </rPr>
          <t>Becky Dzingeleski:</t>
        </r>
        <r>
          <rPr>
            <sz val="9"/>
            <color indexed="81"/>
            <rFont val="Tahoma"/>
            <family val="2"/>
          </rPr>
          <t xml:space="preserve">
Per FOD is a new Unit.  Contributions began in 2018</t>
        </r>
      </text>
    </comment>
    <comment ref="LFJ19" authorId="0" shapeId="0" xr:uid="{D530EA03-08D8-427E-8BCD-809F8DE705D3}">
      <text>
        <r>
          <rPr>
            <b/>
            <sz val="9"/>
            <color indexed="81"/>
            <rFont val="Tahoma"/>
            <family val="2"/>
          </rPr>
          <t>Becky Dzingeleski:</t>
        </r>
        <r>
          <rPr>
            <sz val="9"/>
            <color indexed="81"/>
            <rFont val="Tahoma"/>
            <family val="2"/>
          </rPr>
          <t xml:space="preserve">
Per FOD is a new Unit.  Contributions began in 2018</t>
        </r>
      </text>
    </comment>
    <comment ref="LFN19" authorId="0" shapeId="0" xr:uid="{DB7A9132-5ED9-4980-B79C-AFA2A5444F71}">
      <text>
        <r>
          <rPr>
            <b/>
            <sz val="9"/>
            <color indexed="81"/>
            <rFont val="Tahoma"/>
            <family val="2"/>
          </rPr>
          <t>Becky Dzingeleski:</t>
        </r>
        <r>
          <rPr>
            <sz val="9"/>
            <color indexed="81"/>
            <rFont val="Tahoma"/>
            <family val="2"/>
          </rPr>
          <t xml:space="preserve">
Per FOD is a new Unit.  Contributions began in 2018</t>
        </r>
      </text>
    </comment>
    <comment ref="LFR19" authorId="0" shapeId="0" xr:uid="{288668C3-65C1-4C80-A1F5-D512964B6789}">
      <text>
        <r>
          <rPr>
            <b/>
            <sz val="9"/>
            <color indexed="81"/>
            <rFont val="Tahoma"/>
            <family val="2"/>
          </rPr>
          <t>Becky Dzingeleski:</t>
        </r>
        <r>
          <rPr>
            <sz val="9"/>
            <color indexed="81"/>
            <rFont val="Tahoma"/>
            <family val="2"/>
          </rPr>
          <t xml:space="preserve">
Per FOD is a new Unit.  Contributions began in 2018</t>
        </r>
      </text>
    </comment>
    <comment ref="LFV19" authorId="0" shapeId="0" xr:uid="{4812CF9A-3C3A-41BF-A7EC-F44CF81F6C3F}">
      <text>
        <r>
          <rPr>
            <b/>
            <sz val="9"/>
            <color indexed="81"/>
            <rFont val="Tahoma"/>
            <family val="2"/>
          </rPr>
          <t>Becky Dzingeleski:</t>
        </r>
        <r>
          <rPr>
            <sz val="9"/>
            <color indexed="81"/>
            <rFont val="Tahoma"/>
            <family val="2"/>
          </rPr>
          <t xml:space="preserve">
Per FOD is a new Unit.  Contributions began in 2018</t>
        </r>
      </text>
    </comment>
    <comment ref="LFZ19" authorId="0" shapeId="0" xr:uid="{9722F119-BC36-4F2E-B8D1-D81AFE9D939F}">
      <text>
        <r>
          <rPr>
            <b/>
            <sz val="9"/>
            <color indexed="81"/>
            <rFont val="Tahoma"/>
            <family val="2"/>
          </rPr>
          <t>Becky Dzingeleski:</t>
        </r>
        <r>
          <rPr>
            <sz val="9"/>
            <color indexed="81"/>
            <rFont val="Tahoma"/>
            <family val="2"/>
          </rPr>
          <t xml:space="preserve">
Per FOD is a new Unit.  Contributions began in 2018</t>
        </r>
      </text>
    </comment>
    <comment ref="LGD19" authorId="0" shapeId="0" xr:uid="{A0602A77-9A4A-46C2-90CB-837957E342C5}">
      <text>
        <r>
          <rPr>
            <b/>
            <sz val="9"/>
            <color indexed="81"/>
            <rFont val="Tahoma"/>
            <family val="2"/>
          </rPr>
          <t>Becky Dzingeleski:</t>
        </r>
        <r>
          <rPr>
            <sz val="9"/>
            <color indexed="81"/>
            <rFont val="Tahoma"/>
            <family val="2"/>
          </rPr>
          <t xml:space="preserve">
Per FOD is a new Unit.  Contributions began in 2018</t>
        </r>
      </text>
    </comment>
    <comment ref="LGH19" authorId="0" shapeId="0" xr:uid="{47D40390-7399-4923-AEDC-3579A816F142}">
      <text>
        <r>
          <rPr>
            <b/>
            <sz val="9"/>
            <color indexed="81"/>
            <rFont val="Tahoma"/>
            <family val="2"/>
          </rPr>
          <t>Becky Dzingeleski:</t>
        </r>
        <r>
          <rPr>
            <sz val="9"/>
            <color indexed="81"/>
            <rFont val="Tahoma"/>
            <family val="2"/>
          </rPr>
          <t xml:space="preserve">
Per FOD is a new Unit.  Contributions began in 2018</t>
        </r>
      </text>
    </comment>
    <comment ref="LGL19" authorId="0" shapeId="0" xr:uid="{55E2EC63-BF1E-41AC-895E-190EBD6D1193}">
      <text>
        <r>
          <rPr>
            <b/>
            <sz val="9"/>
            <color indexed="81"/>
            <rFont val="Tahoma"/>
            <family val="2"/>
          </rPr>
          <t>Becky Dzingeleski:</t>
        </r>
        <r>
          <rPr>
            <sz val="9"/>
            <color indexed="81"/>
            <rFont val="Tahoma"/>
            <family val="2"/>
          </rPr>
          <t xml:space="preserve">
Per FOD is a new Unit.  Contributions began in 2018</t>
        </r>
      </text>
    </comment>
    <comment ref="LGP19" authorId="0" shapeId="0" xr:uid="{872A4E5D-6C6A-4122-8988-87347F21FB9A}">
      <text>
        <r>
          <rPr>
            <b/>
            <sz val="9"/>
            <color indexed="81"/>
            <rFont val="Tahoma"/>
            <family val="2"/>
          </rPr>
          <t>Becky Dzingeleski:</t>
        </r>
        <r>
          <rPr>
            <sz val="9"/>
            <color indexed="81"/>
            <rFont val="Tahoma"/>
            <family val="2"/>
          </rPr>
          <t xml:space="preserve">
Per FOD is a new Unit.  Contributions began in 2018</t>
        </r>
      </text>
    </comment>
    <comment ref="LGT19" authorId="0" shapeId="0" xr:uid="{62B6CF1B-897E-42BA-A345-B0E9676F8E4B}">
      <text>
        <r>
          <rPr>
            <b/>
            <sz val="9"/>
            <color indexed="81"/>
            <rFont val="Tahoma"/>
            <family val="2"/>
          </rPr>
          <t>Becky Dzingeleski:</t>
        </r>
        <r>
          <rPr>
            <sz val="9"/>
            <color indexed="81"/>
            <rFont val="Tahoma"/>
            <family val="2"/>
          </rPr>
          <t xml:space="preserve">
Per FOD is a new Unit.  Contributions began in 2018</t>
        </r>
      </text>
    </comment>
    <comment ref="LGX19" authorId="0" shapeId="0" xr:uid="{BCD58238-9D84-422A-B165-438428039A0C}">
      <text>
        <r>
          <rPr>
            <b/>
            <sz val="9"/>
            <color indexed="81"/>
            <rFont val="Tahoma"/>
            <family val="2"/>
          </rPr>
          <t>Becky Dzingeleski:</t>
        </r>
        <r>
          <rPr>
            <sz val="9"/>
            <color indexed="81"/>
            <rFont val="Tahoma"/>
            <family val="2"/>
          </rPr>
          <t xml:space="preserve">
Per FOD is a new Unit.  Contributions began in 2018</t>
        </r>
      </text>
    </comment>
    <comment ref="LHB19" authorId="0" shapeId="0" xr:uid="{7F0E12B5-86A3-48DF-9722-F8D0736CB5FC}">
      <text>
        <r>
          <rPr>
            <b/>
            <sz val="9"/>
            <color indexed="81"/>
            <rFont val="Tahoma"/>
            <family val="2"/>
          </rPr>
          <t>Becky Dzingeleski:</t>
        </r>
        <r>
          <rPr>
            <sz val="9"/>
            <color indexed="81"/>
            <rFont val="Tahoma"/>
            <family val="2"/>
          </rPr>
          <t xml:space="preserve">
Per FOD is a new Unit.  Contributions began in 2018</t>
        </r>
      </text>
    </comment>
    <comment ref="LHF19" authorId="0" shapeId="0" xr:uid="{C9D5CE2E-E32F-4F0E-BF61-93679FCE3C4E}">
      <text>
        <r>
          <rPr>
            <b/>
            <sz val="9"/>
            <color indexed="81"/>
            <rFont val="Tahoma"/>
            <family val="2"/>
          </rPr>
          <t>Becky Dzingeleski:</t>
        </r>
        <r>
          <rPr>
            <sz val="9"/>
            <color indexed="81"/>
            <rFont val="Tahoma"/>
            <family val="2"/>
          </rPr>
          <t xml:space="preserve">
Per FOD is a new Unit.  Contributions began in 2018</t>
        </r>
      </text>
    </comment>
    <comment ref="LHJ19" authorId="0" shapeId="0" xr:uid="{9F9BAE75-79BA-4457-B9B2-F75E84E16BAF}">
      <text>
        <r>
          <rPr>
            <b/>
            <sz val="9"/>
            <color indexed="81"/>
            <rFont val="Tahoma"/>
            <family val="2"/>
          </rPr>
          <t>Becky Dzingeleski:</t>
        </r>
        <r>
          <rPr>
            <sz val="9"/>
            <color indexed="81"/>
            <rFont val="Tahoma"/>
            <family val="2"/>
          </rPr>
          <t xml:space="preserve">
Per FOD is a new Unit.  Contributions began in 2018</t>
        </r>
      </text>
    </comment>
    <comment ref="LHN19" authorId="0" shapeId="0" xr:uid="{AB40FC99-6FD6-48E8-8451-02F112094221}">
      <text>
        <r>
          <rPr>
            <b/>
            <sz val="9"/>
            <color indexed="81"/>
            <rFont val="Tahoma"/>
            <family val="2"/>
          </rPr>
          <t>Becky Dzingeleski:</t>
        </r>
        <r>
          <rPr>
            <sz val="9"/>
            <color indexed="81"/>
            <rFont val="Tahoma"/>
            <family val="2"/>
          </rPr>
          <t xml:space="preserve">
Per FOD is a new Unit.  Contributions began in 2018</t>
        </r>
      </text>
    </comment>
    <comment ref="LHR19" authorId="0" shapeId="0" xr:uid="{C6207C57-32F6-43F1-8CB4-27E8ACC5E8AD}">
      <text>
        <r>
          <rPr>
            <b/>
            <sz val="9"/>
            <color indexed="81"/>
            <rFont val="Tahoma"/>
            <family val="2"/>
          </rPr>
          <t>Becky Dzingeleski:</t>
        </r>
        <r>
          <rPr>
            <sz val="9"/>
            <color indexed="81"/>
            <rFont val="Tahoma"/>
            <family val="2"/>
          </rPr>
          <t xml:space="preserve">
Per FOD is a new Unit.  Contributions began in 2018</t>
        </r>
      </text>
    </comment>
    <comment ref="LHV19" authorId="0" shapeId="0" xr:uid="{BC817B4F-F82C-41A8-AB6E-55EF4F0E2FF9}">
      <text>
        <r>
          <rPr>
            <b/>
            <sz val="9"/>
            <color indexed="81"/>
            <rFont val="Tahoma"/>
            <family val="2"/>
          </rPr>
          <t>Becky Dzingeleski:</t>
        </r>
        <r>
          <rPr>
            <sz val="9"/>
            <color indexed="81"/>
            <rFont val="Tahoma"/>
            <family val="2"/>
          </rPr>
          <t xml:space="preserve">
Per FOD is a new Unit.  Contributions began in 2018</t>
        </r>
      </text>
    </comment>
    <comment ref="LHZ19" authorId="0" shapeId="0" xr:uid="{CC029E94-4DAD-4A7E-A942-DCB161C0B8EB}">
      <text>
        <r>
          <rPr>
            <b/>
            <sz val="9"/>
            <color indexed="81"/>
            <rFont val="Tahoma"/>
            <family val="2"/>
          </rPr>
          <t>Becky Dzingeleski:</t>
        </r>
        <r>
          <rPr>
            <sz val="9"/>
            <color indexed="81"/>
            <rFont val="Tahoma"/>
            <family val="2"/>
          </rPr>
          <t xml:space="preserve">
Per FOD is a new Unit.  Contributions began in 2018</t>
        </r>
      </text>
    </comment>
    <comment ref="LID19" authorId="0" shapeId="0" xr:uid="{7D681045-CDDA-4917-81E9-93D185A7EA8C}">
      <text>
        <r>
          <rPr>
            <b/>
            <sz val="9"/>
            <color indexed="81"/>
            <rFont val="Tahoma"/>
            <family val="2"/>
          </rPr>
          <t>Becky Dzingeleski:</t>
        </r>
        <r>
          <rPr>
            <sz val="9"/>
            <color indexed="81"/>
            <rFont val="Tahoma"/>
            <family val="2"/>
          </rPr>
          <t xml:space="preserve">
Per FOD is a new Unit.  Contributions began in 2018</t>
        </r>
      </text>
    </comment>
    <comment ref="LIH19" authorId="0" shapeId="0" xr:uid="{2000D65E-3F86-4D16-9333-E1643454B001}">
      <text>
        <r>
          <rPr>
            <b/>
            <sz val="9"/>
            <color indexed="81"/>
            <rFont val="Tahoma"/>
            <family val="2"/>
          </rPr>
          <t>Becky Dzingeleski:</t>
        </r>
        <r>
          <rPr>
            <sz val="9"/>
            <color indexed="81"/>
            <rFont val="Tahoma"/>
            <family val="2"/>
          </rPr>
          <t xml:space="preserve">
Per FOD is a new Unit.  Contributions began in 2018</t>
        </r>
      </text>
    </comment>
    <comment ref="LIL19" authorId="0" shapeId="0" xr:uid="{430003E4-A883-4852-9CE8-9829682D7D76}">
      <text>
        <r>
          <rPr>
            <b/>
            <sz val="9"/>
            <color indexed="81"/>
            <rFont val="Tahoma"/>
            <family val="2"/>
          </rPr>
          <t>Becky Dzingeleski:</t>
        </r>
        <r>
          <rPr>
            <sz val="9"/>
            <color indexed="81"/>
            <rFont val="Tahoma"/>
            <family val="2"/>
          </rPr>
          <t xml:space="preserve">
Per FOD is a new Unit.  Contributions began in 2018</t>
        </r>
      </text>
    </comment>
    <comment ref="LIP19" authorId="0" shapeId="0" xr:uid="{D7EA279C-C3E9-4C82-8A64-CD13C7C4F237}">
      <text>
        <r>
          <rPr>
            <b/>
            <sz val="9"/>
            <color indexed="81"/>
            <rFont val="Tahoma"/>
            <family val="2"/>
          </rPr>
          <t>Becky Dzingeleski:</t>
        </r>
        <r>
          <rPr>
            <sz val="9"/>
            <color indexed="81"/>
            <rFont val="Tahoma"/>
            <family val="2"/>
          </rPr>
          <t xml:space="preserve">
Per FOD is a new Unit.  Contributions began in 2018</t>
        </r>
      </text>
    </comment>
    <comment ref="LIT19" authorId="0" shapeId="0" xr:uid="{414636F9-6EA7-4269-8059-5E11B98E3CA7}">
      <text>
        <r>
          <rPr>
            <b/>
            <sz val="9"/>
            <color indexed="81"/>
            <rFont val="Tahoma"/>
            <family val="2"/>
          </rPr>
          <t>Becky Dzingeleski:</t>
        </r>
        <r>
          <rPr>
            <sz val="9"/>
            <color indexed="81"/>
            <rFont val="Tahoma"/>
            <family val="2"/>
          </rPr>
          <t xml:space="preserve">
Per FOD is a new Unit.  Contributions began in 2018</t>
        </r>
      </text>
    </comment>
    <comment ref="LIX19" authorId="0" shapeId="0" xr:uid="{D68E2164-9249-40F7-B945-DD3AB5ED4B24}">
      <text>
        <r>
          <rPr>
            <b/>
            <sz val="9"/>
            <color indexed="81"/>
            <rFont val="Tahoma"/>
            <family val="2"/>
          </rPr>
          <t>Becky Dzingeleski:</t>
        </r>
        <r>
          <rPr>
            <sz val="9"/>
            <color indexed="81"/>
            <rFont val="Tahoma"/>
            <family val="2"/>
          </rPr>
          <t xml:space="preserve">
Per FOD is a new Unit.  Contributions began in 2018</t>
        </r>
      </text>
    </comment>
    <comment ref="LJB19" authorId="0" shapeId="0" xr:uid="{9469869F-B432-44D4-991B-E890593FE053}">
      <text>
        <r>
          <rPr>
            <b/>
            <sz val="9"/>
            <color indexed="81"/>
            <rFont val="Tahoma"/>
            <family val="2"/>
          </rPr>
          <t>Becky Dzingeleski:</t>
        </r>
        <r>
          <rPr>
            <sz val="9"/>
            <color indexed="81"/>
            <rFont val="Tahoma"/>
            <family val="2"/>
          </rPr>
          <t xml:space="preserve">
Per FOD is a new Unit.  Contributions began in 2018</t>
        </r>
      </text>
    </comment>
    <comment ref="LJF19" authorId="0" shapeId="0" xr:uid="{91D23EBF-A2D8-44EF-BD01-E7ED34E75287}">
      <text>
        <r>
          <rPr>
            <b/>
            <sz val="9"/>
            <color indexed="81"/>
            <rFont val="Tahoma"/>
            <family val="2"/>
          </rPr>
          <t>Becky Dzingeleski:</t>
        </r>
        <r>
          <rPr>
            <sz val="9"/>
            <color indexed="81"/>
            <rFont val="Tahoma"/>
            <family val="2"/>
          </rPr>
          <t xml:space="preserve">
Per FOD is a new Unit.  Contributions began in 2018</t>
        </r>
      </text>
    </comment>
    <comment ref="LJJ19" authorId="0" shapeId="0" xr:uid="{6EBF513A-CFBD-48AA-8887-19B30A77599B}">
      <text>
        <r>
          <rPr>
            <b/>
            <sz val="9"/>
            <color indexed="81"/>
            <rFont val="Tahoma"/>
            <family val="2"/>
          </rPr>
          <t>Becky Dzingeleski:</t>
        </r>
        <r>
          <rPr>
            <sz val="9"/>
            <color indexed="81"/>
            <rFont val="Tahoma"/>
            <family val="2"/>
          </rPr>
          <t xml:space="preserve">
Per FOD is a new Unit.  Contributions began in 2018</t>
        </r>
      </text>
    </comment>
    <comment ref="LJN19" authorId="0" shapeId="0" xr:uid="{A9A33C3E-6284-4AA0-8A27-2620790725A5}">
      <text>
        <r>
          <rPr>
            <b/>
            <sz val="9"/>
            <color indexed="81"/>
            <rFont val="Tahoma"/>
            <family val="2"/>
          </rPr>
          <t>Becky Dzingeleski:</t>
        </r>
        <r>
          <rPr>
            <sz val="9"/>
            <color indexed="81"/>
            <rFont val="Tahoma"/>
            <family val="2"/>
          </rPr>
          <t xml:space="preserve">
Per FOD is a new Unit.  Contributions began in 2018</t>
        </r>
      </text>
    </comment>
    <comment ref="LJR19" authorId="0" shapeId="0" xr:uid="{EFC48A87-0F66-4DD1-B1C1-2071B67117D8}">
      <text>
        <r>
          <rPr>
            <b/>
            <sz val="9"/>
            <color indexed="81"/>
            <rFont val="Tahoma"/>
            <family val="2"/>
          </rPr>
          <t>Becky Dzingeleski:</t>
        </r>
        <r>
          <rPr>
            <sz val="9"/>
            <color indexed="81"/>
            <rFont val="Tahoma"/>
            <family val="2"/>
          </rPr>
          <t xml:space="preserve">
Per FOD is a new Unit.  Contributions began in 2018</t>
        </r>
      </text>
    </comment>
    <comment ref="LJV19" authorId="0" shapeId="0" xr:uid="{8DF7BD1B-C925-4F0C-8B79-C71FFCA541B6}">
      <text>
        <r>
          <rPr>
            <b/>
            <sz val="9"/>
            <color indexed="81"/>
            <rFont val="Tahoma"/>
            <family val="2"/>
          </rPr>
          <t>Becky Dzingeleski:</t>
        </r>
        <r>
          <rPr>
            <sz val="9"/>
            <color indexed="81"/>
            <rFont val="Tahoma"/>
            <family val="2"/>
          </rPr>
          <t xml:space="preserve">
Per FOD is a new Unit.  Contributions began in 2018</t>
        </r>
      </text>
    </comment>
    <comment ref="LJZ19" authorId="0" shapeId="0" xr:uid="{392851D4-F0B8-4FD9-83C7-43D079FEB62B}">
      <text>
        <r>
          <rPr>
            <b/>
            <sz val="9"/>
            <color indexed="81"/>
            <rFont val="Tahoma"/>
            <family val="2"/>
          </rPr>
          <t>Becky Dzingeleski:</t>
        </r>
        <r>
          <rPr>
            <sz val="9"/>
            <color indexed="81"/>
            <rFont val="Tahoma"/>
            <family val="2"/>
          </rPr>
          <t xml:space="preserve">
Per FOD is a new Unit.  Contributions began in 2018</t>
        </r>
      </text>
    </comment>
    <comment ref="LKD19" authorId="0" shapeId="0" xr:uid="{2D27E230-3BDB-4D9E-AD49-78D238264C53}">
      <text>
        <r>
          <rPr>
            <b/>
            <sz val="9"/>
            <color indexed="81"/>
            <rFont val="Tahoma"/>
            <family val="2"/>
          </rPr>
          <t>Becky Dzingeleski:</t>
        </r>
        <r>
          <rPr>
            <sz val="9"/>
            <color indexed="81"/>
            <rFont val="Tahoma"/>
            <family val="2"/>
          </rPr>
          <t xml:space="preserve">
Per FOD is a new Unit.  Contributions began in 2018</t>
        </r>
      </text>
    </comment>
    <comment ref="LKH19" authorId="0" shapeId="0" xr:uid="{6E911C98-F9B0-4A34-90D5-300BB8B87035}">
      <text>
        <r>
          <rPr>
            <b/>
            <sz val="9"/>
            <color indexed="81"/>
            <rFont val="Tahoma"/>
            <family val="2"/>
          </rPr>
          <t>Becky Dzingeleski:</t>
        </r>
        <r>
          <rPr>
            <sz val="9"/>
            <color indexed="81"/>
            <rFont val="Tahoma"/>
            <family val="2"/>
          </rPr>
          <t xml:space="preserve">
Per FOD is a new Unit.  Contributions began in 2018</t>
        </r>
      </text>
    </comment>
    <comment ref="LKL19" authorId="0" shapeId="0" xr:uid="{00754ABA-C7B4-47F5-86A2-100C24ABBD88}">
      <text>
        <r>
          <rPr>
            <b/>
            <sz val="9"/>
            <color indexed="81"/>
            <rFont val="Tahoma"/>
            <family val="2"/>
          </rPr>
          <t>Becky Dzingeleski:</t>
        </r>
        <r>
          <rPr>
            <sz val="9"/>
            <color indexed="81"/>
            <rFont val="Tahoma"/>
            <family val="2"/>
          </rPr>
          <t xml:space="preserve">
Per FOD is a new Unit.  Contributions began in 2018</t>
        </r>
      </text>
    </comment>
    <comment ref="LKP19" authorId="0" shapeId="0" xr:uid="{199EB0D5-A25E-40A2-88D0-E29D27A68863}">
      <text>
        <r>
          <rPr>
            <b/>
            <sz val="9"/>
            <color indexed="81"/>
            <rFont val="Tahoma"/>
            <family val="2"/>
          </rPr>
          <t>Becky Dzingeleski:</t>
        </r>
        <r>
          <rPr>
            <sz val="9"/>
            <color indexed="81"/>
            <rFont val="Tahoma"/>
            <family val="2"/>
          </rPr>
          <t xml:space="preserve">
Per FOD is a new Unit.  Contributions began in 2018</t>
        </r>
      </text>
    </comment>
    <comment ref="LKT19" authorId="0" shapeId="0" xr:uid="{68B110CA-1AE8-4721-84B2-211E5DC796C8}">
      <text>
        <r>
          <rPr>
            <b/>
            <sz val="9"/>
            <color indexed="81"/>
            <rFont val="Tahoma"/>
            <family val="2"/>
          </rPr>
          <t>Becky Dzingeleski:</t>
        </r>
        <r>
          <rPr>
            <sz val="9"/>
            <color indexed="81"/>
            <rFont val="Tahoma"/>
            <family val="2"/>
          </rPr>
          <t xml:space="preserve">
Per FOD is a new Unit.  Contributions began in 2018</t>
        </r>
      </text>
    </comment>
    <comment ref="LKX19" authorId="0" shapeId="0" xr:uid="{2E578EDE-19F6-4F46-9FA2-40B26A60E5DA}">
      <text>
        <r>
          <rPr>
            <b/>
            <sz val="9"/>
            <color indexed="81"/>
            <rFont val="Tahoma"/>
            <family val="2"/>
          </rPr>
          <t>Becky Dzingeleski:</t>
        </r>
        <r>
          <rPr>
            <sz val="9"/>
            <color indexed="81"/>
            <rFont val="Tahoma"/>
            <family val="2"/>
          </rPr>
          <t xml:space="preserve">
Per FOD is a new Unit.  Contributions began in 2018</t>
        </r>
      </text>
    </comment>
    <comment ref="LLB19" authorId="0" shapeId="0" xr:uid="{7A8D736A-08E4-43EC-9C2E-22E999405A12}">
      <text>
        <r>
          <rPr>
            <b/>
            <sz val="9"/>
            <color indexed="81"/>
            <rFont val="Tahoma"/>
            <family val="2"/>
          </rPr>
          <t>Becky Dzingeleski:</t>
        </r>
        <r>
          <rPr>
            <sz val="9"/>
            <color indexed="81"/>
            <rFont val="Tahoma"/>
            <family val="2"/>
          </rPr>
          <t xml:space="preserve">
Per FOD is a new Unit.  Contributions began in 2018</t>
        </r>
      </text>
    </comment>
    <comment ref="LLF19" authorId="0" shapeId="0" xr:uid="{BD2C63A6-D588-43B6-9673-8442D2AA48FA}">
      <text>
        <r>
          <rPr>
            <b/>
            <sz val="9"/>
            <color indexed="81"/>
            <rFont val="Tahoma"/>
            <family val="2"/>
          </rPr>
          <t>Becky Dzingeleski:</t>
        </r>
        <r>
          <rPr>
            <sz val="9"/>
            <color indexed="81"/>
            <rFont val="Tahoma"/>
            <family val="2"/>
          </rPr>
          <t xml:space="preserve">
Per FOD is a new Unit.  Contributions began in 2018</t>
        </r>
      </text>
    </comment>
    <comment ref="LLJ19" authorId="0" shapeId="0" xr:uid="{0893598A-AC37-4632-AD8F-74CF26F484AE}">
      <text>
        <r>
          <rPr>
            <b/>
            <sz val="9"/>
            <color indexed="81"/>
            <rFont val="Tahoma"/>
            <family val="2"/>
          </rPr>
          <t>Becky Dzingeleski:</t>
        </r>
        <r>
          <rPr>
            <sz val="9"/>
            <color indexed="81"/>
            <rFont val="Tahoma"/>
            <family val="2"/>
          </rPr>
          <t xml:space="preserve">
Per FOD is a new Unit.  Contributions began in 2018</t>
        </r>
      </text>
    </comment>
    <comment ref="LLN19" authorId="0" shapeId="0" xr:uid="{83C335BD-6ECF-44AD-A4F0-57C387AAD231}">
      <text>
        <r>
          <rPr>
            <b/>
            <sz val="9"/>
            <color indexed="81"/>
            <rFont val="Tahoma"/>
            <family val="2"/>
          </rPr>
          <t>Becky Dzingeleski:</t>
        </r>
        <r>
          <rPr>
            <sz val="9"/>
            <color indexed="81"/>
            <rFont val="Tahoma"/>
            <family val="2"/>
          </rPr>
          <t xml:space="preserve">
Per FOD is a new Unit.  Contributions began in 2018</t>
        </r>
      </text>
    </comment>
    <comment ref="LLR19" authorId="0" shapeId="0" xr:uid="{2DD0B39C-26A4-4182-BBEF-A89E035A3528}">
      <text>
        <r>
          <rPr>
            <b/>
            <sz val="9"/>
            <color indexed="81"/>
            <rFont val="Tahoma"/>
            <family val="2"/>
          </rPr>
          <t>Becky Dzingeleski:</t>
        </r>
        <r>
          <rPr>
            <sz val="9"/>
            <color indexed="81"/>
            <rFont val="Tahoma"/>
            <family val="2"/>
          </rPr>
          <t xml:space="preserve">
Per FOD is a new Unit.  Contributions began in 2018</t>
        </r>
      </text>
    </comment>
    <comment ref="LLV19" authorId="0" shapeId="0" xr:uid="{E7D28367-A22A-4CD1-AB9F-4B0E04C18FF5}">
      <text>
        <r>
          <rPr>
            <b/>
            <sz val="9"/>
            <color indexed="81"/>
            <rFont val="Tahoma"/>
            <family val="2"/>
          </rPr>
          <t>Becky Dzingeleski:</t>
        </r>
        <r>
          <rPr>
            <sz val="9"/>
            <color indexed="81"/>
            <rFont val="Tahoma"/>
            <family val="2"/>
          </rPr>
          <t xml:space="preserve">
Per FOD is a new Unit.  Contributions began in 2018</t>
        </r>
      </text>
    </comment>
    <comment ref="LLZ19" authorId="0" shapeId="0" xr:uid="{90B950BB-643F-4F70-928E-095A1FA47969}">
      <text>
        <r>
          <rPr>
            <b/>
            <sz val="9"/>
            <color indexed="81"/>
            <rFont val="Tahoma"/>
            <family val="2"/>
          </rPr>
          <t>Becky Dzingeleski:</t>
        </r>
        <r>
          <rPr>
            <sz val="9"/>
            <color indexed="81"/>
            <rFont val="Tahoma"/>
            <family val="2"/>
          </rPr>
          <t xml:space="preserve">
Per FOD is a new Unit.  Contributions began in 2018</t>
        </r>
      </text>
    </comment>
    <comment ref="LMD19" authorId="0" shapeId="0" xr:uid="{1FB423DC-4ACF-4BE5-BB20-734DCEC91843}">
      <text>
        <r>
          <rPr>
            <b/>
            <sz val="9"/>
            <color indexed="81"/>
            <rFont val="Tahoma"/>
            <family val="2"/>
          </rPr>
          <t>Becky Dzingeleski:</t>
        </r>
        <r>
          <rPr>
            <sz val="9"/>
            <color indexed="81"/>
            <rFont val="Tahoma"/>
            <family val="2"/>
          </rPr>
          <t xml:space="preserve">
Per FOD is a new Unit.  Contributions began in 2018</t>
        </r>
      </text>
    </comment>
    <comment ref="LMH19" authorId="0" shapeId="0" xr:uid="{85E57E4F-1D32-443A-8EFC-8DBB82780314}">
      <text>
        <r>
          <rPr>
            <b/>
            <sz val="9"/>
            <color indexed="81"/>
            <rFont val="Tahoma"/>
            <family val="2"/>
          </rPr>
          <t>Becky Dzingeleski:</t>
        </r>
        <r>
          <rPr>
            <sz val="9"/>
            <color indexed="81"/>
            <rFont val="Tahoma"/>
            <family val="2"/>
          </rPr>
          <t xml:space="preserve">
Per FOD is a new Unit.  Contributions began in 2018</t>
        </r>
      </text>
    </comment>
    <comment ref="LML19" authorId="0" shapeId="0" xr:uid="{1AD184C1-944B-4AD8-9E16-AC67A88216F4}">
      <text>
        <r>
          <rPr>
            <b/>
            <sz val="9"/>
            <color indexed="81"/>
            <rFont val="Tahoma"/>
            <family val="2"/>
          </rPr>
          <t>Becky Dzingeleski:</t>
        </r>
        <r>
          <rPr>
            <sz val="9"/>
            <color indexed="81"/>
            <rFont val="Tahoma"/>
            <family val="2"/>
          </rPr>
          <t xml:space="preserve">
Per FOD is a new Unit.  Contributions began in 2018</t>
        </r>
      </text>
    </comment>
    <comment ref="LMP19" authorId="0" shapeId="0" xr:uid="{ABB73D22-4BFC-448A-9CB8-C30A87207576}">
      <text>
        <r>
          <rPr>
            <b/>
            <sz val="9"/>
            <color indexed="81"/>
            <rFont val="Tahoma"/>
            <family val="2"/>
          </rPr>
          <t>Becky Dzingeleski:</t>
        </r>
        <r>
          <rPr>
            <sz val="9"/>
            <color indexed="81"/>
            <rFont val="Tahoma"/>
            <family val="2"/>
          </rPr>
          <t xml:space="preserve">
Per FOD is a new Unit.  Contributions began in 2018</t>
        </r>
      </text>
    </comment>
    <comment ref="LMT19" authorId="0" shapeId="0" xr:uid="{2A451C31-4230-484F-A6CC-B7AFB5889A5F}">
      <text>
        <r>
          <rPr>
            <b/>
            <sz val="9"/>
            <color indexed="81"/>
            <rFont val="Tahoma"/>
            <family val="2"/>
          </rPr>
          <t>Becky Dzingeleski:</t>
        </r>
        <r>
          <rPr>
            <sz val="9"/>
            <color indexed="81"/>
            <rFont val="Tahoma"/>
            <family val="2"/>
          </rPr>
          <t xml:space="preserve">
Per FOD is a new Unit.  Contributions began in 2018</t>
        </r>
      </text>
    </comment>
    <comment ref="LMX19" authorId="0" shapeId="0" xr:uid="{2703B61A-BC5F-4561-BAC2-F36806950E09}">
      <text>
        <r>
          <rPr>
            <b/>
            <sz val="9"/>
            <color indexed="81"/>
            <rFont val="Tahoma"/>
            <family val="2"/>
          </rPr>
          <t>Becky Dzingeleski:</t>
        </r>
        <r>
          <rPr>
            <sz val="9"/>
            <color indexed="81"/>
            <rFont val="Tahoma"/>
            <family val="2"/>
          </rPr>
          <t xml:space="preserve">
Per FOD is a new Unit.  Contributions began in 2018</t>
        </r>
      </text>
    </comment>
    <comment ref="LNB19" authorId="0" shapeId="0" xr:uid="{AAE67F1D-00AE-498A-B5B9-5A2E123E04AE}">
      <text>
        <r>
          <rPr>
            <b/>
            <sz val="9"/>
            <color indexed="81"/>
            <rFont val="Tahoma"/>
            <family val="2"/>
          </rPr>
          <t>Becky Dzingeleski:</t>
        </r>
        <r>
          <rPr>
            <sz val="9"/>
            <color indexed="81"/>
            <rFont val="Tahoma"/>
            <family val="2"/>
          </rPr>
          <t xml:space="preserve">
Per FOD is a new Unit.  Contributions began in 2018</t>
        </r>
      </text>
    </comment>
    <comment ref="LNF19" authorId="0" shapeId="0" xr:uid="{7E28B3B6-EEC9-43D6-A0D1-C7C9E87B1E11}">
      <text>
        <r>
          <rPr>
            <b/>
            <sz val="9"/>
            <color indexed="81"/>
            <rFont val="Tahoma"/>
            <family val="2"/>
          </rPr>
          <t>Becky Dzingeleski:</t>
        </r>
        <r>
          <rPr>
            <sz val="9"/>
            <color indexed="81"/>
            <rFont val="Tahoma"/>
            <family val="2"/>
          </rPr>
          <t xml:space="preserve">
Per FOD is a new Unit.  Contributions began in 2018</t>
        </r>
      </text>
    </comment>
    <comment ref="LNJ19" authorId="0" shapeId="0" xr:uid="{2E1FC684-C982-4FEF-933C-57770C072A94}">
      <text>
        <r>
          <rPr>
            <b/>
            <sz val="9"/>
            <color indexed="81"/>
            <rFont val="Tahoma"/>
            <family val="2"/>
          </rPr>
          <t>Becky Dzingeleski:</t>
        </r>
        <r>
          <rPr>
            <sz val="9"/>
            <color indexed="81"/>
            <rFont val="Tahoma"/>
            <family val="2"/>
          </rPr>
          <t xml:space="preserve">
Per FOD is a new Unit.  Contributions began in 2018</t>
        </r>
      </text>
    </comment>
    <comment ref="LNN19" authorId="0" shapeId="0" xr:uid="{6BF7D678-C4A9-4003-A995-021CCDD8D838}">
      <text>
        <r>
          <rPr>
            <b/>
            <sz val="9"/>
            <color indexed="81"/>
            <rFont val="Tahoma"/>
            <family val="2"/>
          </rPr>
          <t>Becky Dzingeleski:</t>
        </r>
        <r>
          <rPr>
            <sz val="9"/>
            <color indexed="81"/>
            <rFont val="Tahoma"/>
            <family val="2"/>
          </rPr>
          <t xml:space="preserve">
Per FOD is a new Unit.  Contributions began in 2018</t>
        </r>
      </text>
    </comment>
    <comment ref="LNR19" authorId="0" shapeId="0" xr:uid="{8C497F83-E383-42F5-BD32-35957CC06584}">
      <text>
        <r>
          <rPr>
            <b/>
            <sz val="9"/>
            <color indexed="81"/>
            <rFont val="Tahoma"/>
            <family val="2"/>
          </rPr>
          <t>Becky Dzingeleski:</t>
        </r>
        <r>
          <rPr>
            <sz val="9"/>
            <color indexed="81"/>
            <rFont val="Tahoma"/>
            <family val="2"/>
          </rPr>
          <t xml:space="preserve">
Per FOD is a new Unit.  Contributions began in 2018</t>
        </r>
      </text>
    </comment>
    <comment ref="LNV19" authorId="0" shapeId="0" xr:uid="{49D5AF27-F6A9-486D-AD02-095B729DD94D}">
      <text>
        <r>
          <rPr>
            <b/>
            <sz val="9"/>
            <color indexed="81"/>
            <rFont val="Tahoma"/>
            <family val="2"/>
          </rPr>
          <t>Becky Dzingeleski:</t>
        </r>
        <r>
          <rPr>
            <sz val="9"/>
            <color indexed="81"/>
            <rFont val="Tahoma"/>
            <family val="2"/>
          </rPr>
          <t xml:space="preserve">
Per FOD is a new Unit.  Contributions began in 2018</t>
        </r>
      </text>
    </comment>
    <comment ref="LNZ19" authorId="0" shapeId="0" xr:uid="{2892D3DF-361A-4CD0-A9C4-4804F8E87321}">
      <text>
        <r>
          <rPr>
            <b/>
            <sz val="9"/>
            <color indexed="81"/>
            <rFont val="Tahoma"/>
            <family val="2"/>
          </rPr>
          <t>Becky Dzingeleski:</t>
        </r>
        <r>
          <rPr>
            <sz val="9"/>
            <color indexed="81"/>
            <rFont val="Tahoma"/>
            <family val="2"/>
          </rPr>
          <t xml:space="preserve">
Per FOD is a new Unit.  Contributions began in 2018</t>
        </r>
      </text>
    </comment>
    <comment ref="LOD19" authorId="0" shapeId="0" xr:uid="{121C686C-D820-4F60-AC22-C942CAE843DE}">
      <text>
        <r>
          <rPr>
            <b/>
            <sz val="9"/>
            <color indexed="81"/>
            <rFont val="Tahoma"/>
            <family val="2"/>
          </rPr>
          <t>Becky Dzingeleski:</t>
        </r>
        <r>
          <rPr>
            <sz val="9"/>
            <color indexed="81"/>
            <rFont val="Tahoma"/>
            <family val="2"/>
          </rPr>
          <t xml:space="preserve">
Per FOD is a new Unit.  Contributions began in 2018</t>
        </r>
      </text>
    </comment>
    <comment ref="LOH19" authorId="0" shapeId="0" xr:uid="{3ADF724C-48A4-4592-B5B3-359932F014C1}">
      <text>
        <r>
          <rPr>
            <b/>
            <sz val="9"/>
            <color indexed="81"/>
            <rFont val="Tahoma"/>
            <family val="2"/>
          </rPr>
          <t>Becky Dzingeleski:</t>
        </r>
        <r>
          <rPr>
            <sz val="9"/>
            <color indexed="81"/>
            <rFont val="Tahoma"/>
            <family val="2"/>
          </rPr>
          <t xml:space="preserve">
Per FOD is a new Unit.  Contributions began in 2018</t>
        </r>
      </text>
    </comment>
    <comment ref="LOL19" authorId="0" shapeId="0" xr:uid="{0EE2C383-05D8-41A3-A9BF-F2A7E3840A6E}">
      <text>
        <r>
          <rPr>
            <b/>
            <sz val="9"/>
            <color indexed="81"/>
            <rFont val="Tahoma"/>
            <family val="2"/>
          </rPr>
          <t>Becky Dzingeleski:</t>
        </r>
        <r>
          <rPr>
            <sz val="9"/>
            <color indexed="81"/>
            <rFont val="Tahoma"/>
            <family val="2"/>
          </rPr>
          <t xml:space="preserve">
Per FOD is a new Unit.  Contributions began in 2018</t>
        </r>
      </text>
    </comment>
    <comment ref="LOP19" authorId="0" shapeId="0" xr:uid="{F4BFD0ED-CCC4-46E3-AD93-A92856FE8408}">
      <text>
        <r>
          <rPr>
            <b/>
            <sz val="9"/>
            <color indexed="81"/>
            <rFont val="Tahoma"/>
            <family val="2"/>
          </rPr>
          <t>Becky Dzingeleski:</t>
        </r>
        <r>
          <rPr>
            <sz val="9"/>
            <color indexed="81"/>
            <rFont val="Tahoma"/>
            <family val="2"/>
          </rPr>
          <t xml:space="preserve">
Per FOD is a new Unit.  Contributions began in 2018</t>
        </r>
      </text>
    </comment>
    <comment ref="LOT19" authorId="0" shapeId="0" xr:uid="{C5447AE6-B0C1-471A-8926-B1073B3CBB29}">
      <text>
        <r>
          <rPr>
            <b/>
            <sz val="9"/>
            <color indexed="81"/>
            <rFont val="Tahoma"/>
            <family val="2"/>
          </rPr>
          <t>Becky Dzingeleski:</t>
        </r>
        <r>
          <rPr>
            <sz val="9"/>
            <color indexed="81"/>
            <rFont val="Tahoma"/>
            <family val="2"/>
          </rPr>
          <t xml:space="preserve">
Per FOD is a new Unit.  Contributions began in 2018</t>
        </r>
      </text>
    </comment>
    <comment ref="LOX19" authorId="0" shapeId="0" xr:uid="{1BF1EC85-B60A-4822-80E4-C22F08903FDD}">
      <text>
        <r>
          <rPr>
            <b/>
            <sz val="9"/>
            <color indexed="81"/>
            <rFont val="Tahoma"/>
            <family val="2"/>
          </rPr>
          <t>Becky Dzingeleski:</t>
        </r>
        <r>
          <rPr>
            <sz val="9"/>
            <color indexed="81"/>
            <rFont val="Tahoma"/>
            <family val="2"/>
          </rPr>
          <t xml:space="preserve">
Per FOD is a new Unit.  Contributions began in 2018</t>
        </r>
      </text>
    </comment>
    <comment ref="LPB19" authorId="0" shapeId="0" xr:uid="{D2D0E6A5-5B31-4C6C-B594-E30DD9282C71}">
      <text>
        <r>
          <rPr>
            <b/>
            <sz val="9"/>
            <color indexed="81"/>
            <rFont val="Tahoma"/>
            <family val="2"/>
          </rPr>
          <t>Becky Dzingeleski:</t>
        </r>
        <r>
          <rPr>
            <sz val="9"/>
            <color indexed="81"/>
            <rFont val="Tahoma"/>
            <family val="2"/>
          </rPr>
          <t xml:space="preserve">
Per FOD is a new Unit.  Contributions began in 2018</t>
        </r>
      </text>
    </comment>
    <comment ref="LPF19" authorId="0" shapeId="0" xr:uid="{857E7EC4-98B7-4E9D-AFE4-29CCAE13EE74}">
      <text>
        <r>
          <rPr>
            <b/>
            <sz val="9"/>
            <color indexed="81"/>
            <rFont val="Tahoma"/>
            <family val="2"/>
          </rPr>
          <t>Becky Dzingeleski:</t>
        </r>
        <r>
          <rPr>
            <sz val="9"/>
            <color indexed="81"/>
            <rFont val="Tahoma"/>
            <family val="2"/>
          </rPr>
          <t xml:space="preserve">
Per FOD is a new Unit.  Contributions began in 2018</t>
        </r>
      </text>
    </comment>
    <comment ref="LPJ19" authorId="0" shapeId="0" xr:uid="{E81849C8-816B-46E8-B83D-5537E42598B8}">
      <text>
        <r>
          <rPr>
            <b/>
            <sz val="9"/>
            <color indexed="81"/>
            <rFont val="Tahoma"/>
            <family val="2"/>
          </rPr>
          <t>Becky Dzingeleski:</t>
        </r>
        <r>
          <rPr>
            <sz val="9"/>
            <color indexed="81"/>
            <rFont val="Tahoma"/>
            <family val="2"/>
          </rPr>
          <t xml:space="preserve">
Per FOD is a new Unit.  Contributions began in 2018</t>
        </r>
      </text>
    </comment>
    <comment ref="LPN19" authorId="0" shapeId="0" xr:uid="{F5BE3BCA-4B49-4540-A01D-111526B65E59}">
      <text>
        <r>
          <rPr>
            <b/>
            <sz val="9"/>
            <color indexed="81"/>
            <rFont val="Tahoma"/>
            <family val="2"/>
          </rPr>
          <t>Becky Dzingeleski:</t>
        </r>
        <r>
          <rPr>
            <sz val="9"/>
            <color indexed="81"/>
            <rFont val="Tahoma"/>
            <family val="2"/>
          </rPr>
          <t xml:space="preserve">
Per FOD is a new Unit.  Contributions began in 2018</t>
        </r>
      </text>
    </comment>
    <comment ref="LPR19" authorId="0" shapeId="0" xr:uid="{F05C7C34-7F92-44D0-A570-FAC491481B28}">
      <text>
        <r>
          <rPr>
            <b/>
            <sz val="9"/>
            <color indexed="81"/>
            <rFont val="Tahoma"/>
            <family val="2"/>
          </rPr>
          <t>Becky Dzingeleski:</t>
        </r>
        <r>
          <rPr>
            <sz val="9"/>
            <color indexed="81"/>
            <rFont val="Tahoma"/>
            <family val="2"/>
          </rPr>
          <t xml:space="preserve">
Per FOD is a new Unit.  Contributions began in 2018</t>
        </r>
      </text>
    </comment>
    <comment ref="LPV19" authorId="0" shapeId="0" xr:uid="{724F7256-692D-48F4-AB91-40FB3AAF4065}">
      <text>
        <r>
          <rPr>
            <b/>
            <sz val="9"/>
            <color indexed="81"/>
            <rFont val="Tahoma"/>
            <family val="2"/>
          </rPr>
          <t>Becky Dzingeleski:</t>
        </r>
        <r>
          <rPr>
            <sz val="9"/>
            <color indexed="81"/>
            <rFont val="Tahoma"/>
            <family val="2"/>
          </rPr>
          <t xml:space="preserve">
Per FOD is a new Unit.  Contributions began in 2018</t>
        </r>
      </text>
    </comment>
    <comment ref="LPZ19" authorId="0" shapeId="0" xr:uid="{4302D2E9-66A7-4274-9157-2DDC6F775D12}">
      <text>
        <r>
          <rPr>
            <b/>
            <sz val="9"/>
            <color indexed="81"/>
            <rFont val="Tahoma"/>
            <family val="2"/>
          </rPr>
          <t>Becky Dzingeleski:</t>
        </r>
        <r>
          <rPr>
            <sz val="9"/>
            <color indexed="81"/>
            <rFont val="Tahoma"/>
            <family val="2"/>
          </rPr>
          <t xml:space="preserve">
Per FOD is a new Unit.  Contributions began in 2018</t>
        </r>
      </text>
    </comment>
    <comment ref="LQD19" authorId="0" shapeId="0" xr:uid="{13509DD3-3DA2-48ED-B663-2A7E058ED444}">
      <text>
        <r>
          <rPr>
            <b/>
            <sz val="9"/>
            <color indexed="81"/>
            <rFont val="Tahoma"/>
            <family val="2"/>
          </rPr>
          <t>Becky Dzingeleski:</t>
        </r>
        <r>
          <rPr>
            <sz val="9"/>
            <color indexed="81"/>
            <rFont val="Tahoma"/>
            <family val="2"/>
          </rPr>
          <t xml:space="preserve">
Per FOD is a new Unit.  Contributions began in 2018</t>
        </r>
      </text>
    </comment>
    <comment ref="LQH19" authorId="0" shapeId="0" xr:uid="{62E0E75B-61BE-4F1E-8EE4-70D1F4054FFD}">
      <text>
        <r>
          <rPr>
            <b/>
            <sz val="9"/>
            <color indexed="81"/>
            <rFont val="Tahoma"/>
            <family val="2"/>
          </rPr>
          <t>Becky Dzingeleski:</t>
        </r>
        <r>
          <rPr>
            <sz val="9"/>
            <color indexed="81"/>
            <rFont val="Tahoma"/>
            <family val="2"/>
          </rPr>
          <t xml:space="preserve">
Per FOD is a new Unit.  Contributions began in 2018</t>
        </r>
      </text>
    </comment>
    <comment ref="LQL19" authorId="0" shapeId="0" xr:uid="{BA27073D-AD22-4A81-86A8-E6B95AE38384}">
      <text>
        <r>
          <rPr>
            <b/>
            <sz val="9"/>
            <color indexed="81"/>
            <rFont val="Tahoma"/>
            <family val="2"/>
          </rPr>
          <t>Becky Dzingeleski:</t>
        </r>
        <r>
          <rPr>
            <sz val="9"/>
            <color indexed="81"/>
            <rFont val="Tahoma"/>
            <family val="2"/>
          </rPr>
          <t xml:space="preserve">
Per FOD is a new Unit.  Contributions began in 2018</t>
        </r>
      </text>
    </comment>
    <comment ref="LQP19" authorId="0" shapeId="0" xr:uid="{021AA120-C533-433F-8E7B-BD1EDA698FB3}">
      <text>
        <r>
          <rPr>
            <b/>
            <sz val="9"/>
            <color indexed="81"/>
            <rFont val="Tahoma"/>
            <family val="2"/>
          </rPr>
          <t>Becky Dzingeleski:</t>
        </r>
        <r>
          <rPr>
            <sz val="9"/>
            <color indexed="81"/>
            <rFont val="Tahoma"/>
            <family val="2"/>
          </rPr>
          <t xml:space="preserve">
Per FOD is a new Unit.  Contributions began in 2018</t>
        </r>
      </text>
    </comment>
    <comment ref="LQT19" authorId="0" shapeId="0" xr:uid="{0ACC1DEF-63B3-41C5-807B-D4093161009A}">
      <text>
        <r>
          <rPr>
            <b/>
            <sz val="9"/>
            <color indexed="81"/>
            <rFont val="Tahoma"/>
            <family val="2"/>
          </rPr>
          <t>Becky Dzingeleski:</t>
        </r>
        <r>
          <rPr>
            <sz val="9"/>
            <color indexed="81"/>
            <rFont val="Tahoma"/>
            <family val="2"/>
          </rPr>
          <t xml:space="preserve">
Per FOD is a new Unit.  Contributions began in 2018</t>
        </r>
      </text>
    </comment>
    <comment ref="LQX19" authorId="0" shapeId="0" xr:uid="{28005E89-FC23-419F-8523-684DA8BB0C6A}">
      <text>
        <r>
          <rPr>
            <b/>
            <sz val="9"/>
            <color indexed="81"/>
            <rFont val="Tahoma"/>
            <family val="2"/>
          </rPr>
          <t>Becky Dzingeleski:</t>
        </r>
        <r>
          <rPr>
            <sz val="9"/>
            <color indexed="81"/>
            <rFont val="Tahoma"/>
            <family val="2"/>
          </rPr>
          <t xml:space="preserve">
Per FOD is a new Unit.  Contributions began in 2018</t>
        </r>
      </text>
    </comment>
    <comment ref="LRB19" authorId="0" shapeId="0" xr:uid="{42F2A673-8043-4133-AEC1-BCBAE6DEE3B8}">
      <text>
        <r>
          <rPr>
            <b/>
            <sz val="9"/>
            <color indexed="81"/>
            <rFont val="Tahoma"/>
            <family val="2"/>
          </rPr>
          <t>Becky Dzingeleski:</t>
        </r>
        <r>
          <rPr>
            <sz val="9"/>
            <color indexed="81"/>
            <rFont val="Tahoma"/>
            <family val="2"/>
          </rPr>
          <t xml:space="preserve">
Per FOD is a new Unit.  Contributions began in 2018</t>
        </r>
      </text>
    </comment>
    <comment ref="LRF19" authorId="0" shapeId="0" xr:uid="{7EFB9914-3463-489C-939A-53E029283C41}">
      <text>
        <r>
          <rPr>
            <b/>
            <sz val="9"/>
            <color indexed="81"/>
            <rFont val="Tahoma"/>
            <family val="2"/>
          </rPr>
          <t>Becky Dzingeleski:</t>
        </r>
        <r>
          <rPr>
            <sz val="9"/>
            <color indexed="81"/>
            <rFont val="Tahoma"/>
            <family val="2"/>
          </rPr>
          <t xml:space="preserve">
Per FOD is a new Unit.  Contributions began in 2018</t>
        </r>
      </text>
    </comment>
    <comment ref="LRJ19" authorId="0" shapeId="0" xr:uid="{4D85944D-8587-4260-AEEA-042DF0B7A8E6}">
      <text>
        <r>
          <rPr>
            <b/>
            <sz val="9"/>
            <color indexed="81"/>
            <rFont val="Tahoma"/>
            <family val="2"/>
          </rPr>
          <t>Becky Dzingeleski:</t>
        </r>
        <r>
          <rPr>
            <sz val="9"/>
            <color indexed="81"/>
            <rFont val="Tahoma"/>
            <family val="2"/>
          </rPr>
          <t xml:space="preserve">
Per FOD is a new Unit.  Contributions began in 2018</t>
        </r>
      </text>
    </comment>
    <comment ref="LRN19" authorId="0" shapeId="0" xr:uid="{1D267F24-1229-4773-885A-E09BA00AA3FF}">
      <text>
        <r>
          <rPr>
            <b/>
            <sz val="9"/>
            <color indexed="81"/>
            <rFont val="Tahoma"/>
            <family val="2"/>
          </rPr>
          <t>Becky Dzingeleski:</t>
        </r>
        <r>
          <rPr>
            <sz val="9"/>
            <color indexed="81"/>
            <rFont val="Tahoma"/>
            <family val="2"/>
          </rPr>
          <t xml:space="preserve">
Per FOD is a new Unit.  Contributions began in 2018</t>
        </r>
      </text>
    </comment>
    <comment ref="LRR19" authorId="0" shapeId="0" xr:uid="{13CBBAB9-BAF3-4E17-9DAC-24372B6E4AB7}">
      <text>
        <r>
          <rPr>
            <b/>
            <sz val="9"/>
            <color indexed="81"/>
            <rFont val="Tahoma"/>
            <family val="2"/>
          </rPr>
          <t>Becky Dzingeleski:</t>
        </r>
        <r>
          <rPr>
            <sz val="9"/>
            <color indexed="81"/>
            <rFont val="Tahoma"/>
            <family val="2"/>
          </rPr>
          <t xml:space="preserve">
Per FOD is a new Unit.  Contributions began in 2018</t>
        </r>
      </text>
    </comment>
    <comment ref="LRV19" authorId="0" shapeId="0" xr:uid="{35D21AEF-D344-46BD-B086-803ECAFE3BD8}">
      <text>
        <r>
          <rPr>
            <b/>
            <sz val="9"/>
            <color indexed="81"/>
            <rFont val="Tahoma"/>
            <family val="2"/>
          </rPr>
          <t>Becky Dzingeleski:</t>
        </r>
        <r>
          <rPr>
            <sz val="9"/>
            <color indexed="81"/>
            <rFont val="Tahoma"/>
            <family val="2"/>
          </rPr>
          <t xml:space="preserve">
Per FOD is a new Unit.  Contributions began in 2018</t>
        </r>
      </text>
    </comment>
    <comment ref="LRZ19" authorId="0" shapeId="0" xr:uid="{AF6E6C03-AFAE-4E4C-944C-52106E4DD720}">
      <text>
        <r>
          <rPr>
            <b/>
            <sz val="9"/>
            <color indexed="81"/>
            <rFont val="Tahoma"/>
            <family val="2"/>
          </rPr>
          <t>Becky Dzingeleski:</t>
        </r>
        <r>
          <rPr>
            <sz val="9"/>
            <color indexed="81"/>
            <rFont val="Tahoma"/>
            <family val="2"/>
          </rPr>
          <t xml:space="preserve">
Per FOD is a new Unit.  Contributions began in 2018</t>
        </r>
      </text>
    </comment>
    <comment ref="LSD19" authorId="0" shapeId="0" xr:uid="{A0E551EA-C984-48FF-A6DC-B1442B1AD345}">
      <text>
        <r>
          <rPr>
            <b/>
            <sz val="9"/>
            <color indexed="81"/>
            <rFont val="Tahoma"/>
            <family val="2"/>
          </rPr>
          <t>Becky Dzingeleski:</t>
        </r>
        <r>
          <rPr>
            <sz val="9"/>
            <color indexed="81"/>
            <rFont val="Tahoma"/>
            <family val="2"/>
          </rPr>
          <t xml:space="preserve">
Per FOD is a new Unit.  Contributions began in 2018</t>
        </r>
      </text>
    </comment>
    <comment ref="LSH19" authorId="0" shapeId="0" xr:uid="{D32D579D-D18F-42A2-B8F8-74D872742434}">
      <text>
        <r>
          <rPr>
            <b/>
            <sz val="9"/>
            <color indexed="81"/>
            <rFont val="Tahoma"/>
            <family val="2"/>
          </rPr>
          <t>Becky Dzingeleski:</t>
        </r>
        <r>
          <rPr>
            <sz val="9"/>
            <color indexed="81"/>
            <rFont val="Tahoma"/>
            <family val="2"/>
          </rPr>
          <t xml:space="preserve">
Per FOD is a new Unit.  Contributions began in 2018</t>
        </r>
      </text>
    </comment>
    <comment ref="LSL19" authorId="0" shapeId="0" xr:uid="{3DDB6613-A33E-4798-9ABC-CAC000445105}">
      <text>
        <r>
          <rPr>
            <b/>
            <sz val="9"/>
            <color indexed="81"/>
            <rFont val="Tahoma"/>
            <family val="2"/>
          </rPr>
          <t>Becky Dzingeleski:</t>
        </r>
        <r>
          <rPr>
            <sz val="9"/>
            <color indexed="81"/>
            <rFont val="Tahoma"/>
            <family val="2"/>
          </rPr>
          <t xml:space="preserve">
Per FOD is a new Unit.  Contributions began in 2018</t>
        </r>
      </text>
    </comment>
    <comment ref="LSP19" authorId="0" shapeId="0" xr:uid="{4D38B3CD-BA71-4863-8453-D5DA3E74DE21}">
      <text>
        <r>
          <rPr>
            <b/>
            <sz val="9"/>
            <color indexed="81"/>
            <rFont val="Tahoma"/>
            <family val="2"/>
          </rPr>
          <t>Becky Dzingeleski:</t>
        </r>
        <r>
          <rPr>
            <sz val="9"/>
            <color indexed="81"/>
            <rFont val="Tahoma"/>
            <family val="2"/>
          </rPr>
          <t xml:space="preserve">
Per FOD is a new Unit.  Contributions began in 2018</t>
        </r>
      </text>
    </comment>
    <comment ref="LST19" authorId="0" shapeId="0" xr:uid="{B5BFCB98-4995-4FA7-80E3-E857DB5C2245}">
      <text>
        <r>
          <rPr>
            <b/>
            <sz val="9"/>
            <color indexed="81"/>
            <rFont val="Tahoma"/>
            <family val="2"/>
          </rPr>
          <t>Becky Dzingeleski:</t>
        </r>
        <r>
          <rPr>
            <sz val="9"/>
            <color indexed="81"/>
            <rFont val="Tahoma"/>
            <family val="2"/>
          </rPr>
          <t xml:space="preserve">
Per FOD is a new Unit.  Contributions began in 2018</t>
        </r>
      </text>
    </comment>
    <comment ref="LSX19" authorId="0" shapeId="0" xr:uid="{A98E2B1D-BC5D-4B4A-891A-F40C860A4730}">
      <text>
        <r>
          <rPr>
            <b/>
            <sz val="9"/>
            <color indexed="81"/>
            <rFont val="Tahoma"/>
            <family val="2"/>
          </rPr>
          <t>Becky Dzingeleski:</t>
        </r>
        <r>
          <rPr>
            <sz val="9"/>
            <color indexed="81"/>
            <rFont val="Tahoma"/>
            <family val="2"/>
          </rPr>
          <t xml:space="preserve">
Per FOD is a new Unit.  Contributions began in 2018</t>
        </r>
      </text>
    </comment>
    <comment ref="LTB19" authorId="0" shapeId="0" xr:uid="{675F410B-25C1-4476-B323-1F90311E8A3F}">
      <text>
        <r>
          <rPr>
            <b/>
            <sz val="9"/>
            <color indexed="81"/>
            <rFont val="Tahoma"/>
            <family val="2"/>
          </rPr>
          <t>Becky Dzingeleski:</t>
        </r>
        <r>
          <rPr>
            <sz val="9"/>
            <color indexed="81"/>
            <rFont val="Tahoma"/>
            <family val="2"/>
          </rPr>
          <t xml:space="preserve">
Per FOD is a new Unit.  Contributions began in 2018</t>
        </r>
      </text>
    </comment>
    <comment ref="LTF19" authorId="0" shapeId="0" xr:uid="{14A91FC6-7F75-43A5-8141-3BE02B0D287F}">
      <text>
        <r>
          <rPr>
            <b/>
            <sz val="9"/>
            <color indexed="81"/>
            <rFont val="Tahoma"/>
            <family val="2"/>
          </rPr>
          <t>Becky Dzingeleski:</t>
        </r>
        <r>
          <rPr>
            <sz val="9"/>
            <color indexed="81"/>
            <rFont val="Tahoma"/>
            <family val="2"/>
          </rPr>
          <t xml:space="preserve">
Per FOD is a new Unit.  Contributions began in 2018</t>
        </r>
      </text>
    </comment>
    <comment ref="LTJ19" authorId="0" shapeId="0" xr:uid="{72F019F6-79FD-4F65-805B-94C84B1701AE}">
      <text>
        <r>
          <rPr>
            <b/>
            <sz val="9"/>
            <color indexed="81"/>
            <rFont val="Tahoma"/>
            <family val="2"/>
          </rPr>
          <t>Becky Dzingeleski:</t>
        </r>
        <r>
          <rPr>
            <sz val="9"/>
            <color indexed="81"/>
            <rFont val="Tahoma"/>
            <family val="2"/>
          </rPr>
          <t xml:space="preserve">
Per FOD is a new Unit.  Contributions began in 2018</t>
        </r>
      </text>
    </comment>
    <comment ref="LTN19" authorId="0" shapeId="0" xr:uid="{9D3B368C-E995-46B8-9BDB-9C2DF6D2AC2E}">
      <text>
        <r>
          <rPr>
            <b/>
            <sz val="9"/>
            <color indexed="81"/>
            <rFont val="Tahoma"/>
            <family val="2"/>
          </rPr>
          <t>Becky Dzingeleski:</t>
        </r>
        <r>
          <rPr>
            <sz val="9"/>
            <color indexed="81"/>
            <rFont val="Tahoma"/>
            <family val="2"/>
          </rPr>
          <t xml:space="preserve">
Per FOD is a new Unit.  Contributions began in 2018</t>
        </r>
      </text>
    </comment>
    <comment ref="LTR19" authorId="0" shapeId="0" xr:uid="{39D9A3EF-9766-4498-B4D0-F342A4CFE0B0}">
      <text>
        <r>
          <rPr>
            <b/>
            <sz val="9"/>
            <color indexed="81"/>
            <rFont val="Tahoma"/>
            <family val="2"/>
          </rPr>
          <t>Becky Dzingeleski:</t>
        </r>
        <r>
          <rPr>
            <sz val="9"/>
            <color indexed="81"/>
            <rFont val="Tahoma"/>
            <family val="2"/>
          </rPr>
          <t xml:space="preserve">
Per FOD is a new Unit.  Contributions began in 2018</t>
        </r>
      </text>
    </comment>
    <comment ref="LTV19" authorId="0" shapeId="0" xr:uid="{5BD00D65-55C8-4282-B72B-EC9E8ABA527E}">
      <text>
        <r>
          <rPr>
            <b/>
            <sz val="9"/>
            <color indexed="81"/>
            <rFont val="Tahoma"/>
            <family val="2"/>
          </rPr>
          <t>Becky Dzingeleski:</t>
        </r>
        <r>
          <rPr>
            <sz val="9"/>
            <color indexed="81"/>
            <rFont val="Tahoma"/>
            <family val="2"/>
          </rPr>
          <t xml:space="preserve">
Per FOD is a new Unit.  Contributions began in 2018</t>
        </r>
      </text>
    </comment>
    <comment ref="LTZ19" authorId="0" shapeId="0" xr:uid="{49457E97-E148-4B3B-91A3-09C389C2A3F5}">
      <text>
        <r>
          <rPr>
            <b/>
            <sz val="9"/>
            <color indexed="81"/>
            <rFont val="Tahoma"/>
            <family val="2"/>
          </rPr>
          <t>Becky Dzingeleski:</t>
        </r>
        <r>
          <rPr>
            <sz val="9"/>
            <color indexed="81"/>
            <rFont val="Tahoma"/>
            <family val="2"/>
          </rPr>
          <t xml:space="preserve">
Per FOD is a new Unit.  Contributions began in 2018</t>
        </r>
      </text>
    </comment>
    <comment ref="LUD19" authorId="0" shapeId="0" xr:uid="{6894B876-3ABA-4CBC-8D28-08A2739E3C14}">
      <text>
        <r>
          <rPr>
            <b/>
            <sz val="9"/>
            <color indexed="81"/>
            <rFont val="Tahoma"/>
            <family val="2"/>
          </rPr>
          <t>Becky Dzingeleski:</t>
        </r>
        <r>
          <rPr>
            <sz val="9"/>
            <color indexed="81"/>
            <rFont val="Tahoma"/>
            <family val="2"/>
          </rPr>
          <t xml:space="preserve">
Per FOD is a new Unit.  Contributions began in 2018</t>
        </r>
      </text>
    </comment>
    <comment ref="LUH19" authorId="0" shapeId="0" xr:uid="{4BC6AE87-654A-4849-BF74-5C8032AA3B9A}">
      <text>
        <r>
          <rPr>
            <b/>
            <sz val="9"/>
            <color indexed="81"/>
            <rFont val="Tahoma"/>
            <family val="2"/>
          </rPr>
          <t>Becky Dzingeleski:</t>
        </r>
        <r>
          <rPr>
            <sz val="9"/>
            <color indexed="81"/>
            <rFont val="Tahoma"/>
            <family val="2"/>
          </rPr>
          <t xml:space="preserve">
Per FOD is a new Unit.  Contributions began in 2018</t>
        </r>
      </text>
    </comment>
    <comment ref="LUL19" authorId="0" shapeId="0" xr:uid="{EF34B0D7-B034-4B59-992A-4489642D65B1}">
      <text>
        <r>
          <rPr>
            <b/>
            <sz val="9"/>
            <color indexed="81"/>
            <rFont val="Tahoma"/>
            <family val="2"/>
          </rPr>
          <t>Becky Dzingeleski:</t>
        </r>
        <r>
          <rPr>
            <sz val="9"/>
            <color indexed="81"/>
            <rFont val="Tahoma"/>
            <family val="2"/>
          </rPr>
          <t xml:space="preserve">
Per FOD is a new Unit.  Contributions began in 2018</t>
        </r>
      </text>
    </comment>
    <comment ref="LUP19" authorId="0" shapeId="0" xr:uid="{BF9EE5A9-9BA5-440C-B34D-EA121BB3EC68}">
      <text>
        <r>
          <rPr>
            <b/>
            <sz val="9"/>
            <color indexed="81"/>
            <rFont val="Tahoma"/>
            <family val="2"/>
          </rPr>
          <t>Becky Dzingeleski:</t>
        </r>
        <r>
          <rPr>
            <sz val="9"/>
            <color indexed="81"/>
            <rFont val="Tahoma"/>
            <family val="2"/>
          </rPr>
          <t xml:space="preserve">
Per FOD is a new Unit.  Contributions began in 2018</t>
        </r>
      </text>
    </comment>
    <comment ref="LUT19" authorId="0" shapeId="0" xr:uid="{DD4F27F6-550F-4617-8674-C538E5083D38}">
      <text>
        <r>
          <rPr>
            <b/>
            <sz val="9"/>
            <color indexed="81"/>
            <rFont val="Tahoma"/>
            <family val="2"/>
          </rPr>
          <t>Becky Dzingeleski:</t>
        </r>
        <r>
          <rPr>
            <sz val="9"/>
            <color indexed="81"/>
            <rFont val="Tahoma"/>
            <family val="2"/>
          </rPr>
          <t xml:space="preserve">
Per FOD is a new Unit.  Contributions began in 2018</t>
        </r>
      </text>
    </comment>
    <comment ref="LUX19" authorId="0" shapeId="0" xr:uid="{BFD540D0-4028-49BE-996A-E0C9BDA25E7E}">
      <text>
        <r>
          <rPr>
            <b/>
            <sz val="9"/>
            <color indexed="81"/>
            <rFont val="Tahoma"/>
            <family val="2"/>
          </rPr>
          <t>Becky Dzingeleski:</t>
        </r>
        <r>
          <rPr>
            <sz val="9"/>
            <color indexed="81"/>
            <rFont val="Tahoma"/>
            <family val="2"/>
          </rPr>
          <t xml:space="preserve">
Per FOD is a new Unit.  Contributions began in 2018</t>
        </r>
      </text>
    </comment>
    <comment ref="LVB19" authorId="0" shapeId="0" xr:uid="{EF8990E1-D174-41FC-BAE3-F0691EE7782D}">
      <text>
        <r>
          <rPr>
            <b/>
            <sz val="9"/>
            <color indexed="81"/>
            <rFont val="Tahoma"/>
            <family val="2"/>
          </rPr>
          <t>Becky Dzingeleski:</t>
        </r>
        <r>
          <rPr>
            <sz val="9"/>
            <color indexed="81"/>
            <rFont val="Tahoma"/>
            <family val="2"/>
          </rPr>
          <t xml:space="preserve">
Per FOD is a new Unit.  Contributions began in 2018</t>
        </r>
      </text>
    </comment>
    <comment ref="LVF19" authorId="0" shapeId="0" xr:uid="{7E1383C9-9ED1-41B5-B982-47902B6A5A87}">
      <text>
        <r>
          <rPr>
            <b/>
            <sz val="9"/>
            <color indexed="81"/>
            <rFont val="Tahoma"/>
            <family val="2"/>
          </rPr>
          <t>Becky Dzingeleski:</t>
        </r>
        <r>
          <rPr>
            <sz val="9"/>
            <color indexed="81"/>
            <rFont val="Tahoma"/>
            <family val="2"/>
          </rPr>
          <t xml:space="preserve">
Per FOD is a new Unit.  Contributions began in 2018</t>
        </r>
      </text>
    </comment>
    <comment ref="LVJ19" authorId="0" shapeId="0" xr:uid="{BAB11661-1EE8-48FF-BFE7-189504568943}">
      <text>
        <r>
          <rPr>
            <b/>
            <sz val="9"/>
            <color indexed="81"/>
            <rFont val="Tahoma"/>
            <family val="2"/>
          </rPr>
          <t>Becky Dzingeleski:</t>
        </r>
        <r>
          <rPr>
            <sz val="9"/>
            <color indexed="81"/>
            <rFont val="Tahoma"/>
            <family val="2"/>
          </rPr>
          <t xml:space="preserve">
Per FOD is a new Unit.  Contributions began in 2018</t>
        </r>
      </text>
    </comment>
    <comment ref="LVN19" authorId="0" shapeId="0" xr:uid="{A56A733B-7B93-4CB8-BF4B-801B393C8FD9}">
      <text>
        <r>
          <rPr>
            <b/>
            <sz val="9"/>
            <color indexed="81"/>
            <rFont val="Tahoma"/>
            <family val="2"/>
          </rPr>
          <t>Becky Dzingeleski:</t>
        </r>
        <r>
          <rPr>
            <sz val="9"/>
            <color indexed="81"/>
            <rFont val="Tahoma"/>
            <family val="2"/>
          </rPr>
          <t xml:space="preserve">
Per FOD is a new Unit.  Contributions began in 2018</t>
        </r>
      </text>
    </comment>
    <comment ref="LVR19" authorId="0" shapeId="0" xr:uid="{E44473BB-0935-4C80-9EE3-1F3B955C7E14}">
      <text>
        <r>
          <rPr>
            <b/>
            <sz val="9"/>
            <color indexed="81"/>
            <rFont val="Tahoma"/>
            <family val="2"/>
          </rPr>
          <t>Becky Dzingeleski:</t>
        </r>
        <r>
          <rPr>
            <sz val="9"/>
            <color indexed="81"/>
            <rFont val="Tahoma"/>
            <family val="2"/>
          </rPr>
          <t xml:space="preserve">
Per FOD is a new Unit.  Contributions began in 2018</t>
        </r>
      </text>
    </comment>
    <comment ref="LVV19" authorId="0" shapeId="0" xr:uid="{0A2CD291-9C1E-43EC-8774-0060C7901F4D}">
      <text>
        <r>
          <rPr>
            <b/>
            <sz val="9"/>
            <color indexed="81"/>
            <rFont val="Tahoma"/>
            <family val="2"/>
          </rPr>
          <t>Becky Dzingeleski:</t>
        </r>
        <r>
          <rPr>
            <sz val="9"/>
            <color indexed="81"/>
            <rFont val="Tahoma"/>
            <family val="2"/>
          </rPr>
          <t xml:space="preserve">
Per FOD is a new Unit.  Contributions began in 2018</t>
        </r>
      </text>
    </comment>
    <comment ref="LVZ19" authorId="0" shapeId="0" xr:uid="{36E6DDF7-0077-4CF8-B31A-73AB5F4F97A9}">
      <text>
        <r>
          <rPr>
            <b/>
            <sz val="9"/>
            <color indexed="81"/>
            <rFont val="Tahoma"/>
            <family val="2"/>
          </rPr>
          <t>Becky Dzingeleski:</t>
        </r>
        <r>
          <rPr>
            <sz val="9"/>
            <color indexed="81"/>
            <rFont val="Tahoma"/>
            <family val="2"/>
          </rPr>
          <t xml:space="preserve">
Per FOD is a new Unit.  Contributions began in 2018</t>
        </r>
      </text>
    </comment>
    <comment ref="LWD19" authorId="0" shapeId="0" xr:uid="{719997E3-7076-4440-A1E1-1AAD20D623E2}">
      <text>
        <r>
          <rPr>
            <b/>
            <sz val="9"/>
            <color indexed="81"/>
            <rFont val="Tahoma"/>
            <family val="2"/>
          </rPr>
          <t>Becky Dzingeleski:</t>
        </r>
        <r>
          <rPr>
            <sz val="9"/>
            <color indexed="81"/>
            <rFont val="Tahoma"/>
            <family val="2"/>
          </rPr>
          <t xml:space="preserve">
Per FOD is a new Unit.  Contributions began in 2018</t>
        </r>
      </text>
    </comment>
    <comment ref="LWH19" authorId="0" shapeId="0" xr:uid="{E4837F3A-1FEC-45F8-8509-9FA83A93FB23}">
      <text>
        <r>
          <rPr>
            <b/>
            <sz val="9"/>
            <color indexed="81"/>
            <rFont val="Tahoma"/>
            <family val="2"/>
          </rPr>
          <t>Becky Dzingeleski:</t>
        </r>
        <r>
          <rPr>
            <sz val="9"/>
            <color indexed="81"/>
            <rFont val="Tahoma"/>
            <family val="2"/>
          </rPr>
          <t xml:space="preserve">
Per FOD is a new Unit.  Contributions began in 2018</t>
        </r>
      </text>
    </comment>
    <comment ref="LWL19" authorId="0" shapeId="0" xr:uid="{8BAE3264-CE14-4AC4-96BC-52FA30EF0D79}">
      <text>
        <r>
          <rPr>
            <b/>
            <sz val="9"/>
            <color indexed="81"/>
            <rFont val="Tahoma"/>
            <family val="2"/>
          </rPr>
          <t>Becky Dzingeleski:</t>
        </r>
        <r>
          <rPr>
            <sz val="9"/>
            <color indexed="81"/>
            <rFont val="Tahoma"/>
            <family val="2"/>
          </rPr>
          <t xml:space="preserve">
Per FOD is a new Unit.  Contributions began in 2018</t>
        </r>
      </text>
    </comment>
    <comment ref="LWP19" authorId="0" shapeId="0" xr:uid="{1BF4BF94-6AA1-41B0-9DA4-8F180C22EF7D}">
      <text>
        <r>
          <rPr>
            <b/>
            <sz val="9"/>
            <color indexed="81"/>
            <rFont val="Tahoma"/>
            <family val="2"/>
          </rPr>
          <t>Becky Dzingeleski:</t>
        </r>
        <r>
          <rPr>
            <sz val="9"/>
            <color indexed="81"/>
            <rFont val="Tahoma"/>
            <family val="2"/>
          </rPr>
          <t xml:space="preserve">
Per FOD is a new Unit.  Contributions began in 2018</t>
        </r>
      </text>
    </comment>
    <comment ref="LWT19" authorId="0" shapeId="0" xr:uid="{83BFFB77-AAF0-4FE0-804E-295B13FF0C59}">
      <text>
        <r>
          <rPr>
            <b/>
            <sz val="9"/>
            <color indexed="81"/>
            <rFont val="Tahoma"/>
            <family val="2"/>
          </rPr>
          <t>Becky Dzingeleski:</t>
        </r>
        <r>
          <rPr>
            <sz val="9"/>
            <color indexed="81"/>
            <rFont val="Tahoma"/>
            <family val="2"/>
          </rPr>
          <t xml:space="preserve">
Per FOD is a new Unit.  Contributions began in 2018</t>
        </r>
      </text>
    </comment>
    <comment ref="LWX19" authorId="0" shapeId="0" xr:uid="{272423D2-EE09-45C6-AE2B-96DB60927C36}">
      <text>
        <r>
          <rPr>
            <b/>
            <sz val="9"/>
            <color indexed="81"/>
            <rFont val="Tahoma"/>
            <family val="2"/>
          </rPr>
          <t>Becky Dzingeleski:</t>
        </r>
        <r>
          <rPr>
            <sz val="9"/>
            <color indexed="81"/>
            <rFont val="Tahoma"/>
            <family val="2"/>
          </rPr>
          <t xml:space="preserve">
Per FOD is a new Unit.  Contributions began in 2018</t>
        </r>
      </text>
    </comment>
    <comment ref="LXB19" authorId="0" shapeId="0" xr:uid="{029A1ECB-4AD9-43AA-92DB-B61EE541E2D6}">
      <text>
        <r>
          <rPr>
            <b/>
            <sz val="9"/>
            <color indexed="81"/>
            <rFont val="Tahoma"/>
            <family val="2"/>
          </rPr>
          <t>Becky Dzingeleski:</t>
        </r>
        <r>
          <rPr>
            <sz val="9"/>
            <color indexed="81"/>
            <rFont val="Tahoma"/>
            <family val="2"/>
          </rPr>
          <t xml:space="preserve">
Per FOD is a new Unit.  Contributions began in 2018</t>
        </r>
      </text>
    </comment>
    <comment ref="LXF19" authorId="0" shapeId="0" xr:uid="{BED27447-7D4F-4490-8753-97C4502208DC}">
      <text>
        <r>
          <rPr>
            <b/>
            <sz val="9"/>
            <color indexed="81"/>
            <rFont val="Tahoma"/>
            <family val="2"/>
          </rPr>
          <t>Becky Dzingeleski:</t>
        </r>
        <r>
          <rPr>
            <sz val="9"/>
            <color indexed="81"/>
            <rFont val="Tahoma"/>
            <family val="2"/>
          </rPr>
          <t xml:space="preserve">
Per FOD is a new Unit.  Contributions began in 2018</t>
        </r>
      </text>
    </comment>
    <comment ref="LXJ19" authorId="0" shapeId="0" xr:uid="{61A68E36-D3FC-49CA-A4A7-9EEA33C17785}">
      <text>
        <r>
          <rPr>
            <b/>
            <sz val="9"/>
            <color indexed="81"/>
            <rFont val="Tahoma"/>
            <family val="2"/>
          </rPr>
          <t>Becky Dzingeleski:</t>
        </r>
        <r>
          <rPr>
            <sz val="9"/>
            <color indexed="81"/>
            <rFont val="Tahoma"/>
            <family val="2"/>
          </rPr>
          <t xml:space="preserve">
Per FOD is a new Unit.  Contributions began in 2018</t>
        </r>
      </text>
    </comment>
    <comment ref="LXN19" authorId="0" shapeId="0" xr:uid="{93F0FBF4-1B16-4E98-8D81-3371673857AF}">
      <text>
        <r>
          <rPr>
            <b/>
            <sz val="9"/>
            <color indexed="81"/>
            <rFont val="Tahoma"/>
            <family val="2"/>
          </rPr>
          <t>Becky Dzingeleski:</t>
        </r>
        <r>
          <rPr>
            <sz val="9"/>
            <color indexed="81"/>
            <rFont val="Tahoma"/>
            <family val="2"/>
          </rPr>
          <t xml:space="preserve">
Per FOD is a new Unit.  Contributions began in 2018</t>
        </r>
      </text>
    </comment>
    <comment ref="LXR19" authorId="0" shapeId="0" xr:uid="{B1D7A5D8-1D41-490C-97BE-99787257B60B}">
      <text>
        <r>
          <rPr>
            <b/>
            <sz val="9"/>
            <color indexed="81"/>
            <rFont val="Tahoma"/>
            <family val="2"/>
          </rPr>
          <t>Becky Dzingeleski:</t>
        </r>
        <r>
          <rPr>
            <sz val="9"/>
            <color indexed="81"/>
            <rFont val="Tahoma"/>
            <family val="2"/>
          </rPr>
          <t xml:space="preserve">
Per FOD is a new Unit.  Contributions began in 2018</t>
        </r>
      </text>
    </comment>
    <comment ref="LXV19" authorId="0" shapeId="0" xr:uid="{BC875BF7-9C48-4E6C-9128-42B93155900D}">
      <text>
        <r>
          <rPr>
            <b/>
            <sz val="9"/>
            <color indexed="81"/>
            <rFont val="Tahoma"/>
            <family val="2"/>
          </rPr>
          <t>Becky Dzingeleski:</t>
        </r>
        <r>
          <rPr>
            <sz val="9"/>
            <color indexed="81"/>
            <rFont val="Tahoma"/>
            <family val="2"/>
          </rPr>
          <t xml:space="preserve">
Per FOD is a new Unit.  Contributions began in 2018</t>
        </r>
      </text>
    </comment>
    <comment ref="LXZ19" authorId="0" shapeId="0" xr:uid="{FA163428-E0B7-4FEA-AF53-E7290C0464C2}">
      <text>
        <r>
          <rPr>
            <b/>
            <sz val="9"/>
            <color indexed="81"/>
            <rFont val="Tahoma"/>
            <family val="2"/>
          </rPr>
          <t>Becky Dzingeleski:</t>
        </r>
        <r>
          <rPr>
            <sz val="9"/>
            <color indexed="81"/>
            <rFont val="Tahoma"/>
            <family val="2"/>
          </rPr>
          <t xml:space="preserve">
Per FOD is a new Unit.  Contributions began in 2018</t>
        </r>
      </text>
    </comment>
    <comment ref="LYD19" authorId="0" shapeId="0" xr:uid="{C15201B6-E1D5-4B54-8AF9-A58F0B506D31}">
      <text>
        <r>
          <rPr>
            <b/>
            <sz val="9"/>
            <color indexed="81"/>
            <rFont val="Tahoma"/>
            <family val="2"/>
          </rPr>
          <t>Becky Dzingeleski:</t>
        </r>
        <r>
          <rPr>
            <sz val="9"/>
            <color indexed="81"/>
            <rFont val="Tahoma"/>
            <family val="2"/>
          </rPr>
          <t xml:space="preserve">
Per FOD is a new Unit.  Contributions began in 2018</t>
        </r>
      </text>
    </comment>
    <comment ref="LYH19" authorId="0" shapeId="0" xr:uid="{289C1817-A8F3-4814-A8A2-9C22E8C31AE0}">
      <text>
        <r>
          <rPr>
            <b/>
            <sz val="9"/>
            <color indexed="81"/>
            <rFont val="Tahoma"/>
            <family val="2"/>
          </rPr>
          <t>Becky Dzingeleski:</t>
        </r>
        <r>
          <rPr>
            <sz val="9"/>
            <color indexed="81"/>
            <rFont val="Tahoma"/>
            <family val="2"/>
          </rPr>
          <t xml:space="preserve">
Per FOD is a new Unit.  Contributions began in 2018</t>
        </r>
      </text>
    </comment>
    <comment ref="LYL19" authorId="0" shapeId="0" xr:uid="{C72C1B79-47EE-4B85-9FCE-54B08E8CDC9D}">
      <text>
        <r>
          <rPr>
            <b/>
            <sz val="9"/>
            <color indexed="81"/>
            <rFont val="Tahoma"/>
            <family val="2"/>
          </rPr>
          <t>Becky Dzingeleski:</t>
        </r>
        <r>
          <rPr>
            <sz val="9"/>
            <color indexed="81"/>
            <rFont val="Tahoma"/>
            <family val="2"/>
          </rPr>
          <t xml:space="preserve">
Per FOD is a new Unit.  Contributions began in 2018</t>
        </r>
      </text>
    </comment>
    <comment ref="LYP19" authorId="0" shapeId="0" xr:uid="{BDEE2C60-94A7-444B-A40D-CD15F0FB19EB}">
      <text>
        <r>
          <rPr>
            <b/>
            <sz val="9"/>
            <color indexed="81"/>
            <rFont val="Tahoma"/>
            <family val="2"/>
          </rPr>
          <t>Becky Dzingeleski:</t>
        </r>
        <r>
          <rPr>
            <sz val="9"/>
            <color indexed="81"/>
            <rFont val="Tahoma"/>
            <family val="2"/>
          </rPr>
          <t xml:space="preserve">
Per FOD is a new Unit.  Contributions began in 2018</t>
        </r>
      </text>
    </comment>
    <comment ref="LYT19" authorId="0" shapeId="0" xr:uid="{A9A91BCE-7F11-492D-B19C-0BFC60F3970F}">
      <text>
        <r>
          <rPr>
            <b/>
            <sz val="9"/>
            <color indexed="81"/>
            <rFont val="Tahoma"/>
            <family val="2"/>
          </rPr>
          <t>Becky Dzingeleski:</t>
        </r>
        <r>
          <rPr>
            <sz val="9"/>
            <color indexed="81"/>
            <rFont val="Tahoma"/>
            <family val="2"/>
          </rPr>
          <t xml:space="preserve">
Per FOD is a new Unit.  Contributions began in 2018</t>
        </r>
      </text>
    </comment>
    <comment ref="LYX19" authorId="0" shapeId="0" xr:uid="{E7839D90-4E49-424B-9026-608BFBB6050D}">
      <text>
        <r>
          <rPr>
            <b/>
            <sz val="9"/>
            <color indexed="81"/>
            <rFont val="Tahoma"/>
            <family val="2"/>
          </rPr>
          <t>Becky Dzingeleski:</t>
        </r>
        <r>
          <rPr>
            <sz val="9"/>
            <color indexed="81"/>
            <rFont val="Tahoma"/>
            <family val="2"/>
          </rPr>
          <t xml:space="preserve">
Per FOD is a new Unit.  Contributions began in 2018</t>
        </r>
      </text>
    </comment>
    <comment ref="LZB19" authorId="0" shapeId="0" xr:uid="{097FEB0F-386E-4543-94E9-3458FDD1B22E}">
      <text>
        <r>
          <rPr>
            <b/>
            <sz val="9"/>
            <color indexed="81"/>
            <rFont val="Tahoma"/>
            <family val="2"/>
          </rPr>
          <t>Becky Dzingeleski:</t>
        </r>
        <r>
          <rPr>
            <sz val="9"/>
            <color indexed="81"/>
            <rFont val="Tahoma"/>
            <family val="2"/>
          </rPr>
          <t xml:space="preserve">
Per FOD is a new Unit.  Contributions began in 2018</t>
        </r>
      </text>
    </comment>
    <comment ref="LZF19" authorId="0" shapeId="0" xr:uid="{11E65999-0101-4DEB-A86F-B5D9FBAEED03}">
      <text>
        <r>
          <rPr>
            <b/>
            <sz val="9"/>
            <color indexed="81"/>
            <rFont val="Tahoma"/>
            <family val="2"/>
          </rPr>
          <t>Becky Dzingeleski:</t>
        </r>
        <r>
          <rPr>
            <sz val="9"/>
            <color indexed="81"/>
            <rFont val="Tahoma"/>
            <family val="2"/>
          </rPr>
          <t xml:space="preserve">
Per FOD is a new Unit.  Contributions began in 2018</t>
        </r>
      </text>
    </comment>
    <comment ref="LZJ19" authorId="0" shapeId="0" xr:uid="{0EDF28B5-8294-445A-954F-0344228F0A23}">
      <text>
        <r>
          <rPr>
            <b/>
            <sz val="9"/>
            <color indexed="81"/>
            <rFont val="Tahoma"/>
            <family val="2"/>
          </rPr>
          <t>Becky Dzingeleski:</t>
        </r>
        <r>
          <rPr>
            <sz val="9"/>
            <color indexed="81"/>
            <rFont val="Tahoma"/>
            <family val="2"/>
          </rPr>
          <t xml:space="preserve">
Per FOD is a new Unit.  Contributions began in 2018</t>
        </r>
      </text>
    </comment>
    <comment ref="LZN19" authorId="0" shapeId="0" xr:uid="{4A8EBD44-DADB-4F2C-9DC9-0D67E7F8A32C}">
      <text>
        <r>
          <rPr>
            <b/>
            <sz val="9"/>
            <color indexed="81"/>
            <rFont val="Tahoma"/>
            <family val="2"/>
          </rPr>
          <t>Becky Dzingeleski:</t>
        </r>
        <r>
          <rPr>
            <sz val="9"/>
            <color indexed="81"/>
            <rFont val="Tahoma"/>
            <family val="2"/>
          </rPr>
          <t xml:space="preserve">
Per FOD is a new Unit.  Contributions began in 2018</t>
        </r>
      </text>
    </comment>
    <comment ref="LZR19" authorId="0" shapeId="0" xr:uid="{3D0DDE3B-1BE1-4CFC-9833-4426EA8506B6}">
      <text>
        <r>
          <rPr>
            <b/>
            <sz val="9"/>
            <color indexed="81"/>
            <rFont val="Tahoma"/>
            <family val="2"/>
          </rPr>
          <t>Becky Dzingeleski:</t>
        </r>
        <r>
          <rPr>
            <sz val="9"/>
            <color indexed="81"/>
            <rFont val="Tahoma"/>
            <family val="2"/>
          </rPr>
          <t xml:space="preserve">
Per FOD is a new Unit.  Contributions began in 2018</t>
        </r>
      </text>
    </comment>
    <comment ref="LZV19" authorId="0" shapeId="0" xr:uid="{F740B512-F8E6-42BE-87C6-97982A2B4ED9}">
      <text>
        <r>
          <rPr>
            <b/>
            <sz val="9"/>
            <color indexed="81"/>
            <rFont val="Tahoma"/>
            <family val="2"/>
          </rPr>
          <t>Becky Dzingeleski:</t>
        </r>
        <r>
          <rPr>
            <sz val="9"/>
            <color indexed="81"/>
            <rFont val="Tahoma"/>
            <family val="2"/>
          </rPr>
          <t xml:space="preserve">
Per FOD is a new Unit.  Contributions began in 2018</t>
        </r>
      </text>
    </comment>
    <comment ref="LZZ19" authorId="0" shapeId="0" xr:uid="{4B45C7D5-C5F6-43DB-A717-B850278F461B}">
      <text>
        <r>
          <rPr>
            <b/>
            <sz val="9"/>
            <color indexed="81"/>
            <rFont val="Tahoma"/>
            <family val="2"/>
          </rPr>
          <t>Becky Dzingeleski:</t>
        </r>
        <r>
          <rPr>
            <sz val="9"/>
            <color indexed="81"/>
            <rFont val="Tahoma"/>
            <family val="2"/>
          </rPr>
          <t xml:space="preserve">
Per FOD is a new Unit.  Contributions began in 2018</t>
        </r>
      </text>
    </comment>
    <comment ref="MAD19" authorId="0" shapeId="0" xr:uid="{9B6FC350-7D63-450A-89AE-3C7AFE3C6345}">
      <text>
        <r>
          <rPr>
            <b/>
            <sz val="9"/>
            <color indexed="81"/>
            <rFont val="Tahoma"/>
            <family val="2"/>
          </rPr>
          <t>Becky Dzingeleski:</t>
        </r>
        <r>
          <rPr>
            <sz val="9"/>
            <color indexed="81"/>
            <rFont val="Tahoma"/>
            <family val="2"/>
          </rPr>
          <t xml:space="preserve">
Per FOD is a new Unit.  Contributions began in 2018</t>
        </r>
      </text>
    </comment>
    <comment ref="MAH19" authorId="0" shapeId="0" xr:uid="{EA6724FC-25DE-4F08-8C35-164D898B51D1}">
      <text>
        <r>
          <rPr>
            <b/>
            <sz val="9"/>
            <color indexed="81"/>
            <rFont val="Tahoma"/>
            <family val="2"/>
          </rPr>
          <t>Becky Dzingeleski:</t>
        </r>
        <r>
          <rPr>
            <sz val="9"/>
            <color indexed="81"/>
            <rFont val="Tahoma"/>
            <family val="2"/>
          </rPr>
          <t xml:space="preserve">
Per FOD is a new Unit.  Contributions began in 2018</t>
        </r>
      </text>
    </comment>
    <comment ref="MAL19" authorId="0" shapeId="0" xr:uid="{F2063E42-701E-4A1B-BF25-52AED2F39275}">
      <text>
        <r>
          <rPr>
            <b/>
            <sz val="9"/>
            <color indexed="81"/>
            <rFont val="Tahoma"/>
            <family val="2"/>
          </rPr>
          <t>Becky Dzingeleski:</t>
        </r>
        <r>
          <rPr>
            <sz val="9"/>
            <color indexed="81"/>
            <rFont val="Tahoma"/>
            <family val="2"/>
          </rPr>
          <t xml:space="preserve">
Per FOD is a new Unit.  Contributions began in 2018</t>
        </r>
      </text>
    </comment>
    <comment ref="MAP19" authorId="0" shapeId="0" xr:uid="{5C2733FB-F1FC-4546-8F5F-9AFC060833E4}">
      <text>
        <r>
          <rPr>
            <b/>
            <sz val="9"/>
            <color indexed="81"/>
            <rFont val="Tahoma"/>
            <family val="2"/>
          </rPr>
          <t>Becky Dzingeleski:</t>
        </r>
        <r>
          <rPr>
            <sz val="9"/>
            <color indexed="81"/>
            <rFont val="Tahoma"/>
            <family val="2"/>
          </rPr>
          <t xml:space="preserve">
Per FOD is a new Unit.  Contributions began in 2018</t>
        </r>
      </text>
    </comment>
    <comment ref="MAT19" authorId="0" shapeId="0" xr:uid="{E1C07967-AE01-4CCC-8FB0-17C9A6A7DA3A}">
      <text>
        <r>
          <rPr>
            <b/>
            <sz val="9"/>
            <color indexed="81"/>
            <rFont val="Tahoma"/>
            <family val="2"/>
          </rPr>
          <t>Becky Dzingeleski:</t>
        </r>
        <r>
          <rPr>
            <sz val="9"/>
            <color indexed="81"/>
            <rFont val="Tahoma"/>
            <family val="2"/>
          </rPr>
          <t xml:space="preserve">
Per FOD is a new Unit.  Contributions began in 2018</t>
        </r>
      </text>
    </comment>
    <comment ref="MAX19" authorId="0" shapeId="0" xr:uid="{0AB79F75-1641-40B4-906E-C5EEEBBD575B}">
      <text>
        <r>
          <rPr>
            <b/>
            <sz val="9"/>
            <color indexed="81"/>
            <rFont val="Tahoma"/>
            <family val="2"/>
          </rPr>
          <t>Becky Dzingeleski:</t>
        </r>
        <r>
          <rPr>
            <sz val="9"/>
            <color indexed="81"/>
            <rFont val="Tahoma"/>
            <family val="2"/>
          </rPr>
          <t xml:space="preserve">
Per FOD is a new Unit.  Contributions began in 2018</t>
        </r>
      </text>
    </comment>
    <comment ref="MBB19" authorId="0" shapeId="0" xr:uid="{063850B1-4977-4A21-A419-E52C5C5B6CAB}">
      <text>
        <r>
          <rPr>
            <b/>
            <sz val="9"/>
            <color indexed="81"/>
            <rFont val="Tahoma"/>
            <family val="2"/>
          </rPr>
          <t>Becky Dzingeleski:</t>
        </r>
        <r>
          <rPr>
            <sz val="9"/>
            <color indexed="81"/>
            <rFont val="Tahoma"/>
            <family val="2"/>
          </rPr>
          <t xml:space="preserve">
Per FOD is a new Unit.  Contributions began in 2018</t>
        </r>
      </text>
    </comment>
    <comment ref="MBF19" authorId="0" shapeId="0" xr:uid="{9A9D3356-86FA-437E-9897-E95C1406A98E}">
      <text>
        <r>
          <rPr>
            <b/>
            <sz val="9"/>
            <color indexed="81"/>
            <rFont val="Tahoma"/>
            <family val="2"/>
          </rPr>
          <t>Becky Dzingeleski:</t>
        </r>
        <r>
          <rPr>
            <sz val="9"/>
            <color indexed="81"/>
            <rFont val="Tahoma"/>
            <family val="2"/>
          </rPr>
          <t xml:space="preserve">
Per FOD is a new Unit.  Contributions began in 2018</t>
        </r>
      </text>
    </comment>
    <comment ref="MBJ19" authorId="0" shapeId="0" xr:uid="{EB08B45D-B0E2-4D8B-AFA7-1ABDA99D7B0F}">
      <text>
        <r>
          <rPr>
            <b/>
            <sz val="9"/>
            <color indexed="81"/>
            <rFont val="Tahoma"/>
            <family val="2"/>
          </rPr>
          <t>Becky Dzingeleski:</t>
        </r>
        <r>
          <rPr>
            <sz val="9"/>
            <color indexed="81"/>
            <rFont val="Tahoma"/>
            <family val="2"/>
          </rPr>
          <t xml:space="preserve">
Per FOD is a new Unit.  Contributions began in 2018</t>
        </r>
      </text>
    </comment>
    <comment ref="MBN19" authorId="0" shapeId="0" xr:uid="{918AEE9F-D00F-4C65-A193-A92A4EFDA7CC}">
      <text>
        <r>
          <rPr>
            <b/>
            <sz val="9"/>
            <color indexed="81"/>
            <rFont val="Tahoma"/>
            <family val="2"/>
          </rPr>
          <t>Becky Dzingeleski:</t>
        </r>
        <r>
          <rPr>
            <sz val="9"/>
            <color indexed="81"/>
            <rFont val="Tahoma"/>
            <family val="2"/>
          </rPr>
          <t xml:space="preserve">
Per FOD is a new Unit.  Contributions began in 2018</t>
        </r>
      </text>
    </comment>
    <comment ref="MBR19" authorId="0" shapeId="0" xr:uid="{0C6F21B5-86DF-4978-A1D9-C357F5C3F6B0}">
      <text>
        <r>
          <rPr>
            <b/>
            <sz val="9"/>
            <color indexed="81"/>
            <rFont val="Tahoma"/>
            <family val="2"/>
          </rPr>
          <t>Becky Dzingeleski:</t>
        </r>
        <r>
          <rPr>
            <sz val="9"/>
            <color indexed="81"/>
            <rFont val="Tahoma"/>
            <family val="2"/>
          </rPr>
          <t xml:space="preserve">
Per FOD is a new Unit.  Contributions began in 2018</t>
        </r>
      </text>
    </comment>
    <comment ref="MBV19" authorId="0" shapeId="0" xr:uid="{40B993A0-1741-41EA-BFD1-5922EBAB694A}">
      <text>
        <r>
          <rPr>
            <b/>
            <sz val="9"/>
            <color indexed="81"/>
            <rFont val="Tahoma"/>
            <family val="2"/>
          </rPr>
          <t>Becky Dzingeleski:</t>
        </r>
        <r>
          <rPr>
            <sz val="9"/>
            <color indexed="81"/>
            <rFont val="Tahoma"/>
            <family val="2"/>
          </rPr>
          <t xml:space="preserve">
Per FOD is a new Unit.  Contributions began in 2018</t>
        </r>
      </text>
    </comment>
    <comment ref="MBZ19" authorId="0" shapeId="0" xr:uid="{602A7C6C-B07B-4527-B296-AFE431435818}">
      <text>
        <r>
          <rPr>
            <b/>
            <sz val="9"/>
            <color indexed="81"/>
            <rFont val="Tahoma"/>
            <family val="2"/>
          </rPr>
          <t>Becky Dzingeleski:</t>
        </r>
        <r>
          <rPr>
            <sz val="9"/>
            <color indexed="81"/>
            <rFont val="Tahoma"/>
            <family val="2"/>
          </rPr>
          <t xml:space="preserve">
Per FOD is a new Unit.  Contributions began in 2018</t>
        </r>
      </text>
    </comment>
    <comment ref="MCD19" authorId="0" shapeId="0" xr:uid="{2BB72A03-5813-4903-B4E0-8B7A479658E9}">
      <text>
        <r>
          <rPr>
            <b/>
            <sz val="9"/>
            <color indexed="81"/>
            <rFont val="Tahoma"/>
            <family val="2"/>
          </rPr>
          <t>Becky Dzingeleski:</t>
        </r>
        <r>
          <rPr>
            <sz val="9"/>
            <color indexed="81"/>
            <rFont val="Tahoma"/>
            <family val="2"/>
          </rPr>
          <t xml:space="preserve">
Per FOD is a new Unit.  Contributions began in 2018</t>
        </r>
      </text>
    </comment>
    <comment ref="MCH19" authorId="0" shapeId="0" xr:uid="{A85B5A81-DF12-4181-897F-0570304659BB}">
      <text>
        <r>
          <rPr>
            <b/>
            <sz val="9"/>
            <color indexed="81"/>
            <rFont val="Tahoma"/>
            <family val="2"/>
          </rPr>
          <t>Becky Dzingeleski:</t>
        </r>
        <r>
          <rPr>
            <sz val="9"/>
            <color indexed="81"/>
            <rFont val="Tahoma"/>
            <family val="2"/>
          </rPr>
          <t xml:space="preserve">
Per FOD is a new Unit.  Contributions began in 2018</t>
        </r>
      </text>
    </comment>
    <comment ref="MCL19" authorId="0" shapeId="0" xr:uid="{619546D4-1ADA-4430-B8BF-DC62FF3F0148}">
      <text>
        <r>
          <rPr>
            <b/>
            <sz val="9"/>
            <color indexed="81"/>
            <rFont val="Tahoma"/>
            <family val="2"/>
          </rPr>
          <t>Becky Dzingeleski:</t>
        </r>
        <r>
          <rPr>
            <sz val="9"/>
            <color indexed="81"/>
            <rFont val="Tahoma"/>
            <family val="2"/>
          </rPr>
          <t xml:space="preserve">
Per FOD is a new Unit.  Contributions began in 2018</t>
        </r>
      </text>
    </comment>
    <comment ref="MCP19" authorId="0" shapeId="0" xr:uid="{19EF02AF-5E94-4387-9AC4-967BD7D3711D}">
      <text>
        <r>
          <rPr>
            <b/>
            <sz val="9"/>
            <color indexed="81"/>
            <rFont val="Tahoma"/>
            <family val="2"/>
          </rPr>
          <t>Becky Dzingeleski:</t>
        </r>
        <r>
          <rPr>
            <sz val="9"/>
            <color indexed="81"/>
            <rFont val="Tahoma"/>
            <family val="2"/>
          </rPr>
          <t xml:space="preserve">
Per FOD is a new Unit.  Contributions began in 2018</t>
        </r>
      </text>
    </comment>
    <comment ref="MCT19" authorId="0" shapeId="0" xr:uid="{74918F0B-2827-4377-9870-19B3FE30E9EF}">
      <text>
        <r>
          <rPr>
            <b/>
            <sz val="9"/>
            <color indexed="81"/>
            <rFont val="Tahoma"/>
            <family val="2"/>
          </rPr>
          <t>Becky Dzingeleski:</t>
        </r>
        <r>
          <rPr>
            <sz val="9"/>
            <color indexed="81"/>
            <rFont val="Tahoma"/>
            <family val="2"/>
          </rPr>
          <t xml:space="preserve">
Per FOD is a new Unit.  Contributions began in 2018</t>
        </r>
      </text>
    </comment>
    <comment ref="MCX19" authorId="0" shapeId="0" xr:uid="{3D3E8B2C-4450-4FCE-A4EA-4104C2A0D022}">
      <text>
        <r>
          <rPr>
            <b/>
            <sz val="9"/>
            <color indexed="81"/>
            <rFont val="Tahoma"/>
            <family val="2"/>
          </rPr>
          <t>Becky Dzingeleski:</t>
        </r>
        <r>
          <rPr>
            <sz val="9"/>
            <color indexed="81"/>
            <rFont val="Tahoma"/>
            <family val="2"/>
          </rPr>
          <t xml:space="preserve">
Per FOD is a new Unit.  Contributions began in 2018</t>
        </r>
      </text>
    </comment>
    <comment ref="MDB19" authorId="0" shapeId="0" xr:uid="{209E81D4-BE89-41D9-8A1F-2286AAA90DDF}">
      <text>
        <r>
          <rPr>
            <b/>
            <sz val="9"/>
            <color indexed="81"/>
            <rFont val="Tahoma"/>
            <family val="2"/>
          </rPr>
          <t>Becky Dzingeleski:</t>
        </r>
        <r>
          <rPr>
            <sz val="9"/>
            <color indexed="81"/>
            <rFont val="Tahoma"/>
            <family val="2"/>
          </rPr>
          <t xml:space="preserve">
Per FOD is a new Unit.  Contributions began in 2018</t>
        </r>
      </text>
    </comment>
    <comment ref="MDF19" authorId="0" shapeId="0" xr:uid="{D8C0B617-97C7-4F15-8D9E-E8DB736A2EF3}">
      <text>
        <r>
          <rPr>
            <b/>
            <sz val="9"/>
            <color indexed="81"/>
            <rFont val="Tahoma"/>
            <family val="2"/>
          </rPr>
          <t>Becky Dzingeleski:</t>
        </r>
        <r>
          <rPr>
            <sz val="9"/>
            <color indexed="81"/>
            <rFont val="Tahoma"/>
            <family val="2"/>
          </rPr>
          <t xml:space="preserve">
Per FOD is a new Unit.  Contributions began in 2018</t>
        </r>
      </text>
    </comment>
    <comment ref="MDJ19" authorId="0" shapeId="0" xr:uid="{77429367-50F6-4DDC-AE4F-D812AA5F16A4}">
      <text>
        <r>
          <rPr>
            <b/>
            <sz val="9"/>
            <color indexed="81"/>
            <rFont val="Tahoma"/>
            <family val="2"/>
          </rPr>
          <t>Becky Dzingeleski:</t>
        </r>
        <r>
          <rPr>
            <sz val="9"/>
            <color indexed="81"/>
            <rFont val="Tahoma"/>
            <family val="2"/>
          </rPr>
          <t xml:space="preserve">
Per FOD is a new Unit.  Contributions began in 2018</t>
        </r>
      </text>
    </comment>
    <comment ref="MDN19" authorId="0" shapeId="0" xr:uid="{E047F872-BC7C-447F-93A1-A816EFC13029}">
      <text>
        <r>
          <rPr>
            <b/>
            <sz val="9"/>
            <color indexed="81"/>
            <rFont val="Tahoma"/>
            <family val="2"/>
          </rPr>
          <t>Becky Dzingeleski:</t>
        </r>
        <r>
          <rPr>
            <sz val="9"/>
            <color indexed="81"/>
            <rFont val="Tahoma"/>
            <family val="2"/>
          </rPr>
          <t xml:space="preserve">
Per FOD is a new Unit.  Contributions began in 2018</t>
        </r>
      </text>
    </comment>
    <comment ref="MDR19" authorId="0" shapeId="0" xr:uid="{5FEA517D-BB52-41E8-A2B0-DCF557635F25}">
      <text>
        <r>
          <rPr>
            <b/>
            <sz val="9"/>
            <color indexed="81"/>
            <rFont val="Tahoma"/>
            <family val="2"/>
          </rPr>
          <t>Becky Dzingeleski:</t>
        </r>
        <r>
          <rPr>
            <sz val="9"/>
            <color indexed="81"/>
            <rFont val="Tahoma"/>
            <family val="2"/>
          </rPr>
          <t xml:space="preserve">
Per FOD is a new Unit.  Contributions began in 2018</t>
        </r>
      </text>
    </comment>
    <comment ref="MDV19" authorId="0" shapeId="0" xr:uid="{FBE0383D-24B9-4701-9600-CA3870D20271}">
      <text>
        <r>
          <rPr>
            <b/>
            <sz val="9"/>
            <color indexed="81"/>
            <rFont val="Tahoma"/>
            <family val="2"/>
          </rPr>
          <t>Becky Dzingeleski:</t>
        </r>
        <r>
          <rPr>
            <sz val="9"/>
            <color indexed="81"/>
            <rFont val="Tahoma"/>
            <family val="2"/>
          </rPr>
          <t xml:space="preserve">
Per FOD is a new Unit.  Contributions began in 2018</t>
        </r>
      </text>
    </comment>
    <comment ref="MDZ19" authorId="0" shapeId="0" xr:uid="{42EA4A6E-5F97-4738-BD90-8B940A1DCEF6}">
      <text>
        <r>
          <rPr>
            <b/>
            <sz val="9"/>
            <color indexed="81"/>
            <rFont val="Tahoma"/>
            <family val="2"/>
          </rPr>
          <t>Becky Dzingeleski:</t>
        </r>
        <r>
          <rPr>
            <sz val="9"/>
            <color indexed="81"/>
            <rFont val="Tahoma"/>
            <family val="2"/>
          </rPr>
          <t xml:space="preserve">
Per FOD is a new Unit.  Contributions began in 2018</t>
        </r>
      </text>
    </comment>
    <comment ref="MED19" authorId="0" shapeId="0" xr:uid="{0648D2B0-573F-4C8B-83E2-E4AF82233C3D}">
      <text>
        <r>
          <rPr>
            <b/>
            <sz val="9"/>
            <color indexed="81"/>
            <rFont val="Tahoma"/>
            <family val="2"/>
          </rPr>
          <t>Becky Dzingeleski:</t>
        </r>
        <r>
          <rPr>
            <sz val="9"/>
            <color indexed="81"/>
            <rFont val="Tahoma"/>
            <family val="2"/>
          </rPr>
          <t xml:space="preserve">
Per FOD is a new Unit.  Contributions began in 2018</t>
        </r>
      </text>
    </comment>
    <comment ref="MEH19" authorId="0" shapeId="0" xr:uid="{6382E320-0421-48E3-8107-A059DB61CEF8}">
      <text>
        <r>
          <rPr>
            <b/>
            <sz val="9"/>
            <color indexed="81"/>
            <rFont val="Tahoma"/>
            <family val="2"/>
          </rPr>
          <t>Becky Dzingeleski:</t>
        </r>
        <r>
          <rPr>
            <sz val="9"/>
            <color indexed="81"/>
            <rFont val="Tahoma"/>
            <family val="2"/>
          </rPr>
          <t xml:space="preserve">
Per FOD is a new Unit.  Contributions began in 2018</t>
        </r>
      </text>
    </comment>
    <comment ref="MEL19" authorId="0" shapeId="0" xr:uid="{39FD2048-4B7D-492E-B80F-30F06B8BAFC5}">
      <text>
        <r>
          <rPr>
            <b/>
            <sz val="9"/>
            <color indexed="81"/>
            <rFont val="Tahoma"/>
            <family val="2"/>
          </rPr>
          <t>Becky Dzingeleski:</t>
        </r>
        <r>
          <rPr>
            <sz val="9"/>
            <color indexed="81"/>
            <rFont val="Tahoma"/>
            <family val="2"/>
          </rPr>
          <t xml:space="preserve">
Per FOD is a new Unit.  Contributions began in 2018</t>
        </r>
      </text>
    </comment>
    <comment ref="MEP19" authorId="0" shapeId="0" xr:uid="{316033C1-681A-4424-9B5C-49602AD16B86}">
      <text>
        <r>
          <rPr>
            <b/>
            <sz val="9"/>
            <color indexed="81"/>
            <rFont val="Tahoma"/>
            <family val="2"/>
          </rPr>
          <t>Becky Dzingeleski:</t>
        </r>
        <r>
          <rPr>
            <sz val="9"/>
            <color indexed="81"/>
            <rFont val="Tahoma"/>
            <family val="2"/>
          </rPr>
          <t xml:space="preserve">
Per FOD is a new Unit.  Contributions began in 2018</t>
        </r>
      </text>
    </comment>
    <comment ref="MET19" authorId="0" shapeId="0" xr:uid="{16FDD642-A64E-49B5-A017-A2E1123E6553}">
      <text>
        <r>
          <rPr>
            <b/>
            <sz val="9"/>
            <color indexed="81"/>
            <rFont val="Tahoma"/>
            <family val="2"/>
          </rPr>
          <t>Becky Dzingeleski:</t>
        </r>
        <r>
          <rPr>
            <sz val="9"/>
            <color indexed="81"/>
            <rFont val="Tahoma"/>
            <family val="2"/>
          </rPr>
          <t xml:space="preserve">
Per FOD is a new Unit.  Contributions began in 2018</t>
        </r>
      </text>
    </comment>
    <comment ref="MEX19" authorId="0" shapeId="0" xr:uid="{23E89033-C893-469A-BE2F-70AE8C397D69}">
      <text>
        <r>
          <rPr>
            <b/>
            <sz val="9"/>
            <color indexed="81"/>
            <rFont val="Tahoma"/>
            <family val="2"/>
          </rPr>
          <t>Becky Dzingeleski:</t>
        </r>
        <r>
          <rPr>
            <sz val="9"/>
            <color indexed="81"/>
            <rFont val="Tahoma"/>
            <family val="2"/>
          </rPr>
          <t xml:space="preserve">
Per FOD is a new Unit.  Contributions began in 2018</t>
        </r>
      </text>
    </comment>
    <comment ref="MFB19" authorId="0" shapeId="0" xr:uid="{131C8E9E-6D54-4EDC-A43D-EAD82018DBFD}">
      <text>
        <r>
          <rPr>
            <b/>
            <sz val="9"/>
            <color indexed="81"/>
            <rFont val="Tahoma"/>
            <family val="2"/>
          </rPr>
          <t>Becky Dzingeleski:</t>
        </r>
        <r>
          <rPr>
            <sz val="9"/>
            <color indexed="81"/>
            <rFont val="Tahoma"/>
            <family val="2"/>
          </rPr>
          <t xml:space="preserve">
Per FOD is a new Unit.  Contributions began in 2018</t>
        </r>
      </text>
    </comment>
    <comment ref="MFF19" authorId="0" shapeId="0" xr:uid="{D3D614B5-A6EC-40F5-8192-D6899AC68CB0}">
      <text>
        <r>
          <rPr>
            <b/>
            <sz val="9"/>
            <color indexed="81"/>
            <rFont val="Tahoma"/>
            <family val="2"/>
          </rPr>
          <t>Becky Dzingeleski:</t>
        </r>
        <r>
          <rPr>
            <sz val="9"/>
            <color indexed="81"/>
            <rFont val="Tahoma"/>
            <family val="2"/>
          </rPr>
          <t xml:space="preserve">
Per FOD is a new Unit.  Contributions began in 2018</t>
        </r>
      </text>
    </comment>
    <comment ref="MFJ19" authorId="0" shapeId="0" xr:uid="{7C52955C-277C-4C52-BA68-FE3F5FAEA1B4}">
      <text>
        <r>
          <rPr>
            <b/>
            <sz val="9"/>
            <color indexed="81"/>
            <rFont val="Tahoma"/>
            <family val="2"/>
          </rPr>
          <t>Becky Dzingeleski:</t>
        </r>
        <r>
          <rPr>
            <sz val="9"/>
            <color indexed="81"/>
            <rFont val="Tahoma"/>
            <family val="2"/>
          </rPr>
          <t xml:space="preserve">
Per FOD is a new Unit.  Contributions began in 2018</t>
        </r>
      </text>
    </comment>
    <comment ref="MFN19" authorId="0" shapeId="0" xr:uid="{F45BAE94-6472-4086-B961-58F5645B1321}">
      <text>
        <r>
          <rPr>
            <b/>
            <sz val="9"/>
            <color indexed="81"/>
            <rFont val="Tahoma"/>
            <family val="2"/>
          </rPr>
          <t>Becky Dzingeleski:</t>
        </r>
        <r>
          <rPr>
            <sz val="9"/>
            <color indexed="81"/>
            <rFont val="Tahoma"/>
            <family val="2"/>
          </rPr>
          <t xml:space="preserve">
Per FOD is a new Unit.  Contributions began in 2018</t>
        </r>
      </text>
    </comment>
    <comment ref="MFR19" authorId="0" shapeId="0" xr:uid="{ED589D91-F780-4E0A-8A5B-BA8C8735BDFF}">
      <text>
        <r>
          <rPr>
            <b/>
            <sz val="9"/>
            <color indexed="81"/>
            <rFont val="Tahoma"/>
            <family val="2"/>
          </rPr>
          <t>Becky Dzingeleski:</t>
        </r>
        <r>
          <rPr>
            <sz val="9"/>
            <color indexed="81"/>
            <rFont val="Tahoma"/>
            <family val="2"/>
          </rPr>
          <t xml:space="preserve">
Per FOD is a new Unit.  Contributions began in 2018</t>
        </r>
      </text>
    </comment>
    <comment ref="MFV19" authorId="0" shapeId="0" xr:uid="{0C187A88-97AC-407A-8E81-DCA52F07FBF0}">
      <text>
        <r>
          <rPr>
            <b/>
            <sz val="9"/>
            <color indexed="81"/>
            <rFont val="Tahoma"/>
            <family val="2"/>
          </rPr>
          <t>Becky Dzingeleski:</t>
        </r>
        <r>
          <rPr>
            <sz val="9"/>
            <color indexed="81"/>
            <rFont val="Tahoma"/>
            <family val="2"/>
          </rPr>
          <t xml:space="preserve">
Per FOD is a new Unit.  Contributions began in 2018</t>
        </r>
      </text>
    </comment>
    <comment ref="MFZ19" authorId="0" shapeId="0" xr:uid="{0ED69B11-203B-44AD-841E-C78E7E2A4AE9}">
      <text>
        <r>
          <rPr>
            <b/>
            <sz val="9"/>
            <color indexed="81"/>
            <rFont val="Tahoma"/>
            <family val="2"/>
          </rPr>
          <t>Becky Dzingeleski:</t>
        </r>
        <r>
          <rPr>
            <sz val="9"/>
            <color indexed="81"/>
            <rFont val="Tahoma"/>
            <family val="2"/>
          </rPr>
          <t xml:space="preserve">
Per FOD is a new Unit.  Contributions began in 2018</t>
        </r>
      </text>
    </comment>
    <comment ref="MGD19" authorId="0" shapeId="0" xr:uid="{5518F3B2-F0D8-4C1B-8E65-74B1EC09B279}">
      <text>
        <r>
          <rPr>
            <b/>
            <sz val="9"/>
            <color indexed="81"/>
            <rFont val="Tahoma"/>
            <family val="2"/>
          </rPr>
          <t>Becky Dzingeleski:</t>
        </r>
        <r>
          <rPr>
            <sz val="9"/>
            <color indexed="81"/>
            <rFont val="Tahoma"/>
            <family val="2"/>
          </rPr>
          <t xml:space="preserve">
Per FOD is a new Unit.  Contributions began in 2018</t>
        </r>
      </text>
    </comment>
    <comment ref="MGH19" authorId="0" shapeId="0" xr:uid="{11CC4E6F-9753-4ECA-BC14-1DB8DAA09430}">
      <text>
        <r>
          <rPr>
            <b/>
            <sz val="9"/>
            <color indexed="81"/>
            <rFont val="Tahoma"/>
            <family val="2"/>
          </rPr>
          <t>Becky Dzingeleski:</t>
        </r>
        <r>
          <rPr>
            <sz val="9"/>
            <color indexed="81"/>
            <rFont val="Tahoma"/>
            <family val="2"/>
          </rPr>
          <t xml:space="preserve">
Per FOD is a new Unit.  Contributions began in 2018</t>
        </r>
      </text>
    </comment>
    <comment ref="MGL19" authorId="0" shapeId="0" xr:uid="{CD042306-0864-4709-A0D9-D1B195FE4B58}">
      <text>
        <r>
          <rPr>
            <b/>
            <sz val="9"/>
            <color indexed="81"/>
            <rFont val="Tahoma"/>
            <family val="2"/>
          </rPr>
          <t>Becky Dzingeleski:</t>
        </r>
        <r>
          <rPr>
            <sz val="9"/>
            <color indexed="81"/>
            <rFont val="Tahoma"/>
            <family val="2"/>
          </rPr>
          <t xml:space="preserve">
Per FOD is a new Unit.  Contributions began in 2018</t>
        </r>
      </text>
    </comment>
    <comment ref="MGP19" authorId="0" shapeId="0" xr:uid="{0147E468-F492-4B0B-B1B1-22F9395D9666}">
      <text>
        <r>
          <rPr>
            <b/>
            <sz val="9"/>
            <color indexed="81"/>
            <rFont val="Tahoma"/>
            <family val="2"/>
          </rPr>
          <t>Becky Dzingeleski:</t>
        </r>
        <r>
          <rPr>
            <sz val="9"/>
            <color indexed="81"/>
            <rFont val="Tahoma"/>
            <family val="2"/>
          </rPr>
          <t xml:space="preserve">
Per FOD is a new Unit.  Contributions began in 2018</t>
        </r>
      </text>
    </comment>
    <comment ref="MGT19" authorId="0" shapeId="0" xr:uid="{174CAAC7-61CE-41E4-A043-F2D198150A20}">
      <text>
        <r>
          <rPr>
            <b/>
            <sz val="9"/>
            <color indexed="81"/>
            <rFont val="Tahoma"/>
            <family val="2"/>
          </rPr>
          <t>Becky Dzingeleski:</t>
        </r>
        <r>
          <rPr>
            <sz val="9"/>
            <color indexed="81"/>
            <rFont val="Tahoma"/>
            <family val="2"/>
          </rPr>
          <t xml:space="preserve">
Per FOD is a new Unit.  Contributions began in 2018</t>
        </r>
      </text>
    </comment>
    <comment ref="MGX19" authorId="0" shapeId="0" xr:uid="{BDB5F815-4521-49EF-AB06-407DDB1BDBEE}">
      <text>
        <r>
          <rPr>
            <b/>
            <sz val="9"/>
            <color indexed="81"/>
            <rFont val="Tahoma"/>
            <family val="2"/>
          </rPr>
          <t>Becky Dzingeleski:</t>
        </r>
        <r>
          <rPr>
            <sz val="9"/>
            <color indexed="81"/>
            <rFont val="Tahoma"/>
            <family val="2"/>
          </rPr>
          <t xml:space="preserve">
Per FOD is a new Unit.  Contributions began in 2018</t>
        </r>
      </text>
    </comment>
    <comment ref="MHB19" authorId="0" shapeId="0" xr:uid="{B58EA263-E6E1-4E16-BFA0-8DB187EC1123}">
      <text>
        <r>
          <rPr>
            <b/>
            <sz val="9"/>
            <color indexed="81"/>
            <rFont val="Tahoma"/>
            <family val="2"/>
          </rPr>
          <t>Becky Dzingeleski:</t>
        </r>
        <r>
          <rPr>
            <sz val="9"/>
            <color indexed="81"/>
            <rFont val="Tahoma"/>
            <family val="2"/>
          </rPr>
          <t xml:space="preserve">
Per FOD is a new Unit.  Contributions began in 2018</t>
        </r>
      </text>
    </comment>
    <comment ref="MHF19" authorId="0" shapeId="0" xr:uid="{48F95FE1-C09E-4E46-924A-38F300270CA8}">
      <text>
        <r>
          <rPr>
            <b/>
            <sz val="9"/>
            <color indexed="81"/>
            <rFont val="Tahoma"/>
            <family val="2"/>
          </rPr>
          <t>Becky Dzingeleski:</t>
        </r>
        <r>
          <rPr>
            <sz val="9"/>
            <color indexed="81"/>
            <rFont val="Tahoma"/>
            <family val="2"/>
          </rPr>
          <t xml:space="preserve">
Per FOD is a new Unit.  Contributions began in 2018</t>
        </r>
      </text>
    </comment>
    <comment ref="MHJ19" authorId="0" shapeId="0" xr:uid="{95B11193-59F9-45F6-AF92-2AD3AE82EB1D}">
      <text>
        <r>
          <rPr>
            <b/>
            <sz val="9"/>
            <color indexed="81"/>
            <rFont val="Tahoma"/>
            <family val="2"/>
          </rPr>
          <t>Becky Dzingeleski:</t>
        </r>
        <r>
          <rPr>
            <sz val="9"/>
            <color indexed="81"/>
            <rFont val="Tahoma"/>
            <family val="2"/>
          </rPr>
          <t xml:space="preserve">
Per FOD is a new Unit.  Contributions began in 2018</t>
        </r>
      </text>
    </comment>
    <comment ref="MHN19" authorId="0" shapeId="0" xr:uid="{EC806328-2B72-4762-AA35-10CEC9A650E3}">
      <text>
        <r>
          <rPr>
            <b/>
            <sz val="9"/>
            <color indexed="81"/>
            <rFont val="Tahoma"/>
            <family val="2"/>
          </rPr>
          <t>Becky Dzingeleski:</t>
        </r>
        <r>
          <rPr>
            <sz val="9"/>
            <color indexed="81"/>
            <rFont val="Tahoma"/>
            <family val="2"/>
          </rPr>
          <t xml:space="preserve">
Per FOD is a new Unit.  Contributions began in 2018</t>
        </r>
      </text>
    </comment>
    <comment ref="MHR19" authorId="0" shapeId="0" xr:uid="{30D4D374-8B0F-422D-9069-ACBD30D85F1E}">
      <text>
        <r>
          <rPr>
            <b/>
            <sz val="9"/>
            <color indexed="81"/>
            <rFont val="Tahoma"/>
            <family val="2"/>
          </rPr>
          <t>Becky Dzingeleski:</t>
        </r>
        <r>
          <rPr>
            <sz val="9"/>
            <color indexed="81"/>
            <rFont val="Tahoma"/>
            <family val="2"/>
          </rPr>
          <t xml:space="preserve">
Per FOD is a new Unit.  Contributions began in 2018</t>
        </r>
      </text>
    </comment>
    <comment ref="MHV19" authorId="0" shapeId="0" xr:uid="{D7A8EBB4-1896-4EFD-B40B-651FCED585DF}">
      <text>
        <r>
          <rPr>
            <b/>
            <sz val="9"/>
            <color indexed="81"/>
            <rFont val="Tahoma"/>
            <family val="2"/>
          </rPr>
          <t>Becky Dzingeleski:</t>
        </r>
        <r>
          <rPr>
            <sz val="9"/>
            <color indexed="81"/>
            <rFont val="Tahoma"/>
            <family val="2"/>
          </rPr>
          <t xml:space="preserve">
Per FOD is a new Unit.  Contributions began in 2018</t>
        </r>
      </text>
    </comment>
    <comment ref="MHZ19" authorId="0" shapeId="0" xr:uid="{328EEF1E-8ADE-44A0-9566-58624ACA733D}">
      <text>
        <r>
          <rPr>
            <b/>
            <sz val="9"/>
            <color indexed="81"/>
            <rFont val="Tahoma"/>
            <family val="2"/>
          </rPr>
          <t>Becky Dzingeleski:</t>
        </r>
        <r>
          <rPr>
            <sz val="9"/>
            <color indexed="81"/>
            <rFont val="Tahoma"/>
            <family val="2"/>
          </rPr>
          <t xml:space="preserve">
Per FOD is a new Unit.  Contributions began in 2018</t>
        </r>
      </text>
    </comment>
    <comment ref="MID19" authorId="0" shapeId="0" xr:uid="{BFE782CE-0431-4443-B0FC-D284B5B05525}">
      <text>
        <r>
          <rPr>
            <b/>
            <sz val="9"/>
            <color indexed="81"/>
            <rFont val="Tahoma"/>
            <family val="2"/>
          </rPr>
          <t>Becky Dzingeleski:</t>
        </r>
        <r>
          <rPr>
            <sz val="9"/>
            <color indexed="81"/>
            <rFont val="Tahoma"/>
            <family val="2"/>
          </rPr>
          <t xml:space="preserve">
Per FOD is a new Unit.  Contributions began in 2018</t>
        </r>
      </text>
    </comment>
    <comment ref="MIH19" authorId="0" shapeId="0" xr:uid="{31FA36FD-50E8-4534-A084-E8F78985B177}">
      <text>
        <r>
          <rPr>
            <b/>
            <sz val="9"/>
            <color indexed="81"/>
            <rFont val="Tahoma"/>
            <family val="2"/>
          </rPr>
          <t>Becky Dzingeleski:</t>
        </r>
        <r>
          <rPr>
            <sz val="9"/>
            <color indexed="81"/>
            <rFont val="Tahoma"/>
            <family val="2"/>
          </rPr>
          <t xml:space="preserve">
Per FOD is a new Unit.  Contributions began in 2018</t>
        </r>
      </text>
    </comment>
    <comment ref="MIL19" authorId="0" shapeId="0" xr:uid="{466CC4B4-9A94-4FCA-8D62-5DE8E5A1057C}">
      <text>
        <r>
          <rPr>
            <b/>
            <sz val="9"/>
            <color indexed="81"/>
            <rFont val="Tahoma"/>
            <family val="2"/>
          </rPr>
          <t>Becky Dzingeleski:</t>
        </r>
        <r>
          <rPr>
            <sz val="9"/>
            <color indexed="81"/>
            <rFont val="Tahoma"/>
            <family val="2"/>
          </rPr>
          <t xml:space="preserve">
Per FOD is a new Unit.  Contributions began in 2018</t>
        </r>
      </text>
    </comment>
    <comment ref="MIP19" authorId="0" shapeId="0" xr:uid="{EBD135AA-ABB5-43B6-B9BB-8A4B79C0BFAB}">
      <text>
        <r>
          <rPr>
            <b/>
            <sz val="9"/>
            <color indexed="81"/>
            <rFont val="Tahoma"/>
            <family val="2"/>
          </rPr>
          <t>Becky Dzingeleski:</t>
        </r>
        <r>
          <rPr>
            <sz val="9"/>
            <color indexed="81"/>
            <rFont val="Tahoma"/>
            <family val="2"/>
          </rPr>
          <t xml:space="preserve">
Per FOD is a new Unit.  Contributions began in 2018</t>
        </r>
      </text>
    </comment>
    <comment ref="MIT19" authorId="0" shapeId="0" xr:uid="{F73CC9D9-5B63-4373-91F6-65B2512CD2A4}">
      <text>
        <r>
          <rPr>
            <b/>
            <sz val="9"/>
            <color indexed="81"/>
            <rFont val="Tahoma"/>
            <family val="2"/>
          </rPr>
          <t>Becky Dzingeleski:</t>
        </r>
        <r>
          <rPr>
            <sz val="9"/>
            <color indexed="81"/>
            <rFont val="Tahoma"/>
            <family val="2"/>
          </rPr>
          <t xml:space="preserve">
Per FOD is a new Unit.  Contributions began in 2018</t>
        </r>
      </text>
    </comment>
    <comment ref="MIX19" authorId="0" shapeId="0" xr:uid="{F2B1E804-CD70-48B5-8D83-50150FA44758}">
      <text>
        <r>
          <rPr>
            <b/>
            <sz val="9"/>
            <color indexed="81"/>
            <rFont val="Tahoma"/>
            <family val="2"/>
          </rPr>
          <t>Becky Dzingeleski:</t>
        </r>
        <r>
          <rPr>
            <sz val="9"/>
            <color indexed="81"/>
            <rFont val="Tahoma"/>
            <family val="2"/>
          </rPr>
          <t xml:space="preserve">
Per FOD is a new Unit.  Contributions began in 2018</t>
        </r>
      </text>
    </comment>
    <comment ref="MJB19" authorId="0" shapeId="0" xr:uid="{AC62C93F-065F-4820-86CF-5AEDFEEA8DCB}">
      <text>
        <r>
          <rPr>
            <b/>
            <sz val="9"/>
            <color indexed="81"/>
            <rFont val="Tahoma"/>
            <family val="2"/>
          </rPr>
          <t>Becky Dzingeleski:</t>
        </r>
        <r>
          <rPr>
            <sz val="9"/>
            <color indexed="81"/>
            <rFont val="Tahoma"/>
            <family val="2"/>
          </rPr>
          <t xml:space="preserve">
Per FOD is a new Unit.  Contributions began in 2018</t>
        </r>
      </text>
    </comment>
    <comment ref="MJF19" authorId="0" shapeId="0" xr:uid="{1B7C1D33-BF27-4CA7-9A1B-55B0CB148D0A}">
      <text>
        <r>
          <rPr>
            <b/>
            <sz val="9"/>
            <color indexed="81"/>
            <rFont val="Tahoma"/>
            <family val="2"/>
          </rPr>
          <t>Becky Dzingeleski:</t>
        </r>
        <r>
          <rPr>
            <sz val="9"/>
            <color indexed="81"/>
            <rFont val="Tahoma"/>
            <family val="2"/>
          </rPr>
          <t xml:space="preserve">
Per FOD is a new Unit.  Contributions began in 2018</t>
        </r>
      </text>
    </comment>
    <comment ref="MJJ19" authorId="0" shapeId="0" xr:uid="{9A21F509-755E-44A5-9CB4-DC2F0EE16F6C}">
      <text>
        <r>
          <rPr>
            <b/>
            <sz val="9"/>
            <color indexed="81"/>
            <rFont val="Tahoma"/>
            <family val="2"/>
          </rPr>
          <t>Becky Dzingeleski:</t>
        </r>
        <r>
          <rPr>
            <sz val="9"/>
            <color indexed="81"/>
            <rFont val="Tahoma"/>
            <family val="2"/>
          </rPr>
          <t xml:space="preserve">
Per FOD is a new Unit.  Contributions began in 2018</t>
        </r>
      </text>
    </comment>
    <comment ref="MJN19" authorId="0" shapeId="0" xr:uid="{18ACB132-E3ED-4DF6-A765-23AB94197AC4}">
      <text>
        <r>
          <rPr>
            <b/>
            <sz val="9"/>
            <color indexed="81"/>
            <rFont val="Tahoma"/>
            <family val="2"/>
          </rPr>
          <t>Becky Dzingeleski:</t>
        </r>
        <r>
          <rPr>
            <sz val="9"/>
            <color indexed="81"/>
            <rFont val="Tahoma"/>
            <family val="2"/>
          </rPr>
          <t xml:space="preserve">
Per FOD is a new Unit.  Contributions began in 2018</t>
        </r>
      </text>
    </comment>
    <comment ref="MJR19" authorId="0" shapeId="0" xr:uid="{BEB11A1C-0EDE-414D-B650-01856F25446F}">
      <text>
        <r>
          <rPr>
            <b/>
            <sz val="9"/>
            <color indexed="81"/>
            <rFont val="Tahoma"/>
            <family val="2"/>
          </rPr>
          <t>Becky Dzingeleski:</t>
        </r>
        <r>
          <rPr>
            <sz val="9"/>
            <color indexed="81"/>
            <rFont val="Tahoma"/>
            <family val="2"/>
          </rPr>
          <t xml:space="preserve">
Per FOD is a new Unit.  Contributions began in 2018</t>
        </r>
      </text>
    </comment>
    <comment ref="MJV19" authorId="0" shapeId="0" xr:uid="{8C0B3D45-17C0-45F0-85F2-43ADBA293595}">
      <text>
        <r>
          <rPr>
            <b/>
            <sz val="9"/>
            <color indexed="81"/>
            <rFont val="Tahoma"/>
            <family val="2"/>
          </rPr>
          <t>Becky Dzingeleski:</t>
        </r>
        <r>
          <rPr>
            <sz val="9"/>
            <color indexed="81"/>
            <rFont val="Tahoma"/>
            <family val="2"/>
          </rPr>
          <t xml:space="preserve">
Per FOD is a new Unit.  Contributions began in 2018</t>
        </r>
      </text>
    </comment>
    <comment ref="MJZ19" authorId="0" shapeId="0" xr:uid="{429CCB2D-DE31-4FB9-BB9D-F3632AEEB479}">
      <text>
        <r>
          <rPr>
            <b/>
            <sz val="9"/>
            <color indexed="81"/>
            <rFont val="Tahoma"/>
            <family val="2"/>
          </rPr>
          <t>Becky Dzingeleski:</t>
        </r>
        <r>
          <rPr>
            <sz val="9"/>
            <color indexed="81"/>
            <rFont val="Tahoma"/>
            <family val="2"/>
          </rPr>
          <t xml:space="preserve">
Per FOD is a new Unit.  Contributions began in 2018</t>
        </r>
      </text>
    </comment>
    <comment ref="MKD19" authorId="0" shapeId="0" xr:uid="{160447AD-31CD-4A58-BD33-D52D8BAC7F9F}">
      <text>
        <r>
          <rPr>
            <b/>
            <sz val="9"/>
            <color indexed="81"/>
            <rFont val="Tahoma"/>
            <family val="2"/>
          </rPr>
          <t>Becky Dzingeleski:</t>
        </r>
        <r>
          <rPr>
            <sz val="9"/>
            <color indexed="81"/>
            <rFont val="Tahoma"/>
            <family val="2"/>
          </rPr>
          <t xml:space="preserve">
Per FOD is a new Unit.  Contributions began in 2018</t>
        </r>
      </text>
    </comment>
    <comment ref="MKH19" authorId="0" shapeId="0" xr:uid="{7F246A27-3E0E-4956-B4A3-89EA2C2DAF49}">
      <text>
        <r>
          <rPr>
            <b/>
            <sz val="9"/>
            <color indexed="81"/>
            <rFont val="Tahoma"/>
            <family val="2"/>
          </rPr>
          <t>Becky Dzingeleski:</t>
        </r>
        <r>
          <rPr>
            <sz val="9"/>
            <color indexed="81"/>
            <rFont val="Tahoma"/>
            <family val="2"/>
          </rPr>
          <t xml:space="preserve">
Per FOD is a new Unit.  Contributions began in 2018</t>
        </r>
      </text>
    </comment>
    <comment ref="MKL19" authorId="0" shapeId="0" xr:uid="{074DEE03-BCAE-4CF2-802C-97DB6CA1AA6D}">
      <text>
        <r>
          <rPr>
            <b/>
            <sz val="9"/>
            <color indexed="81"/>
            <rFont val="Tahoma"/>
            <family val="2"/>
          </rPr>
          <t>Becky Dzingeleski:</t>
        </r>
        <r>
          <rPr>
            <sz val="9"/>
            <color indexed="81"/>
            <rFont val="Tahoma"/>
            <family val="2"/>
          </rPr>
          <t xml:space="preserve">
Per FOD is a new Unit.  Contributions began in 2018</t>
        </r>
      </text>
    </comment>
    <comment ref="MKP19" authorId="0" shapeId="0" xr:uid="{0B59FEE6-1F4A-40DC-873A-E147386CA90A}">
      <text>
        <r>
          <rPr>
            <b/>
            <sz val="9"/>
            <color indexed="81"/>
            <rFont val="Tahoma"/>
            <family val="2"/>
          </rPr>
          <t>Becky Dzingeleski:</t>
        </r>
        <r>
          <rPr>
            <sz val="9"/>
            <color indexed="81"/>
            <rFont val="Tahoma"/>
            <family val="2"/>
          </rPr>
          <t xml:space="preserve">
Per FOD is a new Unit.  Contributions began in 2018</t>
        </r>
      </text>
    </comment>
    <comment ref="MKT19" authorId="0" shapeId="0" xr:uid="{40C44B68-E1C3-41D9-8422-C71EE28513AF}">
      <text>
        <r>
          <rPr>
            <b/>
            <sz val="9"/>
            <color indexed="81"/>
            <rFont val="Tahoma"/>
            <family val="2"/>
          </rPr>
          <t>Becky Dzingeleski:</t>
        </r>
        <r>
          <rPr>
            <sz val="9"/>
            <color indexed="81"/>
            <rFont val="Tahoma"/>
            <family val="2"/>
          </rPr>
          <t xml:space="preserve">
Per FOD is a new Unit.  Contributions began in 2018</t>
        </r>
      </text>
    </comment>
    <comment ref="MKX19" authorId="0" shapeId="0" xr:uid="{71777932-97F2-437C-87E5-EF1F01EF2066}">
      <text>
        <r>
          <rPr>
            <b/>
            <sz val="9"/>
            <color indexed="81"/>
            <rFont val="Tahoma"/>
            <family val="2"/>
          </rPr>
          <t>Becky Dzingeleski:</t>
        </r>
        <r>
          <rPr>
            <sz val="9"/>
            <color indexed="81"/>
            <rFont val="Tahoma"/>
            <family val="2"/>
          </rPr>
          <t xml:space="preserve">
Per FOD is a new Unit.  Contributions began in 2018</t>
        </r>
      </text>
    </comment>
    <comment ref="MLB19" authorId="0" shapeId="0" xr:uid="{EB1AA518-B488-423F-A0B4-7AF3AF128800}">
      <text>
        <r>
          <rPr>
            <b/>
            <sz val="9"/>
            <color indexed="81"/>
            <rFont val="Tahoma"/>
            <family val="2"/>
          </rPr>
          <t>Becky Dzingeleski:</t>
        </r>
        <r>
          <rPr>
            <sz val="9"/>
            <color indexed="81"/>
            <rFont val="Tahoma"/>
            <family val="2"/>
          </rPr>
          <t xml:space="preserve">
Per FOD is a new Unit.  Contributions began in 2018</t>
        </r>
      </text>
    </comment>
    <comment ref="MLF19" authorId="0" shapeId="0" xr:uid="{1E5C9341-6B93-4912-8218-09008B6D27A1}">
      <text>
        <r>
          <rPr>
            <b/>
            <sz val="9"/>
            <color indexed="81"/>
            <rFont val="Tahoma"/>
            <family val="2"/>
          </rPr>
          <t>Becky Dzingeleski:</t>
        </r>
        <r>
          <rPr>
            <sz val="9"/>
            <color indexed="81"/>
            <rFont val="Tahoma"/>
            <family val="2"/>
          </rPr>
          <t xml:space="preserve">
Per FOD is a new Unit.  Contributions began in 2018</t>
        </r>
      </text>
    </comment>
    <comment ref="MLJ19" authorId="0" shapeId="0" xr:uid="{89C5C325-CD07-429D-BADE-505BC885627A}">
      <text>
        <r>
          <rPr>
            <b/>
            <sz val="9"/>
            <color indexed="81"/>
            <rFont val="Tahoma"/>
            <family val="2"/>
          </rPr>
          <t>Becky Dzingeleski:</t>
        </r>
        <r>
          <rPr>
            <sz val="9"/>
            <color indexed="81"/>
            <rFont val="Tahoma"/>
            <family val="2"/>
          </rPr>
          <t xml:space="preserve">
Per FOD is a new Unit.  Contributions began in 2018</t>
        </r>
      </text>
    </comment>
    <comment ref="MLN19" authorId="0" shapeId="0" xr:uid="{85459053-F8D8-4346-9498-0F1370A08B4D}">
      <text>
        <r>
          <rPr>
            <b/>
            <sz val="9"/>
            <color indexed="81"/>
            <rFont val="Tahoma"/>
            <family val="2"/>
          </rPr>
          <t>Becky Dzingeleski:</t>
        </r>
        <r>
          <rPr>
            <sz val="9"/>
            <color indexed="81"/>
            <rFont val="Tahoma"/>
            <family val="2"/>
          </rPr>
          <t xml:space="preserve">
Per FOD is a new Unit.  Contributions began in 2018</t>
        </r>
      </text>
    </comment>
    <comment ref="MLR19" authorId="0" shapeId="0" xr:uid="{9F589288-6E8F-4E89-B4C1-FA5B6059E9C6}">
      <text>
        <r>
          <rPr>
            <b/>
            <sz val="9"/>
            <color indexed="81"/>
            <rFont val="Tahoma"/>
            <family val="2"/>
          </rPr>
          <t>Becky Dzingeleski:</t>
        </r>
        <r>
          <rPr>
            <sz val="9"/>
            <color indexed="81"/>
            <rFont val="Tahoma"/>
            <family val="2"/>
          </rPr>
          <t xml:space="preserve">
Per FOD is a new Unit.  Contributions began in 2018</t>
        </r>
      </text>
    </comment>
    <comment ref="MLV19" authorId="0" shapeId="0" xr:uid="{A8FE9B0F-EB26-4A30-854C-252B15A1E316}">
      <text>
        <r>
          <rPr>
            <b/>
            <sz val="9"/>
            <color indexed="81"/>
            <rFont val="Tahoma"/>
            <family val="2"/>
          </rPr>
          <t>Becky Dzingeleski:</t>
        </r>
        <r>
          <rPr>
            <sz val="9"/>
            <color indexed="81"/>
            <rFont val="Tahoma"/>
            <family val="2"/>
          </rPr>
          <t xml:space="preserve">
Per FOD is a new Unit.  Contributions began in 2018</t>
        </r>
      </text>
    </comment>
    <comment ref="MLZ19" authorId="0" shapeId="0" xr:uid="{2D5C211C-4531-4568-85BA-93545255A272}">
      <text>
        <r>
          <rPr>
            <b/>
            <sz val="9"/>
            <color indexed="81"/>
            <rFont val="Tahoma"/>
            <family val="2"/>
          </rPr>
          <t>Becky Dzingeleski:</t>
        </r>
        <r>
          <rPr>
            <sz val="9"/>
            <color indexed="81"/>
            <rFont val="Tahoma"/>
            <family val="2"/>
          </rPr>
          <t xml:space="preserve">
Per FOD is a new Unit.  Contributions began in 2018</t>
        </r>
      </text>
    </comment>
    <comment ref="MMD19" authorId="0" shapeId="0" xr:uid="{30A4BDA5-DBF5-462B-BF17-09C12B97E4C9}">
      <text>
        <r>
          <rPr>
            <b/>
            <sz val="9"/>
            <color indexed="81"/>
            <rFont val="Tahoma"/>
            <family val="2"/>
          </rPr>
          <t>Becky Dzingeleski:</t>
        </r>
        <r>
          <rPr>
            <sz val="9"/>
            <color indexed="81"/>
            <rFont val="Tahoma"/>
            <family val="2"/>
          </rPr>
          <t xml:space="preserve">
Per FOD is a new Unit.  Contributions began in 2018</t>
        </r>
      </text>
    </comment>
    <comment ref="MMH19" authorId="0" shapeId="0" xr:uid="{4BFF35E4-35FF-42C5-B1E1-C5BAAF91484E}">
      <text>
        <r>
          <rPr>
            <b/>
            <sz val="9"/>
            <color indexed="81"/>
            <rFont val="Tahoma"/>
            <family val="2"/>
          </rPr>
          <t>Becky Dzingeleski:</t>
        </r>
        <r>
          <rPr>
            <sz val="9"/>
            <color indexed="81"/>
            <rFont val="Tahoma"/>
            <family val="2"/>
          </rPr>
          <t xml:space="preserve">
Per FOD is a new Unit.  Contributions began in 2018</t>
        </r>
      </text>
    </comment>
    <comment ref="MML19" authorId="0" shapeId="0" xr:uid="{CB30F52C-ED9F-475D-BFB7-A28FE452C287}">
      <text>
        <r>
          <rPr>
            <b/>
            <sz val="9"/>
            <color indexed="81"/>
            <rFont val="Tahoma"/>
            <family val="2"/>
          </rPr>
          <t>Becky Dzingeleski:</t>
        </r>
        <r>
          <rPr>
            <sz val="9"/>
            <color indexed="81"/>
            <rFont val="Tahoma"/>
            <family val="2"/>
          </rPr>
          <t xml:space="preserve">
Per FOD is a new Unit.  Contributions began in 2018</t>
        </r>
      </text>
    </comment>
    <comment ref="MMP19" authorId="0" shapeId="0" xr:uid="{0E6B5036-3FDE-42E7-8BBD-F4A166F43894}">
      <text>
        <r>
          <rPr>
            <b/>
            <sz val="9"/>
            <color indexed="81"/>
            <rFont val="Tahoma"/>
            <family val="2"/>
          </rPr>
          <t>Becky Dzingeleski:</t>
        </r>
        <r>
          <rPr>
            <sz val="9"/>
            <color indexed="81"/>
            <rFont val="Tahoma"/>
            <family val="2"/>
          </rPr>
          <t xml:space="preserve">
Per FOD is a new Unit.  Contributions began in 2018</t>
        </r>
      </text>
    </comment>
    <comment ref="MMT19" authorId="0" shapeId="0" xr:uid="{2BFF99DF-0E3F-4FFA-B1BC-2095A7E18216}">
      <text>
        <r>
          <rPr>
            <b/>
            <sz val="9"/>
            <color indexed="81"/>
            <rFont val="Tahoma"/>
            <family val="2"/>
          </rPr>
          <t>Becky Dzingeleski:</t>
        </r>
        <r>
          <rPr>
            <sz val="9"/>
            <color indexed="81"/>
            <rFont val="Tahoma"/>
            <family val="2"/>
          </rPr>
          <t xml:space="preserve">
Per FOD is a new Unit.  Contributions began in 2018</t>
        </r>
      </text>
    </comment>
    <comment ref="MMX19" authorId="0" shapeId="0" xr:uid="{19D9D48E-9115-48EC-86C0-36C0EC81B445}">
      <text>
        <r>
          <rPr>
            <b/>
            <sz val="9"/>
            <color indexed="81"/>
            <rFont val="Tahoma"/>
            <family val="2"/>
          </rPr>
          <t>Becky Dzingeleski:</t>
        </r>
        <r>
          <rPr>
            <sz val="9"/>
            <color indexed="81"/>
            <rFont val="Tahoma"/>
            <family val="2"/>
          </rPr>
          <t xml:space="preserve">
Per FOD is a new Unit.  Contributions began in 2018</t>
        </r>
      </text>
    </comment>
    <comment ref="MNB19" authorId="0" shapeId="0" xr:uid="{A94D5D82-A09C-4460-90EF-46227FD1CCAE}">
      <text>
        <r>
          <rPr>
            <b/>
            <sz val="9"/>
            <color indexed="81"/>
            <rFont val="Tahoma"/>
            <family val="2"/>
          </rPr>
          <t>Becky Dzingeleski:</t>
        </r>
        <r>
          <rPr>
            <sz val="9"/>
            <color indexed="81"/>
            <rFont val="Tahoma"/>
            <family val="2"/>
          </rPr>
          <t xml:space="preserve">
Per FOD is a new Unit.  Contributions began in 2018</t>
        </r>
      </text>
    </comment>
    <comment ref="MNF19" authorId="0" shapeId="0" xr:uid="{53BE7C1B-CA86-4BEF-AC37-09F32E81E6AE}">
      <text>
        <r>
          <rPr>
            <b/>
            <sz val="9"/>
            <color indexed="81"/>
            <rFont val="Tahoma"/>
            <family val="2"/>
          </rPr>
          <t>Becky Dzingeleski:</t>
        </r>
        <r>
          <rPr>
            <sz val="9"/>
            <color indexed="81"/>
            <rFont val="Tahoma"/>
            <family val="2"/>
          </rPr>
          <t xml:space="preserve">
Per FOD is a new Unit.  Contributions began in 2018</t>
        </r>
      </text>
    </comment>
    <comment ref="MNJ19" authorId="0" shapeId="0" xr:uid="{29B42EB3-4040-48A9-A7D9-0B3CDA04C5C7}">
      <text>
        <r>
          <rPr>
            <b/>
            <sz val="9"/>
            <color indexed="81"/>
            <rFont val="Tahoma"/>
            <family val="2"/>
          </rPr>
          <t>Becky Dzingeleski:</t>
        </r>
        <r>
          <rPr>
            <sz val="9"/>
            <color indexed="81"/>
            <rFont val="Tahoma"/>
            <family val="2"/>
          </rPr>
          <t xml:space="preserve">
Per FOD is a new Unit.  Contributions began in 2018</t>
        </r>
      </text>
    </comment>
    <comment ref="MNN19" authorId="0" shapeId="0" xr:uid="{ED7D6FC4-DA93-469C-A042-05BB497D1EE3}">
      <text>
        <r>
          <rPr>
            <b/>
            <sz val="9"/>
            <color indexed="81"/>
            <rFont val="Tahoma"/>
            <family val="2"/>
          </rPr>
          <t>Becky Dzingeleski:</t>
        </r>
        <r>
          <rPr>
            <sz val="9"/>
            <color indexed="81"/>
            <rFont val="Tahoma"/>
            <family val="2"/>
          </rPr>
          <t xml:space="preserve">
Per FOD is a new Unit.  Contributions began in 2018</t>
        </r>
      </text>
    </comment>
    <comment ref="MNR19" authorId="0" shapeId="0" xr:uid="{6974F196-D075-44DA-983A-2A404ECB0741}">
      <text>
        <r>
          <rPr>
            <b/>
            <sz val="9"/>
            <color indexed="81"/>
            <rFont val="Tahoma"/>
            <family val="2"/>
          </rPr>
          <t>Becky Dzingeleski:</t>
        </r>
        <r>
          <rPr>
            <sz val="9"/>
            <color indexed="81"/>
            <rFont val="Tahoma"/>
            <family val="2"/>
          </rPr>
          <t xml:space="preserve">
Per FOD is a new Unit.  Contributions began in 2018</t>
        </r>
      </text>
    </comment>
    <comment ref="MNV19" authorId="0" shapeId="0" xr:uid="{A3D0FF5E-195E-4595-944C-2603DB2DFB5D}">
      <text>
        <r>
          <rPr>
            <b/>
            <sz val="9"/>
            <color indexed="81"/>
            <rFont val="Tahoma"/>
            <family val="2"/>
          </rPr>
          <t>Becky Dzingeleski:</t>
        </r>
        <r>
          <rPr>
            <sz val="9"/>
            <color indexed="81"/>
            <rFont val="Tahoma"/>
            <family val="2"/>
          </rPr>
          <t xml:space="preserve">
Per FOD is a new Unit.  Contributions began in 2018</t>
        </r>
      </text>
    </comment>
    <comment ref="MNZ19" authorId="0" shapeId="0" xr:uid="{CDF2D75E-C9C5-490A-A843-79B8374C22A8}">
      <text>
        <r>
          <rPr>
            <b/>
            <sz val="9"/>
            <color indexed="81"/>
            <rFont val="Tahoma"/>
            <family val="2"/>
          </rPr>
          <t>Becky Dzingeleski:</t>
        </r>
        <r>
          <rPr>
            <sz val="9"/>
            <color indexed="81"/>
            <rFont val="Tahoma"/>
            <family val="2"/>
          </rPr>
          <t xml:space="preserve">
Per FOD is a new Unit.  Contributions began in 2018</t>
        </r>
      </text>
    </comment>
    <comment ref="MOD19" authorId="0" shapeId="0" xr:uid="{2938AEC9-DD4E-4B9C-9A53-FCC9F5CD726B}">
      <text>
        <r>
          <rPr>
            <b/>
            <sz val="9"/>
            <color indexed="81"/>
            <rFont val="Tahoma"/>
            <family val="2"/>
          </rPr>
          <t>Becky Dzingeleski:</t>
        </r>
        <r>
          <rPr>
            <sz val="9"/>
            <color indexed="81"/>
            <rFont val="Tahoma"/>
            <family val="2"/>
          </rPr>
          <t xml:space="preserve">
Per FOD is a new Unit.  Contributions began in 2018</t>
        </r>
      </text>
    </comment>
    <comment ref="MOH19" authorId="0" shapeId="0" xr:uid="{0016AC99-0FA6-466D-8AEA-D7063EE7CBE9}">
      <text>
        <r>
          <rPr>
            <b/>
            <sz val="9"/>
            <color indexed="81"/>
            <rFont val="Tahoma"/>
            <family val="2"/>
          </rPr>
          <t>Becky Dzingeleski:</t>
        </r>
        <r>
          <rPr>
            <sz val="9"/>
            <color indexed="81"/>
            <rFont val="Tahoma"/>
            <family val="2"/>
          </rPr>
          <t xml:space="preserve">
Per FOD is a new Unit.  Contributions began in 2018</t>
        </r>
      </text>
    </comment>
    <comment ref="MOL19" authorId="0" shapeId="0" xr:uid="{092018A4-C8E4-4E2D-B669-DF4B9A79DB6D}">
      <text>
        <r>
          <rPr>
            <b/>
            <sz val="9"/>
            <color indexed="81"/>
            <rFont val="Tahoma"/>
            <family val="2"/>
          </rPr>
          <t>Becky Dzingeleski:</t>
        </r>
        <r>
          <rPr>
            <sz val="9"/>
            <color indexed="81"/>
            <rFont val="Tahoma"/>
            <family val="2"/>
          </rPr>
          <t xml:space="preserve">
Per FOD is a new Unit.  Contributions began in 2018</t>
        </r>
      </text>
    </comment>
    <comment ref="MOP19" authorId="0" shapeId="0" xr:uid="{8DF526F5-D1F4-4C2A-8E7F-A78D63E5AF75}">
      <text>
        <r>
          <rPr>
            <b/>
            <sz val="9"/>
            <color indexed="81"/>
            <rFont val="Tahoma"/>
            <family val="2"/>
          </rPr>
          <t>Becky Dzingeleski:</t>
        </r>
        <r>
          <rPr>
            <sz val="9"/>
            <color indexed="81"/>
            <rFont val="Tahoma"/>
            <family val="2"/>
          </rPr>
          <t xml:space="preserve">
Per FOD is a new Unit.  Contributions began in 2018</t>
        </r>
      </text>
    </comment>
    <comment ref="MOT19" authorId="0" shapeId="0" xr:uid="{78C37321-DC2A-4DAF-9E1A-973FA92B5161}">
      <text>
        <r>
          <rPr>
            <b/>
            <sz val="9"/>
            <color indexed="81"/>
            <rFont val="Tahoma"/>
            <family val="2"/>
          </rPr>
          <t>Becky Dzingeleski:</t>
        </r>
        <r>
          <rPr>
            <sz val="9"/>
            <color indexed="81"/>
            <rFont val="Tahoma"/>
            <family val="2"/>
          </rPr>
          <t xml:space="preserve">
Per FOD is a new Unit.  Contributions began in 2018</t>
        </r>
      </text>
    </comment>
    <comment ref="MOX19" authorId="0" shapeId="0" xr:uid="{FA226C57-66B4-4F67-A56C-B51663D8FFC7}">
      <text>
        <r>
          <rPr>
            <b/>
            <sz val="9"/>
            <color indexed="81"/>
            <rFont val="Tahoma"/>
            <family val="2"/>
          </rPr>
          <t>Becky Dzingeleski:</t>
        </r>
        <r>
          <rPr>
            <sz val="9"/>
            <color indexed="81"/>
            <rFont val="Tahoma"/>
            <family val="2"/>
          </rPr>
          <t xml:space="preserve">
Per FOD is a new Unit.  Contributions began in 2018</t>
        </r>
      </text>
    </comment>
    <comment ref="MPB19" authorId="0" shapeId="0" xr:uid="{29AD1FD1-39EA-4CD3-B1AC-5582313B2DD5}">
      <text>
        <r>
          <rPr>
            <b/>
            <sz val="9"/>
            <color indexed="81"/>
            <rFont val="Tahoma"/>
            <family val="2"/>
          </rPr>
          <t>Becky Dzingeleski:</t>
        </r>
        <r>
          <rPr>
            <sz val="9"/>
            <color indexed="81"/>
            <rFont val="Tahoma"/>
            <family val="2"/>
          </rPr>
          <t xml:space="preserve">
Per FOD is a new Unit.  Contributions began in 2018</t>
        </r>
      </text>
    </comment>
    <comment ref="MPF19" authorId="0" shapeId="0" xr:uid="{612DF251-27F7-4F92-A5C7-87CD167B0197}">
      <text>
        <r>
          <rPr>
            <b/>
            <sz val="9"/>
            <color indexed="81"/>
            <rFont val="Tahoma"/>
            <family val="2"/>
          </rPr>
          <t>Becky Dzingeleski:</t>
        </r>
        <r>
          <rPr>
            <sz val="9"/>
            <color indexed="81"/>
            <rFont val="Tahoma"/>
            <family val="2"/>
          </rPr>
          <t xml:space="preserve">
Per FOD is a new Unit.  Contributions began in 2018</t>
        </r>
      </text>
    </comment>
    <comment ref="MPJ19" authorId="0" shapeId="0" xr:uid="{EFD6F733-6140-4CEE-9845-C41A0052F420}">
      <text>
        <r>
          <rPr>
            <b/>
            <sz val="9"/>
            <color indexed="81"/>
            <rFont val="Tahoma"/>
            <family val="2"/>
          </rPr>
          <t>Becky Dzingeleski:</t>
        </r>
        <r>
          <rPr>
            <sz val="9"/>
            <color indexed="81"/>
            <rFont val="Tahoma"/>
            <family val="2"/>
          </rPr>
          <t xml:space="preserve">
Per FOD is a new Unit.  Contributions began in 2018</t>
        </r>
      </text>
    </comment>
    <comment ref="MPN19" authorId="0" shapeId="0" xr:uid="{983BBA43-2795-41E3-9DA0-8EC1F102887E}">
      <text>
        <r>
          <rPr>
            <b/>
            <sz val="9"/>
            <color indexed="81"/>
            <rFont val="Tahoma"/>
            <family val="2"/>
          </rPr>
          <t>Becky Dzingeleski:</t>
        </r>
        <r>
          <rPr>
            <sz val="9"/>
            <color indexed="81"/>
            <rFont val="Tahoma"/>
            <family val="2"/>
          </rPr>
          <t xml:space="preserve">
Per FOD is a new Unit.  Contributions began in 2018</t>
        </r>
      </text>
    </comment>
    <comment ref="MPR19" authorId="0" shapeId="0" xr:uid="{69C6BC46-A7EE-496A-80D6-1BE096B4E550}">
      <text>
        <r>
          <rPr>
            <b/>
            <sz val="9"/>
            <color indexed="81"/>
            <rFont val="Tahoma"/>
            <family val="2"/>
          </rPr>
          <t>Becky Dzingeleski:</t>
        </r>
        <r>
          <rPr>
            <sz val="9"/>
            <color indexed="81"/>
            <rFont val="Tahoma"/>
            <family val="2"/>
          </rPr>
          <t xml:space="preserve">
Per FOD is a new Unit.  Contributions began in 2018</t>
        </r>
      </text>
    </comment>
    <comment ref="MPV19" authorId="0" shapeId="0" xr:uid="{BB0D1246-007F-4944-83C6-A2699031E04A}">
      <text>
        <r>
          <rPr>
            <b/>
            <sz val="9"/>
            <color indexed="81"/>
            <rFont val="Tahoma"/>
            <family val="2"/>
          </rPr>
          <t>Becky Dzingeleski:</t>
        </r>
        <r>
          <rPr>
            <sz val="9"/>
            <color indexed="81"/>
            <rFont val="Tahoma"/>
            <family val="2"/>
          </rPr>
          <t xml:space="preserve">
Per FOD is a new Unit.  Contributions began in 2018</t>
        </r>
      </text>
    </comment>
    <comment ref="MPZ19" authorId="0" shapeId="0" xr:uid="{026D1C75-D0A4-42EB-9621-55A4A0B59408}">
      <text>
        <r>
          <rPr>
            <b/>
            <sz val="9"/>
            <color indexed="81"/>
            <rFont val="Tahoma"/>
            <family val="2"/>
          </rPr>
          <t>Becky Dzingeleski:</t>
        </r>
        <r>
          <rPr>
            <sz val="9"/>
            <color indexed="81"/>
            <rFont val="Tahoma"/>
            <family val="2"/>
          </rPr>
          <t xml:space="preserve">
Per FOD is a new Unit.  Contributions began in 2018</t>
        </r>
      </text>
    </comment>
    <comment ref="MQD19" authorId="0" shapeId="0" xr:uid="{C3C449AF-4E6F-4759-82A1-76F0FAB6283A}">
      <text>
        <r>
          <rPr>
            <b/>
            <sz val="9"/>
            <color indexed="81"/>
            <rFont val="Tahoma"/>
            <family val="2"/>
          </rPr>
          <t>Becky Dzingeleski:</t>
        </r>
        <r>
          <rPr>
            <sz val="9"/>
            <color indexed="81"/>
            <rFont val="Tahoma"/>
            <family val="2"/>
          </rPr>
          <t xml:space="preserve">
Per FOD is a new Unit.  Contributions began in 2018</t>
        </r>
      </text>
    </comment>
    <comment ref="MQH19" authorId="0" shapeId="0" xr:uid="{1677366D-FC39-4689-939F-DCE02D6206AE}">
      <text>
        <r>
          <rPr>
            <b/>
            <sz val="9"/>
            <color indexed="81"/>
            <rFont val="Tahoma"/>
            <family val="2"/>
          </rPr>
          <t>Becky Dzingeleski:</t>
        </r>
        <r>
          <rPr>
            <sz val="9"/>
            <color indexed="81"/>
            <rFont val="Tahoma"/>
            <family val="2"/>
          </rPr>
          <t xml:space="preserve">
Per FOD is a new Unit.  Contributions began in 2018</t>
        </r>
      </text>
    </comment>
    <comment ref="MQL19" authorId="0" shapeId="0" xr:uid="{18FA9185-ECC9-40AA-874F-049341927EAE}">
      <text>
        <r>
          <rPr>
            <b/>
            <sz val="9"/>
            <color indexed="81"/>
            <rFont val="Tahoma"/>
            <family val="2"/>
          </rPr>
          <t>Becky Dzingeleski:</t>
        </r>
        <r>
          <rPr>
            <sz val="9"/>
            <color indexed="81"/>
            <rFont val="Tahoma"/>
            <family val="2"/>
          </rPr>
          <t xml:space="preserve">
Per FOD is a new Unit.  Contributions began in 2018</t>
        </r>
      </text>
    </comment>
    <comment ref="MQP19" authorId="0" shapeId="0" xr:uid="{153C1586-7E03-4CD7-AA2F-D29D0D4650CD}">
      <text>
        <r>
          <rPr>
            <b/>
            <sz val="9"/>
            <color indexed="81"/>
            <rFont val="Tahoma"/>
            <family val="2"/>
          </rPr>
          <t>Becky Dzingeleski:</t>
        </r>
        <r>
          <rPr>
            <sz val="9"/>
            <color indexed="81"/>
            <rFont val="Tahoma"/>
            <family val="2"/>
          </rPr>
          <t xml:space="preserve">
Per FOD is a new Unit.  Contributions began in 2018</t>
        </r>
      </text>
    </comment>
    <comment ref="MQT19" authorId="0" shapeId="0" xr:uid="{1B4C0D5D-AD37-4640-B602-4E7DCF062843}">
      <text>
        <r>
          <rPr>
            <b/>
            <sz val="9"/>
            <color indexed="81"/>
            <rFont val="Tahoma"/>
            <family val="2"/>
          </rPr>
          <t>Becky Dzingeleski:</t>
        </r>
        <r>
          <rPr>
            <sz val="9"/>
            <color indexed="81"/>
            <rFont val="Tahoma"/>
            <family val="2"/>
          </rPr>
          <t xml:space="preserve">
Per FOD is a new Unit.  Contributions began in 2018</t>
        </r>
      </text>
    </comment>
    <comment ref="MQX19" authorId="0" shapeId="0" xr:uid="{5D6A9DA1-8A87-440C-A48D-D54825488954}">
      <text>
        <r>
          <rPr>
            <b/>
            <sz val="9"/>
            <color indexed="81"/>
            <rFont val="Tahoma"/>
            <family val="2"/>
          </rPr>
          <t>Becky Dzingeleski:</t>
        </r>
        <r>
          <rPr>
            <sz val="9"/>
            <color indexed="81"/>
            <rFont val="Tahoma"/>
            <family val="2"/>
          </rPr>
          <t xml:space="preserve">
Per FOD is a new Unit.  Contributions began in 2018</t>
        </r>
      </text>
    </comment>
    <comment ref="MRB19" authorId="0" shapeId="0" xr:uid="{7EEBBBE5-E6F2-40F2-832F-697AE4E4AFA0}">
      <text>
        <r>
          <rPr>
            <b/>
            <sz val="9"/>
            <color indexed="81"/>
            <rFont val="Tahoma"/>
            <family val="2"/>
          </rPr>
          <t>Becky Dzingeleski:</t>
        </r>
        <r>
          <rPr>
            <sz val="9"/>
            <color indexed="81"/>
            <rFont val="Tahoma"/>
            <family val="2"/>
          </rPr>
          <t xml:space="preserve">
Per FOD is a new Unit.  Contributions began in 2018</t>
        </r>
      </text>
    </comment>
    <comment ref="MRF19" authorId="0" shapeId="0" xr:uid="{BCC9829E-D3DF-4513-A5A0-55F0865B00E8}">
      <text>
        <r>
          <rPr>
            <b/>
            <sz val="9"/>
            <color indexed="81"/>
            <rFont val="Tahoma"/>
            <family val="2"/>
          </rPr>
          <t>Becky Dzingeleski:</t>
        </r>
        <r>
          <rPr>
            <sz val="9"/>
            <color indexed="81"/>
            <rFont val="Tahoma"/>
            <family val="2"/>
          </rPr>
          <t xml:space="preserve">
Per FOD is a new Unit.  Contributions began in 2018</t>
        </r>
      </text>
    </comment>
    <comment ref="MRJ19" authorId="0" shapeId="0" xr:uid="{35C2D339-A8F8-407E-AE1E-BD77F27B830B}">
      <text>
        <r>
          <rPr>
            <b/>
            <sz val="9"/>
            <color indexed="81"/>
            <rFont val="Tahoma"/>
            <family val="2"/>
          </rPr>
          <t>Becky Dzingeleski:</t>
        </r>
        <r>
          <rPr>
            <sz val="9"/>
            <color indexed="81"/>
            <rFont val="Tahoma"/>
            <family val="2"/>
          </rPr>
          <t xml:space="preserve">
Per FOD is a new Unit.  Contributions began in 2018</t>
        </r>
      </text>
    </comment>
    <comment ref="MRN19" authorId="0" shapeId="0" xr:uid="{3849399F-4BEF-46F3-84D2-8BE606ED1E06}">
      <text>
        <r>
          <rPr>
            <b/>
            <sz val="9"/>
            <color indexed="81"/>
            <rFont val="Tahoma"/>
            <family val="2"/>
          </rPr>
          <t>Becky Dzingeleski:</t>
        </r>
        <r>
          <rPr>
            <sz val="9"/>
            <color indexed="81"/>
            <rFont val="Tahoma"/>
            <family val="2"/>
          </rPr>
          <t xml:space="preserve">
Per FOD is a new Unit.  Contributions began in 2018</t>
        </r>
      </text>
    </comment>
    <comment ref="MRR19" authorId="0" shapeId="0" xr:uid="{8FF1EF74-0E44-4A29-AE60-C486D56E62D2}">
      <text>
        <r>
          <rPr>
            <b/>
            <sz val="9"/>
            <color indexed="81"/>
            <rFont val="Tahoma"/>
            <family val="2"/>
          </rPr>
          <t>Becky Dzingeleski:</t>
        </r>
        <r>
          <rPr>
            <sz val="9"/>
            <color indexed="81"/>
            <rFont val="Tahoma"/>
            <family val="2"/>
          </rPr>
          <t xml:space="preserve">
Per FOD is a new Unit.  Contributions began in 2018</t>
        </r>
      </text>
    </comment>
    <comment ref="MRV19" authorId="0" shapeId="0" xr:uid="{64B36CB9-AD60-4733-861E-C7A2A5A7483D}">
      <text>
        <r>
          <rPr>
            <b/>
            <sz val="9"/>
            <color indexed="81"/>
            <rFont val="Tahoma"/>
            <family val="2"/>
          </rPr>
          <t>Becky Dzingeleski:</t>
        </r>
        <r>
          <rPr>
            <sz val="9"/>
            <color indexed="81"/>
            <rFont val="Tahoma"/>
            <family val="2"/>
          </rPr>
          <t xml:space="preserve">
Per FOD is a new Unit.  Contributions began in 2018</t>
        </r>
      </text>
    </comment>
    <comment ref="MRZ19" authorId="0" shapeId="0" xr:uid="{CD31D1AB-F68F-49F1-A43B-3E3105D1D218}">
      <text>
        <r>
          <rPr>
            <b/>
            <sz val="9"/>
            <color indexed="81"/>
            <rFont val="Tahoma"/>
            <family val="2"/>
          </rPr>
          <t>Becky Dzingeleski:</t>
        </r>
        <r>
          <rPr>
            <sz val="9"/>
            <color indexed="81"/>
            <rFont val="Tahoma"/>
            <family val="2"/>
          </rPr>
          <t xml:space="preserve">
Per FOD is a new Unit.  Contributions began in 2018</t>
        </r>
      </text>
    </comment>
    <comment ref="MSD19" authorId="0" shapeId="0" xr:uid="{D6A74707-07C0-4A33-B303-E4F3EA71B239}">
      <text>
        <r>
          <rPr>
            <b/>
            <sz val="9"/>
            <color indexed="81"/>
            <rFont val="Tahoma"/>
            <family val="2"/>
          </rPr>
          <t>Becky Dzingeleski:</t>
        </r>
        <r>
          <rPr>
            <sz val="9"/>
            <color indexed="81"/>
            <rFont val="Tahoma"/>
            <family val="2"/>
          </rPr>
          <t xml:space="preserve">
Per FOD is a new Unit.  Contributions began in 2018</t>
        </r>
      </text>
    </comment>
    <comment ref="MSH19" authorId="0" shapeId="0" xr:uid="{A0D8F0EB-A5E7-4267-BC03-8B77CB18EE13}">
      <text>
        <r>
          <rPr>
            <b/>
            <sz val="9"/>
            <color indexed="81"/>
            <rFont val="Tahoma"/>
            <family val="2"/>
          </rPr>
          <t>Becky Dzingeleski:</t>
        </r>
        <r>
          <rPr>
            <sz val="9"/>
            <color indexed="81"/>
            <rFont val="Tahoma"/>
            <family val="2"/>
          </rPr>
          <t xml:space="preserve">
Per FOD is a new Unit.  Contributions began in 2018</t>
        </r>
      </text>
    </comment>
    <comment ref="MSL19" authorId="0" shapeId="0" xr:uid="{AB9F7D36-B0B2-409C-875E-ACC2FD142CA4}">
      <text>
        <r>
          <rPr>
            <b/>
            <sz val="9"/>
            <color indexed="81"/>
            <rFont val="Tahoma"/>
            <family val="2"/>
          </rPr>
          <t>Becky Dzingeleski:</t>
        </r>
        <r>
          <rPr>
            <sz val="9"/>
            <color indexed="81"/>
            <rFont val="Tahoma"/>
            <family val="2"/>
          </rPr>
          <t xml:space="preserve">
Per FOD is a new Unit.  Contributions began in 2018</t>
        </r>
      </text>
    </comment>
    <comment ref="MSP19" authorId="0" shapeId="0" xr:uid="{0BE40E6D-376E-4EDE-856B-B9F9253AAB40}">
      <text>
        <r>
          <rPr>
            <b/>
            <sz val="9"/>
            <color indexed="81"/>
            <rFont val="Tahoma"/>
            <family val="2"/>
          </rPr>
          <t>Becky Dzingeleski:</t>
        </r>
        <r>
          <rPr>
            <sz val="9"/>
            <color indexed="81"/>
            <rFont val="Tahoma"/>
            <family val="2"/>
          </rPr>
          <t xml:space="preserve">
Per FOD is a new Unit.  Contributions began in 2018</t>
        </r>
      </text>
    </comment>
    <comment ref="MST19" authorId="0" shapeId="0" xr:uid="{9B4600F5-13DF-40F6-857D-8F368FFCC8A6}">
      <text>
        <r>
          <rPr>
            <b/>
            <sz val="9"/>
            <color indexed="81"/>
            <rFont val="Tahoma"/>
            <family val="2"/>
          </rPr>
          <t>Becky Dzingeleski:</t>
        </r>
        <r>
          <rPr>
            <sz val="9"/>
            <color indexed="81"/>
            <rFont val="Tahoma"/>
            <family val="2"/>
          </rPr>
          <t xml:space="preserve">
Per FOD is a new Unit.  Contributions began in 2018</t>
        </r>
      </text>
    </comment>
    <comment ref="MSX19" authorId="0" shapeId="0" xr:uid="{6D7E8716-FD38-41DC-8B15-069B2097A2E4}">
      <text>
        <r>
          <rPr>
            <b/>
            <sz val="9"/>
            <color indexed="81"/>
            <rFont val="Tahoma"/>
            <family val="2"/>
          </rPr>
          <t>Becky Dzingeleski:</t>
        </r>
        <r>
          <rPr>
            <sz val="9"/>
            <color indexed="81"/>
            <rFont val="Tahoma"/>
            <family val="2"/>
          </rPr>
          <t xml:space="preserve">
Per FOD is a new Unit.  Contributions began in 2018</t>
        </r>
      </text>
    </comment>
    <comment ref="MTB19" authorId="0" shapeId="0" xr:uid="{941366D6-453E-4200-8F4C-72D952DE27DF}">
      <text>
        <r>
          <rPr>
            <b/>
            <sz val="9"/>
            <color indexed="81"/>
            <rFont val="Tahoma"/>
            <family val="2"/>
          </rPr>
          <t>Becky Dzingeleski:</t>
        </r>
        <r>
          <rPr>
            <sz val="9"/>
            <color indexed="81"/>
            <rFont val="Tahoma"/>
            <family val="2"/>
          </rPr>
          <t xml:space="preserve">
Per FOD is a new Unit.  Contributions began in 2018</t>
        </r>
      </text>
    </comment>
    <comment ref="MTF19" authorId="0" shapeId="0" xr:uid="{85EEC2AE-A9DE-4D32-9CBA-7324D0910EFB}">
      <text>
        <r>
          <rPr>
            <b/>
            <sz val="9"/>
            <color indexed="81"/>
            <rFont val="Tahoma"/>
            <family val="2"/>
          </rPr>
          <t>Becky Dzingeleski:</t>
        </r>
        <r>
          <rPr>
            <sz val="9"/>
            <color indexed="81"/>
            <rFont val="Tahoma"/>
            <family val="2"/>
          </rPr>
          <t xml:space="preserve">
Per FOD is a new Unit.  Contributions began in 2018</t>
        </r>
      </text>
    </comment>
    <comment ref="MTJ19" authorId="0" shapeId="0" xr:uid="{A1BFA8D2-C202-4C53-9FC7-61C7146A7A57}">
      <text>
        <r>
          <rPr>
            <b/>
            <sz val="9"/>
            <color indexed="81"/>
            <rFont val="Tahoma"/>
            <family val="2"/>
          </rPr>
          <t>Becky Dzingeleski:</t>
        </r>
        <r>
          <rPr>
            <sz val="9"/>
            <color indexed="81"/>
            <rFont val="Tahoma"/>
            <family val="2"/>
          </rPr>
          <t xml:space="preserve">
Per FOD is a new Unit.  Contributions began in 2018</t>
        </r>
      </text>
    </comment>
    <comment ref="MTN19" authorId="0" shapeId="0" xr:uid="{F8F8C0F0-5117-4F66-BC72-23CA987FB2F7}">
      <text>
        <r>
          <rPr>
            <b/>
            <sz val="9"/>
            <color indexed="81"/>
            <rFont val="Tahoma"/>
            <family val="2"/>
          </rPr>
          <t>Becky Dzingeleski:</t>
        </r>
        <r>
          <rPr>
            <sz val="9"/>
            <color indexed="81"/>
            <rFont val="Tahoma"/>
            <family val="2"/>
          </rPr>
          <t xml:space="preserve">
Per FOD is a new Unit.  Contributions began in 2018</t>
        </r>
      </text>
    </comment>
    <comment ref="MTR19" authorId="0" shapeId="0" xr:uid="{EED87F13-6047-4362-8E53-C674B79A57B6}">
      <text>
        <r>
          <rPr>
            <b/>
            <sz val="9"/>
            <color indexed="81"/>
            <rFont val="Tahoma"/>
            <family val="2"/>
          </rPr>
          <t>Becky Dzingeleski:</t>
        </r>
        <r>
          <rPr>
            <sz val="9"/>
            <color indexed="81"/>
            <rFont val="Tahoma"/>
            <family val="2"/>
          </rPr>
          <t xml:space="preserve">
Per FOD is a new Unit.  Contributions began in 2018</t>
        </r>
      </text>
    </comment>
    <comment ref="MTV19" authorId="0" shapeId="0" xr:uid="{861D2F45-561B-4B65-B0B1-4A4A354346B2}">
      <text>
        <r>
          <rPr>
            <b/>
            <sz val="9"/>
            <color indexed="81"/>
            <rFont val="Tahoma"/>
            <family val="2"/>
          </rPr>
          <t>Becky Dzingeleski:</t>
        </r>
        <r>
          <rPr>
            <sz val="9"/>
            <color indexed="81"/>
            <rFont val="Tahoma"/>
            <family val="2"/>
          </rPr>
          <t xml:space="preserve">
Per FOD is a new Unit.  Contributions began in 2018</t>
        </r>
      </text>
    </comment>
    <comment ref="MTZ19" authorId="0" shapeId="0" xr:uid="{FD70C0B3-9DA8-415E-8C35-0100DA0758B3}">
      <text>
        <r>
          <rPr>
            <b/>
            <sz val="9"/>
            <color indexed="81"/>
            <rFont val="Tahoma"/>
            <family val="2"/>
          </rPr>
          <t>Becky Dzingeleski:</t>
        </r>
        <r>
          <rPr>
            <sz val="9"/>
            <color indexed="81"/>
            <rFont val="Tahoma"/>
            <family val="2"/>
          </rPr>
          <t xml:space="preserve">
Per FOD is a new Unit.  Contributions began in 2018</t>
        </r>
      </text>
    </comment>
    <comment ref="MUD19" authorId="0" shapeId="0" xr:uid="{F8DB2C68-1675-4B02-B07C-A48A8C44DE92}">
      <text>
        <r>
          <rPr>
            <b/>
            <sz val="9"/>
            <color indexed="81"/>
            <rFont val="Tahoma"/>
            <family val="2"/>
          </rPr>
          <t>Becky Dzingeleski:</t>
        </r>
        <r>
          <rPr>
            <sz val="9"/>
            <color indexed="81"/>
            <rFont val="Tahoma"/>
            <family val="2"/>
          </rPr>
          <t xml:space="preserve">
Per FOD is a new Unit.  Contributions began in 2018</t>
        </r>
      </text>
    </comment>
    <comment ref="MUH19" authorId="0" shapeId="0" xr:uid="{B39C63DA-5065-4B7B-94FF-A99C9CDF2369}">
      <text>
        <r>
          <rPr>
            <b/>
            <sz val="9"/>
            <color indexed="81"/>
            <rFont val="Tahoma"/>
            <family val="2"/>
          </rPr>
          <t>Becky Dzingeleski:</t>
        </r>
        <r>
          <rPr>
            <sz val="9"/>
            <color indexed="81"/>
            <rFont val="Tahoma"/>
            <family val="2"/>
          </rPr>
          <t xml:space="preserve">
Per FOD is a new Unit.  Contributions began in 2018</t>
        </r>
      </text>
    </comment>
    <comment ref="MUL19" authorId="0" shapeId="0" xr:uid="{6ED33E28-CAA0-45D7-B160-8D8CF41209EE}">
      <text>
        <r>
          <rPr>
            <b/>
            <sz val="9"/>
            <color indexed="81"/>
            <rFont val="Tahoma"/>
            <family val="2"/>
          </rPr>
          <t>Becky Dzingeleski:</t>
        </r>
        <r>
          <rPr>
            <sz val="9"/>
            <color indexed="81"/>
            <rFont val="Tahoma"/>
            <family val="2"/>
          </rPr>
          <t xml:space="preserve">
Per FOD is a new Unit.  Contributions began in 2018</t>
        </r>
      </text>
    </comment>
    <comment ref="MUP19" authorId="0" shapeId="0" xr:uid="{AE833FA1-EAAE-406A-9350-ADF3E519EB3D}">
      <text>
        <r>
          <rPr>
            <b/>
            <sz val="9"/>
            <color indexed="81"/>
            <rFont val="Tahoma"/>
            <family val="2"/>
          </rPr>
          <t>Becky Dzingeleski:</t>
        </r>
        <r>
          <rPr>
            <sz val="9"/>
            <color indexed="81"/>
            <rFont val="Tahoma"/>
            <family val="2"/>
          </rPr>
          <t xml:space="preserve">
Per FOD is a new Unit.  Contributions began in 2018</t>
        </r>
      </text>
    </comment>
    <comment ref="MUT19" authorId="0" shapeId="0" xr:uid="{926026EA-52BC-4366-A242-72F5342A5490}">
      <text>
        <r>
          <rPr>
            <b/>
            <sz val="9"/>
            <color indexed="81"/>
            <rFont val="Tahoma"/>
            <family val="2"/>
          </rPr>
          <t>Becky Dzingeleski:</t>
        </r>
        <r>
          <rPr>
            <sz val="9"/>
            <color indexed="81"/>
            <rFont val="Tahoma"/>
            <family val="2"/>
          </rPr>
          <t xml:space="preserve">
Per FOD is a new Unit.  Contributions began in 2018</t>
        </r>
      </text>
    </comment>
    <comment ref="MUX19" authorId="0" shapeId="0" xr:uid="{AB42C47F-2EE3-4DD0-9649-0DF29E623FD5}">
      <text>
        <r>
          <rPr>
            <b/>
            <sz val="9"/>
            <color indexed="81"/>
            <rFont val="Tahoma"/>
            <family val="2"/>
          </rPr>
          <t>Becky Dzingeleski:</t>
        </r>
        <r>
          <rPr>
            <sz val="9"/>
            <color indexed="81"/>
            <rFont val="Tahoma"/>
            <family val="2"/>
          </rPr>
          <t xml:space="preserve">
Per FOD is a new Unit.  Contributions began in 2018</t>
        </r>
      </text>
    </comment>
    <comment ref="MVB19" authorId="0" shapeId="0" xr:uid="{88CC5882-124D-46AE-A3D2-BF9813A7B729}">
      <text>
        <r>
          <rPr>
            <b/>
            <sz val="9"/>
            <color indexed="81"/>
            <rFont val="Tahoma"/>
            <family val="2"/>
          </rPr>
          <t>Becky Dzingeleski:</t>
        </r>
        <r>
          <rPr>
            <sz val="9"/>
            <color indexed="81"/>
            <rFont val="Tahoma"/>
            <family val="2"/>
          </rPr>
          <t xml:space="preserve">
Per FOD is a new Unit.  Contributions began in 2018</t>
        </r>
      </text>
    </comment>
    <comment ref="MVF19" authorId="0" shapeId="0" xr:uid="{CB2ADEE7-8CAC-499E-9B19-9E7E511C53C6}">
      <text>
        <r>
          <rPr>
            <b/>
            <sz val="9"/>
            <color indexed="81"/>
            <rFont val="Tahoma"/>
            <family val="2"/>
          </rPr>
          <t>Becky Dzingeleski:</t>
        </r>
        <r>
          <rPr>
            <sz val="9"/>
            <color indexed="81"/>
            <rFont val="Tahoma"/>
            <family val="2"/>
          </rPr>
          <t xml:space="preserve">
Per FOD is a new Unit.  Contributions began in 2018</t>
        </r>
      </text>
    </comment>
    <comment ref="MVJ19" authorId="0" shapeId="0" xr:uid="{8F3B77A9-DF7E-4D47-9D4B-3490A4864EFF}">
      <text>
        <r>
          <rPr>
            <b/>
            <sz val="9"/>
            <color indexed="81"/>
            <rFont val="Tahoma"/>
            <family val="2"/>
          </rPr>
          <t>Becky Dzingeleski:</t>
        </r>
        <r>
          <rPr>
            <sz val="9"/>
            <color indexed="81"/>
            <rFont val="Tahoma"/>
            <family val="2"/>
          </rPr>
          <t xml:space="preserve">
Per FOD is a new Unit.  Contributions began in 2018</t>
        </r>
      </text>
    </comment>
    <comment ref="MVN19" authorId="0" shapeId="0" xr:uid="{922B327F-C955-4E01-A3B8-BEF24BB1F970}">
      <text>
        <r>
          <rPr>
            <b/>
            <sz val="9"/>
            <color indexed="81"/>
            <rFont val="Tahoma"/>
            <family val="2"/>
          </rPr>
          <t>Becky Dzingeleski:</t>
        </r>
        <r>
          <rPr>
            <sz val="9"/>
            <color indexed="81"/>
            <rFont val="Tahoma"/>
            <family val="2"/>
          </rPr>
          <t xml:space="preserve">
Per FOD is a new Unit.  Contributions began in 2018</t>
        </r>
      </text>
    </comment>
    <comment ref="MVR19" authorId="0" shapeId="0" xr:uid="{4672AF57-BF6C-41F9-A0D9-3020FD99C006}">
      <text>
        <r>
          <rPr>
            <b/>
            <sz val="9"/>
            <color indexed="81"/>
            <rFont val="Tahoma"/>
            <family val="2"/>
          </rPr>
          <t>Becky Dzingeleski:</t>
        </r>
        <r>
          <rPr>
            <sz val="9"/>
            <color indexed="81"/>
            <rFont val="Tahoma"/>
            <family val="2"/>
          </rPr>
          <t xml:space="preserve">
Per FOD is a new Unit.  Contributions began in 2018</t>
        </r>
      </text>
    </comment>
    <comment ref="MVV19" authorId="0" shapeId="0" xr:uid="{2754DF6B-6464-4C43-A0AF-DDCD1D265E16}">
      <text>
        <r>
          <rPr>
            <b/>
            <sz val="9"/>
            <color indexed="81"/>
            <rFont val="Tahoma"/>
            <family val="2"/>
          </rPr>
          <t>Becky Dzingeleski:</t>
        </r>
        <r>
          <rPr>
            <sz val="9"/>
            <color indexed="81"/>
            <rFont val="Tahoma"/>
            <family val="2"/>
          </rPr>
          <t xml:space="preserve">
Per FOD is a new Unit.  Contributions began in 2018</t>
        </r>
      </text>
    </comment>
    <comment ref="MVZ19" authorId="0" shapeId="0" xr:uid="{B2585FD8-6100-48C2-B1A0-D390EEBFD8C2}">
      <text>
        <r>
          <rPr>
            <b/>
            <sz val="9"/>
            <color indexed="81"/>
            <rFont val="Tahoma"/>
            <family val="2"/>
          </rPr>
          <t>Becky Dzingeleski:</t>
        </r>
        <r>
          <rPr>
            <sz val="9"/>
            <color indexed="81"/>
            <rFont val="Tahoma"/>
            <family val="2"/>
          </rPr>
          <t xml:space="preserve">
Per FOD is a new Unit.  Contributions began in 2018</t>
        </r>
      </text>
    </comment>
    <comment ref="MWD19" authorId="0" shapeId="0" xr:uid="{F11BC006-F8AB-4B13-B8FA-FC9E93AB71D8}">
      <text>
        <r>
          <rPr>
            <b/>
            <sz val="9"/>
            <color indexed="81"/>
            <rFont val="Tahoma"/>
            <family val="2"/>
          </rPr>
          <t>Becky Dzingeleski:</t>
        </r>
        <r>
          <rPr>
            <sz val="9"/>
            <color indexed="81"/>
            <rFont val="Tahoma"/>
            <family val="2"/>
          </rPr>
          <t xml:space="preserve">
Per FOD is a new Unit.  Contributions began in 2018</t>
        </r>
      </text>
    </comment>
    <comment ref="MWH19" authorId="0" shapeId="0" xr:uid="{FAA174D2-A7BF-4004-94E0-AC6C41FCE7C4}">
      <text>
        <r>
          <rPr>
            <b/>
            <sz val="9"/>
            <color indexed="81"/>
            <rFont val="Tahoma"/>
            <family val="2"/>
          </rPr>
          <t>Becky Dzingeleski:</t>
        </r>
        <r>
          <rPr>
            <sz val="9"/>
            <color indexed="81"/>
            <rFont val="Tahoma"/>
            <family val="2"/>
          </rPr>
          <t xml:space="preserve">
Per FOD is a new Unit.  Contributions began in 2018</t>
        </r>
      </text>
    </comment>
    <comment ref="MWL19" authorId="0" shapeId="0" xr:uid="{5ED16B6B-980E-4048-9468-285E34CFC4AC}">
      <text>
        <r>
          <rPr>
            <b/>
            <sz val="9"/>
            <color indexed="81"/>
            <rFont val="Tahoma"/>
            <family val="2"/>
          </rPr>
          <t>Becky Dzingeleski:</t>
        </r>
        <r>
          <rPr>
            <sz val="9"/>
            <color indexed="81"/>
            <rFont val="Tahoma"/>
            <family val="2"/>
          </rPr>
          <t xml:space="preserve">
Per FOD is a new Unit.  Contributions began in 2018</t>
        </r>
      </text>
    </comment>
    <comment ref="MWP19" authorId="0" shapeId="0" xr:uid="{50692FF8-8C14-4A77-B063-4E1D9E56BBA2}">
      <text>
        <r>
          <rPr>
            <b/>
            <sz val="9"/>
            <color indexed="81"/>
            <rFont val="Tahoma"/>
            <family val="2"/>
          </rPr>
          <t>Becky Dzingeleski:</t>
        </r>
        <r>
          <rPr>
            <sz val="9"/>
            <color indexed="81"/>
            <rFont val="Tahoma"/>
            <family val="2"/>
          </rPr>
          <t xml:space="preserve">
Per FOD is a new Unit.  Contributions began in 2018</t>
        </r>
      </text>
    </comment>
    <comment ref="MWT19" authorId="0" shapeId="0" xr:uid="{89DD5DBB-B1A1-4F44-B2C6-3430E8A48B1A}">
      <text>
        <r>
          <rPr>
            <b/>
            <sz val="9"/>
            <color indexed="81"/>
            <rFont val="Tahoma"/>
            <family val="2"/>
          </rPr>
          <t>Becky Dzingeleski:</t>
        </r>
        <r>
          <rPr>
            <sz val="9"/>
            <color indexed="81"/>
            <rFont val="Tahoma"/>
            <family val="2"/>
          </rPr>
          <t xml:space="preserve">
Per FOD is a new Unit.  Contributions began in 2018</t>
        </r>
      </text>
    </comment>
    <comment ref="MWX19" authorId="0" shapeId="0" xr:uid="{5D81A037-7221-490D-BBFF-11A3C07EC7EC}">
      <text>
        <r>
          <rPr>
            <b/>
            <sz val="9"/>
            <color indexed="81"/>
            <rFont val="Tahoma"/>
            <family val="2"/>
          </rPr>
          <t>Becky Dzingeleski:</t>
        </r>
        <r>
          <rPr>
            <sz val="9"/>
            <color indexed="81"/>
            <rFont val="Tahoma"/>
            <family val="2"/>
          </rPr>
          <t xml:space="preserve">
Per FOD is a new Unit.  Contributions began in 2018</t>
        </r>
      </text>
    </comment>
    <comment ref="MXB19" authorId="0" shapeId="0" xr:uid="{90D121CA-8B1C-44D5-9EEE-5FB55063CD62}">
      <text>
        <r>
          <rPr>
            <b/>
            <sz val="9"/>
            <color indexed="81"/>
            <rFont val="Tahoma"/>
            <family val="2"/>
          </rPr>
          <t>Becky Dzingeleski:</t>
        </r>
        <r>
          <rPr>
            <sz val="9"/>
            <color indexed="81"/>
            <rFont val="Tahoma"/>
            <family val="2"/>
          </rPr>
          <t xml:space="preserve">
Per FOD is a new Unit.  Contributions began in 2018</t>
        </r>
      </text>
    </comment>
    <comment ref="MXF19" authorId="0" shapeId="0" xr:uid="{13084792-A538-4A58-BFF0-60D710DBA108}">
      <text>
        <r>
          <rPr>
            <b/>
            <sz val="9"/>
            <color indexed="81"/>
            <rFont val="Tahoma"/>
            <family val="2"/>
          </rPr>
          <t>Becky Dzingeleski:</t>
        </r>
        <r>
          <rPr>
            <sz val="9"/>
            <color indexed="81"/>
            <rFont val="Tahoma"/>
            <family val="2"/>
          </rPr>
          <t xml:space="preserve">
Per FOD is a new Unit.  Contributions began in 2018</t>
        </r>
      </text>
    </comment>
    <comment ref="MXJ19" authorId="0" shapeId="0" xr:uid="{742AE673-1750-488B-95E6-8801C8DFCBCF}">
      <text>
        <r>
          <rPr>
            <b/>
            <sz val="9"/>
            <color indexed="81"/>
            <rFont val="Tahoma"/>
            <family val="2"/>
          </rPr>
          <t>Becky Dzingeleski:</t>
        </r>
        <r>
          <rPr>
            <sz val="9"/>
            <color indexed="81"/>
            <rFont val="Tahoma"/>
            <family val="2"/>
          </rPr>
          <t xml:space="preserve">
Per FOD is a new Unit.  Contributions began in 2018</t>
        </r>
      </text>
    </comment>
    <comment ref="MXN19" authorId="0" shapeId="0" xr:uid="{2BF250EB-BF8E-4BA2-8B63-9C52B5902892}">
      <text>
        <r>
          <rPr>
            <b/>
            <sz val="9"/>
            <color indexed="81"/>
            <rFont val="Tahoma"/>
            <family val="2"/>
          </rPr>
          <t>Becky Dzingeleski:</t>
        </r>
        <r>
          <rPr>
            <sz val="9"/>
            <color indexed="81"/>
            <rFont val="Tahoma"/>
            <family val="2"/>
          </rPr>
          <t xml:space="preserve">
Per FOD is a new Unit.  Contributions began in 2018</t>
        </r>
      </text>
    </comment>
    <comment ref="MXR19" authorId="0" shapeId="0" xr:uid="{A3CC169C-012C-4FEA-8D11-8CD75CB8F170}">
      <text>
        <r>
          <rPr>
            <b/>
            <sz val="9"/>
            <color indexed="81"/>
            <rFont val="Tahoma"/>
            <family val="2"/>
          </rPr>
          <t>Becky Dzingeleski:</t>
        </r>
        <r>
          <rPr>
            <sz val="9"/>
            <color indexed="81"/>
            <rFont val="Tahoma"/>
            <family val="2"/>
          </rPr>
          <t xml:space="preserve">
Per FOD is a new Unit.  Contributions began in 2018</t>
        </r>
      </text>
    </comment>
    <comment ref="MXV19" authorId="0" shapeId="0" xr:uid="{BDEA0F3E-619E-415A-818D-A1FAB7E1032C}">
      <text>
        <r>
          <rPr>
            <b/>
            <sz val="9"/>
            <color indexed="81"/>
            <rFont val="Tahoma"/>
            <family val="2"/>
          </rPr>
          <t>Becky Dzingeleski:</t>
        </r>
        <r>
          <rPr>
            <sz val="9"/>
            <color indexed="81"/>
            <rFont val="Tahoma"/>
            <family val="2"/>
          </rPr>
          <t xml:space="preserve">
Per FOD is a new Unit.  Contributions began in 2018</t>
        </r>
      </text>
    </comment>
    <comment ref="MXZ19" authorId="0" shapeId="0" xr:uid="{4982E0D9-324A-4982-BE42-42DDD858883C}">
      <text>
        <r>
          <rPr>
            <b/>
            <sz val="9"/>
            <color indexed="81"/>
            <rFont val="Tahoma"/>
            <family val="2"/>
          </rPr>
          <t>Becky Dzingeleski:</t>
        </r>
        <r>
          <rPr>
            <sz val="9"/>
            <color indexed="81"/>
            <rFont val="Tahoma"/>
            <family val="2"/>
          </rPr>
          <t xml:space="preserve">
Per FOD is a new Unit.  Contributions began in 2018</t>
        </r>
      </text>
    </comment>
    <comment ref="MYD19" authorId="0" shapeId="0" xr:uid="{8C67C7DE-28F1-49EE-9C64-A88F929B15D6}">
      <text>
        <r>
          <rPr>
            <b/>
            <sz val="9"/>
            <color indexed="81"/>
            <rFont val="Tahoma"/>
            <family val="2"/>
          </rPr>
          <t>Becky Dzingeleski:</t>
        </r>
        <r>
          <rPr>
            <sz val="9"/>
            <color indexed="81"/>
            <rFont val="Tahoma"/>
            <family val="2"/>
          </rPr>
          <t xml:space="preserve">
Per FOD is a new Unit.  Contributions began in 2018</t>
        </r>
      </text>
    </comment>
    <comment ref="MYH19" authorId="0" shapeId="0" xr:uid="{2F9926D8-EE06-4CC8-B2F7-9F6BE7FF9333}">
      <text>
        <r>
          <rPr>
            <b/>
            <sz val="9"/>
            <color indexed="81"/>
            <rFont val="Tahoma"/>
            <family val="2"/>
          </rPr>
          <t>Becky Dzingeleski:</t>
        </r>
        <r>
          <rPr>
            <sz val="9"/>
            <color indexed="81"/>
            <rFont val="Tahoma"/>
            <family val="2"/>
          </rPr>
          <t xml:space="preserve">
Per FOD is a new Unit.  Contributions began in 2018</t>
        </r>
      </text>
    </comment>
    <comment ref="MYL19" authorId="0" shapeId="0" xr:uid="{A6DDF401-488E-4EF4-B276-686989FCD0C3}">
      <text>
        <r>
          <rPr>
            <b/>
            <sz val="9"/>
            <color indexed="81"/>
            <rFont val="Tahoma"/>
            <family val="2"/>
          </rPr>
          <t>Becky Dzingeleski:</t>
        </r>
        <r>
          <rPr>
            <sz val="9"/>
            <color indexed="81"/>
            <rFont val="Tahoma"/>
            <family val="2"/>
          </rPr>
          <t xml:space="preserve">
Per FOD is a new Unit.  Contributions began in 2018</t>
        </r>
      </text>
    </comment>
    <comment ref="MYP19" authorId="0" shapeId="0" xr:uid="{6484C9A6-16B5-4939-8830-417454A18505}">
      <text>
        <r>
          <rPr>
            <b/>
            <sz val="9"/>
            <color indexed="81"/>
            <rFont val="Tahoma"/>
            <family val="2"/>
          </rPr>
          <t>Becky Dzingeleski:</t>
        </r>
        <r>
          <rPr>
            <sz val="9"/>
            <color indexed="81"/>
            <rFont val="Tahoma"/>
            <family val="2"/>
          </rPr>
          <t xml:space="preserve">
Per FOD is a new Unit.  Contributions began in 2018</t>
        </r>
      </text>
    </comment>
    <comment ref="MYT19" authorId="0" shapeId="0" xr:uid="{01B86489-9CB3-415A-A4A5-B7A9C158C9C4}">
      <text>
        <r>
          <rPr>
            <b/>
            <sz val="9"/>
            <color indexed="81"/>
            <rFont val="Tahoma"/>
            <family val="2"/>
          </rPr>
          <t>Becky Dzingeleski:</t>
        </r>
        <r>
          <rPr>
            <sz val="9"/>
            <color indexed="81"/>
            <rFont val="Tahoma"/>
            <family val="2"/>
          </rPr>
          <t xml:space="preserve">
Per FOD is a new Unit.  Contributions began in 2018</t>
        </r>
      </text>
    </comment>
    <comment ref="MYX19" authorId="0" shapeId="0" xr:uid="{E78F1F17-5DA4-499C-A9F7-70085B3E7925}">
      <text>
        <r>
          <rPr>
            <b/>
            <sz val="9"/>
            <color indexed="81"/>
            <rFont val="Tahoma"/>
            <family val="2"/>
          </rPr>
          <t>Becky Dzingeleski:</t>
        </r>
        <r>
          <rPr>
            <sz val="9"/>
            <color indexed="81"/>
            <rFont val="Tahoma"/>
            <family val="2"/>
          </rPr>
          <t xml:space="preserve">
Per FOD is a new Unit.  Contributions began in 2018</t>
        </r>
      </text>
    </comment>
    <comment ref="MZB19" authorId="0" shapeId="0" xr:uid="{0FB7BC16-758E-43D5-9E5E-EAFFCBF5FD32}">
      <text>
        <r>
          <rPr>
            <b/>
            <sz val="9"/>
            <color indexed="81"/>
            <rFont val="Tahoma"/>
            <family val="2"/>
          </rPr>
          <t>Becky Dzingeleski:</t>
        </r>
        <r>
          <rPr>
            <sz val="9"/>
            <color indexed="81"/>
            <rFont val="Tahoma"/>
            <family val="2"/>
          </rPr>
          <t xml:space="preserve">
Per FOD is a new Unit.  Contributions began in 2018</t>
        </r>
      </text>
    </comment>
    <comment ref="MZF19" authorId="0" shapeId="0" xr:uid="{DFBE91EB-6657-4C29-9A97-9FC59ECF6E3F}">
      <text>
        <r>
          <rPr>
            <b/>
            <sz val="9"/>
            <color indexed="81"/>
            <rFont val="Tahoma"/>
            <family val="2"/>
          </rPr>
          <t>Becky Dzingeleski:</t>
        </r>
        <r>
          <rPr>
            <sz val="9"/>
            <color indexed="81"/>
            <rFont val="Tahoma"/>
            <family val="2"/>
          </rPr>
          <t xml:space="preserve">
Per FOD is a new Unit.  Contributions began in 2018</t>
        </r>
      </text>
    </comment>
    <comment ref="MZJ19" authorId="0" shapeId="0" xr:uid="{0D97F3F6-C382-49A0-ABB0-A955D20AF823}">
      <text>
        <r>
          <rPr>
            <b/>
            <sz val="9"/>
            <color indexed="81"/>
            <rFont val="Tahoma"/>
            <family val="2"/>
          </rPr>
          <t>Becky Dzingeleski:</t>
        </r>
        <r>
          <rPr>
            <sz val="9"/>
            <color indexed="81"/>
            <rFont val="Tahoma"/>
            <family val="2"/>
          </rPr>
          <t xml:space="preserve">
Per FOD is a new Unit.  Contributions began in 2018</t>
        </r>
      </text>
    </comment>
    <comment ref="MZN19" authorId="0" shapeId="0" xr:uid="{4C871CC8-7A5F-4DF0-8078-E8ABBF1F5C18}">
      <text>
        <r>
          <rPr>
            <b/>
            <sz val="9"/>
            <color indexed="81"/>
            <rFont val="Tahoma"/>
            <family val="2"/>
          </rPr>
          <t>Becky Dzingeleski:</t>
        </r>
        <r>
          <rPr>
            <sz val="9"/>
            <color indexed="81"/>
            <rFont val="Tahoma"/>
            <family val="2"/>
          </rPr>
          <t xml:space="preserve">
Per FOD is a new Unit.  Contributions began in 2018</t>
        </r>
      </text>
    </comment>
    <comment ref="MZR19" authorId="0" shapeId="0" xr:uid="{928D799A-3E55-4ADD-96C8-6449A8708E8E}">
      <text>
        <r>
          <rPr>
            <b/>
            <sz val="9"/>
            <color indexed="81"/>
            <rFont val="Tahoma"/>
            <family val="2"/>
          </rPr>
          <t>Becky Dzingeleski:</t>
        </r>
        <r>
          <rPr>
            <sz val="9"/>
            <color indexed="81"/>
            <rFont val="Tahoma"/>
            <family val="2"/>
          </rPr>
          <t xml:space="preserve">
Per FOD is a new Unit.  Contributions began in 2018</t>
        </r>
      </text>
    </comment>
    <comment ref="MZV19" authorId="0" shapeId="0" xr:uid="{184708AB-A27C-4734-9DBE-6D272C2CA2F5}">
      <text>
        <r>
          <rPr>
            <b/>
            <sz val="9"/>
            <color indexed="81"/>
            <rFont val="Tahoma"/>
            <family val="2"/>
          </rPr>
          <t>Becky Dzingeleski:</t>
        </r>
        <r>
          <rPr>
            <sz val="9"/>
            <color indexed="81"/>
            <rFont val="Tahoma"/>
            <family val="2"/>
          </rPr>
          <t xml:space="preserve">
Per FOD is a new Unit.  Contributions began in 2018</t>
        </r>
      </text>
    </comment>
    <comment ref="MZZ19" authorId="0" shapeId="0" xr:uid="{17FD905B-ABAC-4F53-87B8-E96D6A487A8E}">
      <text>
        <r>
          <rPr>
            <b/>
            <sz val="9"/>
            <color indexed="81"/>
            <rFont val="Tahoma"/>
            <family val="2"/>
          </rPr>
          <t>Becky Dzingeleski:</t>
        </r>
        <r>
          <rPr>
            <sz val="9"/>
            <color indexed="81"/>
            <rFont val="Tahoma"/>
            <family val="2"/>
          </rPr>
          <t xml:space="preserve">
Per FOD is a new Unit.  Contributions began in 2018</t>
        </r>
      </text>
    </comment>
    <comment ref="NAD19" authorId="0" shapeId="0" xr:uid="{E67BE141-76BF-4496-AE92-0AF6AA119788}">
      <text>
        <r>
          <rPr>
            <b/>
            <sz val="9"/>
            <color indexed="81"/>
            <rFont val="Tahoma"/>
            <family val="2"/>
          </rPr>
          <t>Becky Dzingeleski:</t>
        </r>
        <r>
          <rPr>
            <sz val="9"/>
            <color indexed="81"/>
            <rFont val="Tahoma"/>
            <family val="2"/>
          </rPr>
          <t xml:space="preserve">
Per FOD is a new Unit.  Contributions began in 2018</t>
        </r>
      </text>
    </comment>
    <comment ref="NAH19" authorId="0" shapeId="0" xr:uid="{A8D1C2A3-8A19-4873-832A-85CF6CB58E7D}">
      <text>
        <r>
          <rPr>
            <b/>
            <sz val="9"/>
            <color indexed="81"/>
            <rFont val="Tahoma"/>
            <family val="2"/>
          </rPr>
          <t>Becky Dzingeleski:</t>
        </r>
        <r>
          <rPr>
            <sz val="9"/>
            <color indexed="81"/>
            <rFont val="Tahoma"/>
            <family val="2"/>
          </rPr>
          <t xml:space="preserve">
Per FOD is a new Unit.  Contributions began in 2018</t>
        </r>
      </text>
    </comment>
    <comment ref="NAL19" authorId="0" shapeId="0" xr:uid="{09B6F7E3-F966-4866-A151-6DE4E113A5B8}">
      <text>
        <r>
          <rPr>
            <b/>
            <sz val="9"/>
            <color indexed="81"/>
            <rFont val="Tahoma"/>
            <family val="2"/>
          </rPr>
          <t>Becky Dzingeleski:</t>
        </r>
        <r>
          <rPr>
            <sz val="9"/>
            <color indexed="81"/>
            <rFont val="Tahoma"/>
            <family val="2"/>
          </rPr>
          <t xml:space="preserve">
Per FOD is a new Unit.  Contributions began in 2018</t>
        </r>
      </text>
    </comment>
    <comment ref="NAP19" authorId="0" shapeId="0" xr:uid="{0766D8C2-BFC6-4DC0-91A5-9022C1FB699A}">
      <text>
        <r>
          <rPr>
            <b/>
            <sz val="9"/>
            <color indexed="81"/>
            <rFont val="Tahoma"/>
            <family val="2"/>
          </rPr>
          <t>Becky Dzingeleski:</t>
        </r>
        <r>
          <rPr>
            <sz val="9"/>
            <color indexed="81"/>
            <rFont val="Tahoma"/>
            <family val="2"/>
          </rPr>
          <t xml:space="preserve">
Per FOD is a new Unit.  Contributions began in 2018</t>
        </r>
      </text>
    </comment>
    <comment ref="NAT19" authorId="0" shapeId="0" xr:uid="{ABF0D7C4-3B54-4EE5-8670-2C680DC38DFE}">
      <text>
        <r>
          <rPr>
            <b/>
            <sz val="9"/>
            <color indexed="81"/>
            <rFont val="Tahoma"/>
            <family val="2"/>
          </rPr>
          <t>Becky Dzingeleski:</t>
        </r>
        <r>
          <rPr>
            <sz val="9"/>
            <color indexed="81"/>
            <rFont val="Tahoma"/>
            <family val="2"/>
          </rPr>
          <t xml:space="preserve">
Per FOD is a new Unit.  Contributions began in 2018</t>
        </r>
      </text>
    </comment>
    <comment ref="NAX19" authorId="0" shapeId="0" xr:uid="{D5175406-31D5-4025-8CDE-A2198760C970}">
      <text>
        <r>
          <rPr>
            <b/>
            <sz val="9"/>
            <color indexed="81"/>
            <rFont val="Tahoma"/>
            <family val="2"/>
          </rPr>
          <t>Becky Dzingeleski:</t>
        </r>
        <r>
          <rPr>
            <sz val="9"/>
            <color indexed="81"/>
            <rFont val="Tahoma"/>
            <family val="2"/>
          </rPr>
          <t xml:space="preserve">
Per FOD is a new Unit.  Contributions began in 2018</t>
        </r>
      </text>
    </comment>
    <comment ref="NBB19" authorId="0" shapeId="0" xr:uid="{16762C58-DF0F-4CEA-94E2-56E639DE0FF9}">
      <text>
        <r>
          <rPr>
            <b/>
            <sz val="9"/>
            <color indexed="81"/>
            <rFont val="Tahoma"/>
            <family val="2"/>
          </rPr>
          <t>Becky Dzingeleski:</t>
        </r>
        <r>
          <rPr>
            <sz val="9"/>
            <color indexed="81"/>
            <rFont val="Tahoma"/>
            <family val="2"/>
          </rPr>
          <t xml:space="preserve">
Per FOD is a new Unit.  Contributions began in 2018</t>
        </r>
      </text>
    </comment>
    <comment ref="NBF19" authorId="0" shapeId="0" xr:uid="{65E7D713-8777-43B0-9ECC-A9E0B896208B}">
      <text>
        <r>
          <rPr>
            <b/>
            <sz val="9"/>
            <color indexed="81"/>
            <rFont val="Tahoma"/>
            <family val="2"/>
          </rPr>
          <t>Becky Dzingeleski:</t>
        </r>
        <r>
          <rPr>
            <sz val="9"/>
            <color indexed="81"/>
            <rFont val="Tahoma"/>
            <family val="2"/>
          </rPr>
          <t xml:space="preserve">
Per FOD is a new Unit.  Contributions began in 2018</t>
        </r>
      </text>
    </comment>
    <comment ref="NBJ19" authorId="0" shapeId="0" xr:uid="{DE0A2941-B2D1-4F08-B81C-D3E8153101C3}">
      <text>
        <r>
          <rPr>
            <b/>
            <sz val="9"/>
            <color indexed="81"/>
            <rFont val="Tahoma"/>
            <family val="2"/>
          </rPr>
          <t>Becky Dzingeleski:</t>
        </r>
        <r>
          <rPr>
            <sz val="9"/>
            <color indexed="81"/>
            <rFont val="Tahoma"/>
            <family val="2"/>
          </rPr>
          <t xml:space="preserve">
Per FOD is a new Unit.  Contributions began in 2018</t>
        </r>
      </text>
    </comment>
    <comment ref="NBN19" authorId="0" shapeId="0" xr:uid="{F4A24425-C59B-4083-886B-C36AE329E62F}">
      <text>
        <r>
          <rPr>
            <b/>
            <sz val="9"/>
            <color indexed="81"/>
            <rFont val="Tahoma"/>
            <family val="2"/>
          </rPr>
          <t>Becky Dzingeleski:</t>
        </r>
        <r>
          <rPr>
            <sz val="9"/>
            <color indexed="81"/>
            <rFont val="Tahoma"/>
            <family val="2"/>
          </rPr>
          <t xml:space="preserve">
Per FOD is a new Unit.  Contributions began in 2018</t>
        </r>
      </text>
    </comment>
    <comment ref="NBR19" authorId="0" shapeId="0" xr:uid="{203C507C-D492-418B-A1B3-54EB97CE9D54}">
      <text>
        <r>
          <rPr>
            <b/>
            <sz val="9"/>
            <color indexed="81"/>
            <rFont val="Tahoma"/>
            <family val="2"/>
          </rPr>
          <t>Becky Dzingeleski:</t>
        </r>
        <r>
          <rPr>
            <sz val="9"/>
            <color indexed="81"/>
            <rFont val="Tahoma"/>
            <family val="2"/>
          </rPr>
          <t xml:space="preserve">
Per FOD is a new Unit.  Contributions began in 2018</t>
        </r>
      </text>
    </comment>
    <comment ref="NBV19" authorId="0" shapeId="0" xr:uid="{A69E8544-AC3B-4287-A695-81F6789A9A2C}">
      <text>
        <r>
          <rPr>
            <b/>
            <sz val="9"/>
            <color indexed="81"/>
            <rFont val="Tahoma"/>
            <family val="2"/>
          </rPr>
          <t>Becky Dzingeleski:</t>
        </r>
        <r>
          <rPr>
            <sz val="9"/>
            <color indexed="81"/>
            <rFont val="Tahoma"/>
            <family val="2"/>
          </rPr>
          <t xml:space="preserve">
Per FOD is a new Unit.  Contributions began in 2018</t>
        </r>
      </text>
    </comment>
    <comment ref="NBZ19" authorId="0" shapeId="0" xr:uid="{D2B6E26F-8F7F-4A58-BB51-09B8A3E879C8}">
      <text>
        <r>
          <rPr>
            <b/>
            <sz val="9"/>
            <color indexed="81"/>
            <rFont val="Tahoma"/>
            <family val="2"/>
          </rPr>
          <t>Becky Dzingeleski:</t>
        </r>
        <r>
          <rPr>
            <sz val="9"/>
            <color indexed="81"/>
            <rFont val="Tahoma"/>
            <family val="2"/>
          </rPr>
          <t xml:space="preserve">
Per FOD is a new Unit.  Contributions began in 2018</t>
        </r>
      </text>
    </comment>
    <comment ref="NCD19" authorId="0" shapeId="0" xr:uid="{FEB3B573-E481-4CF5-B39B-617993BC7296}">
      <text>
        <r>
          <rPr>
            <b/>
            <sz val="9"/>
            <color indexed="81"/>
            <rFont val="Tahoma"/>
            <family val="2"/>
          </rPr>
          <t>Becky Dzingeleski:</t>
        </r>
        <r>
          <rPr>
            <sz val="9"/>
            <color indexed="81"/>
            <rFont val="Tahoma"/>
            <family val="2"/>
          </rPr>
          <t xml:space="preserve">
Per FOD is a new Unit.  Contributions began in 2018</t>
        </r>
      </text>
    </comment>
    <comment ref="NCH19" authorId="0" shapeId="0" xr:uid="{4CFFD8D4-5327-4D35-BE74-E818D340C308}">
      <text>
        <r>
          <rPr>
            <b/>
            <sz val="9"/>
            <color indexed="81"/>
            <rFont val="Tahoma"/>
            <family val="2"/>
          </rPr>
          <t>Becky Dzingeleski:</t>
        </r>
        <r>
          <rPr>
            <sz val="9"/>
            <color indexed="81"/>
            <rFont val="Tahoma"/>
            <family val="2"/>
          </rPr>
          <t xml:space="preserve">
Per FOD is a new Unit.  Contributions began in 2018</t>
        </r>
      </text>
    </comment>
    <comment ref="NCL19" authorId="0" shapeId="0" xr:uid="{74E51AE0-DC34-42BA-B9C5-66A1A3C99024}">
      <text>
        <r>
          <rPr>
            <b/>
            <sz val="9"/>
            <color indexed="81"/>
            <rFont val="Tahoma"/>
            <family val="2"/>
          </rPr>
          <t>Becky Dzingeleski:</t>
        </r>
        <r>
          <rPr>
            <sz val="9"/>
            <color indexed="81"/>
            <rFont val="Tahoma"/>
            <family val="2"/>
          </rPr>
          <t xml:space="preserve">
Per FOD is a new Unit.  Contributions began in 2018</t>
        </r>
      </text>
    </comment>
    <comment ref="NCP19" authorId="0" shapeId="0" xr:uid="{39F5C005-ADE0-4F19-A114-CDF77C293EBE}">
      <text>
        <r>
          <rPr>
            <b/>
            <sz val="9"/>
            <color indexed="81"/>
            <rFont val="Tahoma"/>
            <family val="2"/>
          </rPr>
          <t>Becky Dzingeleski:</t>
        </r>
        <r>
          <rPr>
            <sz val="9"/>
            <color indexed="81"/>
            <rFont val="Tahoma"/>
            <family val="2"/>
          </rPr>
          <t xml:space="preserve">
Per FOD is a new Unit.  Contributions began in 2018</t>
        </r>
      </text>
    </comment>
    <comment ref="NCT19" authorId="0" shapeId="0" xr:uid="{05C21564-494C-49C0-8EDE-553DB17794CF}">
      <text>
        <r>
          <rPr>
            <b/>
            <sz val="9"/>
            <color indexed="81"/>
            <rFont val="Tahoma"/>
            <family val="2"/>
          </rPr>
          <t>Becky Dzingeleski:</t>
        </r>
        <r>
          <rPr>
            <sz val="9"/>
            <color indexed="81"/>
            <rFont val="Tahoma"/>
            <family val="2"/>
          </rPr>
          <t xml:space="preserve">
Per FOD is a new Unit.  Contributions began in 2018</t>
        </r>
      </text>
    </comment>
    <comment ref="NCX19" authorId="0" shapeId="0" xr:uid="{C4995AE5-8A4E-4504-BCC7-6CDFE9CADD51}">
      <text>
        <r>
          <rPr>
            <b/>
            <sz val="9"/>
            <color indexed="81"/>
            <rFont val="Tahoma"/>
            <family val="2"/>
          </rPr>
          <t>Becky Dzingeleski:</t>
        </r>
        <r>
          <rPr>
            <sz val="9"/>
            <color indexed="81"/>
            <rFont val="Tahoma"/>
            <family val="2"/>
          </rPr>
          <t xml:space="preserve">
Per FOD is a new Unit.  Contributions began in 2018</t>
        </r>
      </text>
    </comment>
    <comment ref="NDB19" authorId="0" shapeId="0" xr:uid="{2A33198A-AD1B-4E87-802A-16CD1A2FE0B3}">
      <text>
        <r>
          <rPr>
            <b/>
            <sz val="9"/>
            <color indexed="81"/>
            <rFont val="Tahoma"/>
            <family val="2"/>
          </rPr>
          <t>Becky Dzingeleski:</t>
        </r>
        <r>
          <rPr>
            <sz val="9"/>
            <color indexed="81"/>
            <rFont val="Tahoma"/>
            <family val="2"/>
          </rPr>
          <t xml:space="preserve">
Per FOD is a new Unit.  Contributions began in 2018</t>
        </r>
      </text>
    </comment>
    <comment ref="NDF19" authorId="0" shapeId="0" xr:uid="{7EFE8691-3FB3-431C-9CFC-635BAE4FC4ED}">
      <text>
        <r>
          <rPr>
            <b/>
            <sz val="9"/>
            <color indexed="81"/>
            <rFont val="Tahoma"/>
            <family val="2"/>
          </rPr>
          <t>Becky Dzingeleski:</t>
        </r>
        <r>
          <rPr>
            <sz val="9"/>
            <color indexed="81"/>
            <rFont val="Tahoma"/>
            <family val="2"/>
          </rPr>
          <t xml:space="preserve">
Per FOD is a new Unit.  Contributions began in 2018</t>
        </r>
      </text>
    </comment>
    <comment ref="NDJ19" authorId="0" shapeId="0" xr:uid="{919CFA6C-A14B-471D-B51F-DA45FBBD2C0B}">
      <text>
        <r>
          <rPr>
            <b/>
            <sz val="9"/>
            <color indexed="81"/>
            <rFont val="Tahoma"/>
            <family val="2"/>
          </rPr>
          <t>Becky Dzingeleski:</t>
        </r>
        <r>
          <rPr>
            <sz val="9"/>
            <color indexed="81"/>
            <rFont val="Tahoma"/>
            <family val="2"/>
          </rPr>
          <t xml:space="preserve">
Per FOD is a new Unit.  Contributions began in 2018</t>
        </r>
      </text>
    </comment>
    <comment ref="NDN19" authorId="0" shapeId="0" xr:uid="{364427B9-BEC6-4B9C-A93F-C07360BA52FB}">
      <text>
        <r>
          <rPr>
            <b/>
            <sz val="9"/>
            <color indexed="81"/>
            <rFont val="Tahoma"/>
            <family val="2"/>
          </rPr>
          <t>Becky Dzingeleski:</t>
        </r>
        <r>
          <rPr>
            <sz val="9"/>
            <color indexed="81"/>
            <rFont val="Tahoma"/>
            <family val="2"/>
          </rPr>
          <t xml:space="preserve">
Per FOD is a new Unit.  Contributions began in 2018</t>
        </r>
      </text>
    </comment>
    <comment ref="NDR19" authorId="0" shapeId="0" xr:uid="{2FDF34C6-1B47-4987-90B4-2B9A867EAC15}">
      <text>
        <r>
          <rPr>
            <b/>
            <sz val="9"/>
            <color indexed="81"/>
            <rFont val="Tahoma"/>
            <family val="2"/>
          </rPr>
          <t>Becky Dzingeleski:</t>
        </r>
        <r>
          <rPr>
            <sz val="9"/>
            <color indexed="81"/>
            <rFont val="Tahoma"/>
            <family val="2"/>
          </rPr>
          <t xml:space="preserve">
Per FOD is a new Unit.  Contributions began in 2018</t>
        </r>
      </text>
    </comment>
    <comment ref="NDV19" authorId="0" shapeId="0" xr:uid="{C3051956-75B1-42DE-B4D1-002CB73C3911}">
      <text>
        <r>
          <rPr>
            <b/>
            <sz val="9"/>
            <color indexed="81"/>
            <rFont val="Tahoma"/>
            <family val="2"/>
          </rPr>
          <t>Becky Dzingeleski:</t>
        </r>
        <r>
          <rPr>
            <sz val="9"/>
            <color indexed="81"/>
            <rFont val="Tahoma"/>
            <family val="2"/>
          </rPr>
          <t xml:space="preserve">
Per FOD is a new Unit.  Contributions began in 2018</t>
        </r>
      </text>
    </comment>
    <comment ref="NDZ19" authorId="0" shapeId="0" xr:uid="{17303B5F-6288-4690-B11F-0D0D4FBB851D}">
      <text>
        <r>
          <rPr>
            <b/>
            <sz val="9"/>
            <color indexed="81"/>
            <rFont val="Tahoma"/>
            <family val="2"/>
          </rPr>
          <t>Becky Dzingeleski:</t>
        </r>
        <r>
          <rPr>
            <sz val="9"/>
            <color indexed="81"/>
            <rFont val="Tahoma"/>
            <family val="2"/>
          </rPr>
          <t xml:space="preserve">
Per FOD is a new Unit.  Contributions began in 2018</t>
        </r>
      </text>
    </comment>
    <comment ref="NED19" authorId="0" shapeId="0" xr:uid="{EAE1CD62-5620-4AC8-B95D-C7AB87951EBB}">
      <text>
        <r>
          <rPr>
            <b/>
            <sz val="9"/>
            <color indexed="81"/>
            <rFont val="Tahoma"/>
            <family val="2"/>
          </rPr>
          <t>Becky Dzingeleski:</t>
        </r>
        <r>
          <rPr>
            <sz val="9"/>
            <color indexed="81"/>
            <rFont val="Tahoma"/>
            <family val="2"/>
          </rPr>
          <t xml:space="preserve">
Per FOD is a new Unit.  Contributions began in 2018</t>
        </r>
      </text>
    </comment>
    <comment ref="NEH19" authorId="0" shapeId="0" xr:uid="{141E3B0C-8E7E-4660-89BC-03868C139FD1}">
      <text>
        <r>
          <rPr>
            <b/>
            <sz val="9"/>
            <color indexed="81"/>
            <rFont val="Tahoma"/>
            <family val="2"/>
          </rPr>
          <t>Becky Dzingeleski:</t>
        </r>
        <r>
          <rPr>
            <sz val="9"/>
            <color indexed="81"/>
            <rFont val="Tahoma"/>
            <family val="2"/>
          </rPr>
          <t xml:space="preserve">
Per FOD is a new Unit.  Contributions began in 2018</t>
        </r>
      </text>
    </comment>
    <comment ref="NEL19" authorId="0" shapeId="0" xr:uid="{C5112E06-5F20-4097-B19F-95261557C3DF}">
      <text>
        <r>
          <rPr>
            <b/>
            <sz val="9"/>
            <color indexed="81"/>
            <rFont val="Tahoma"/>
            <family val="2"/>
          </rPr>
          <t>Becky Dzingeleski:</t>
        </r>
        <r>
          <rPr>
            <sz val="9"/>
            <color indexed="81"/>
            <rFont val="Tahoma"/>
            <family val="2"/>
          </rPr>
          <t xml:space="preserve">
Per FOD is a new Unit.  Contributions began in 2018</t>
        </r>
      </text>
    </comment>
    <comment ref="NEP19" authorId="0" shapeId="0" xr:uid="{BFF5DC41-6B51-4615-BF1F-1BB210C2DE8E}">
      <text>
        <r>
          <rPr>
            <b/>
            <sz val="9"/>
            <color indexed="81"/>
            <rFont val="Tahoma"/>
            <family val="2"/>
          </rPr>
          <t>Becky Dzingeleski:</t>
        </r>
        <r>
          <rPr>
            <sz val="9"/>
            <color indexed="81"/>
            <rFont val="Tahoma"/>
            <family val="2"/>
          </rPr>
          <t xml:space="preserve">
Per FOD is a new Unit.  Contributions began in 2018</t>
        </r>
      </text>
    </comment>
    <comment ref="NET19" authorId="0" shapeId="0" xr:uid="{C325E41A-D888-4C40-8C10-D33C1B17A4D6}">
      <text>
        <r>
          <rPr>
            <b/>
            <sz val="9"/>
            <color indexed="81"/>
            <rFont val="Tahoma"/>
            <family val="2"/>
          </rPr>
          <t>Becky Dzingeleski:</t>
        </r>
        <r>
          <rPr>
            <sz val="9"/>
            <color indexed="81"/>
            <rFont val="Tahoma"/>
            <family val="2"/>
          </rPr>
          <t xml:space="preserve">
Per FOD is a new Unit.  Contributions began in 2018</t>
        </r>
      </text>
    </comment>
    <comment ref="NEX19" authorId="0" shapeId="0" xr:uid="{EE297851-71F8-4623-8F5C-9E4BAE432071}">
      <text>
        <r>
          <rPr>
            <b/>
            <sz val="9"/>
            <color indexed="81"/>
            <rFont val="Tahoma"/>
            <family val="2"/>
          </rPr>
          <t>Becky Dzingeleski:</t>
        </r>
        <r>
          <rPr>
            <sz val="9"/>
            <color indexed="81"/>
            <rFont val="Tahoma"/>
            <family val="2"/>
          </rPr>
          <t xml:space="preserve">
Per FOD is a new Unit.  Contributions began in 2018</t>
        </r>
      </text>
    </comment>
    <comment ref="NFB19" authorId="0" shapeId="0" xr:uid="{B1091AE7-7084-4B98-893A-4CB0BB7C5BBA}">
      <text>
        <r>
          <rPr>
            <b/>
            <sz val="9"/>
            <color indexed="81"/>
            <rFont val="Tahoma"/>
            <family val="2"/>
          </rPr>
          <t>Becky Dzingeleski:</t>
        </r>
        <r>
          <rPr>
            <sz val="9"/>
            <color indexed="81"/>
            <rFont val="Tahoma"/>
            <family val="2"/>
          </rPr>
          <t xml:space="preserve">
Per FOD is a new Unit.  Contributions began in 2018</t>
        </r>
      </text>
    </comment>
    <comment ref="NFF19" authorId="0" shapeId="0" xr:uid="{17CB0C0A-6851-4E73-BF46-001F63B63300}">
      <text>
        <r>
          <rPr>
            <b/>
            <sz val="9"/>
            <color indexed="81"/>
            <rFont val="Tahoma"/>
            <family val="2"/>
          </rPr>
          <t>Becky Dzingeleski:</t>
        </r>
        <r>
          <rPr>
            <sz val="9"/>
            <color indexed="81"/>
            <rFont val="Tahoma"/>
            <family val="2"/>
          </rPr>
          <t xml:space="preserve">
Per FOD is a new Unit.  Contributions began in 2018</t>
        </r>
      </text>
    </comment>
    <comment ref="NFJ19" authorId="0" shapeId="0" xr:uid="{4780F6F2-DCA4-41EE-87EC-F38ADDE1C4C2}">
      <text>
        <r>
          <rPr>
            <b/>
            <sz val="9"/>
            <color indexed="81"/>
            <rFont val="Tahoma"/>
            <family val="2"/>
          </rPr>
          <t>Becky Dzingeleski:</t>
        </r>
        <r>
          <rPr>
            <sz val="9"/>
            <color indexed="81"/>
            <rFont val="Tahoma"/>
            <family val="2"/>
          </rPr>
          <t xml:space="preserve">
Per FOD is a new Unit.  Contributions began in 2018</t>
        </r>
      </text>
    </comment>
    <comment ref="NFN19" authorId="0" shapeId="0" xr:uid="{EEC13FF9-AD30-44A3-AD5F-6940B7B8DE0B}">
      <text>
        <r>
          <rPr>
            <b/>
            <sz val="9"/>
            <color indexed="81"/>
            <rFont val="Tahoma"/>
            <family val="2"/>
          </rPr>
          <t>Becky Dzingeleski:</t>
        </r>
        <r>
          <rPr>
            <sz val="9"/>
            <color indexed="81"/>
            <rFont val="Tahoma"/>
            <family val="2"/>
          </rPr>
          <t xml:space="preserve">
Per FOD is a new Unit.  Contributions began in 2018</t>
        </r>
      </text>
    </comment>
    <comment ref="NFR19" authorId="0" shapeId="0" xr:uid="{61CDADC5-2A79-4AFB-9F10-8D0490D39646}">
      <text>
        <r>
          <rPr>
            <b/>
            <sz val="9"/>
            <color indexed="81"/>
            <rFont val="Tahoma"/>
            <family val="2"/>
          </rPr>
          <t>Becky Dzingeleski:</t>
        </r>
        <r>
          <rPr>
            <sz val="9"/>
            <color indexed="81"/>
            <rFont val="Tahoma"/>
            <family val="2"/>
          </rPr>
          <t xml:space="preserve">
Per FOD is a new Unit.  Contributions began in 2018</t>
        </r>
      </text>
    </comment>
    <comment ref="NFV19" authorId="0" shapeId="0" xr:uid="{0972F28F-E926-4318-B8DC-32C9C8EFFF47}">
      <text>
        <r>
          <rPr>
            <b/>
            <sz val="9"/>
            <color indexed="81"/>
            <rFont val="Tahoma"/>
            <family val="2"/>
          </rPr>
          <t>Becky Dzingeleski:</t>
        </r>
        <r>
          <rPr>
            <sz val="9"/>
            <color indexed="81"/>
            <rFont val="Tahoma"/>
            <family val="2"/>
          </rPr>
          <t xml:space="preserve">
Per FOD is a new Unit.  Contributions began in 2018</t>
        </r>
      </text>
    </comment>
    <comment ref="NFZ19" authorId="0" shapeId="0" xr:uid="{0C24AE68-DA88-4568-B4F3-85ABA459ED80}">
      <text>
        <r>
          <rPr>
            <b/>
            <sz val="9"/>
            <color indexed="81"/>
            <rFont val="Tahoma"/>
            <family val="2"/>
          </rPr>
          <t>Becky Dzingeleski:</t>
        </r>
        <r>
          <rPr>
            <sz val="9"/>
            <color indexed="81"/>
            <rFont val="Tahoma"/>
            <family val="2"/>
          </rPr>
          <t xml:space="preserve">
Per FOD is a new Unit.  Contributions began in 2018</t>
        </r>
      </text>
    </comment>
    <comment ref="NGD19" authorId="0" shapeId="0" xr:uid="{AC714796-41DF-4D60-A8E0-A7C8F388087E}">
      <text>
        <r>
          <rPr>
            <b/>
            <sz val="9"/>
            <color indexed="81"/>
            <rFont val="Tahoma"/>
            <family val="2"/>
          </rPr>
          <t>Becky Dzingeleski:</t>
        </r>
        <r>
          <rPr>
            <sz val="9"/>
            <color indexed="81"/>
            <rFont val="Tahoma"/>
            <family val="2"/>
          </rPr>
          <t xml:space="preserve">
Per FOD is a new Unit.  Contributions began in 2018</t>
        </r>
      </text>
    </comment>
    <comment ref="NGH19" authorId="0" shapeId="0" xr:uid="{309B38C5-B7DD-447E-9B76-4B30EC1B78C3}">
      <text>
        <r>
          <rPr>
            <b/>
            <sz val="9"/>
            <color indexed="81"/>
            <rFont val="Tahoma"/>
            <family val="2"/>
          </rPr>
          <t>Becky Dzingeleski:</t>
        </r>
        <r>
          <rPr>
            <sz val="9"/>
            <color indexed="81"/>
            <rFont val="Tahoma"/>
            <family val="2"/>
          </rPr>
          <t xml:space="preserve">
Per FOD is a new Unit.  Contributions began in 2018</t>
        </r>
      </text>
    </comment>
    <comment ref="NGL19" authorId="0" shapeId="0" xr:uid="{0F3883F6-F7D9-46A2-8402-DF0C8A8F0C29}">
      <text>
        <r>
          <rPr>
            <b/>
            <sz val="9"/>
            <color indexed="81"/>
            <rFont val="Tahoma"/>
            <family val="2"/>
          </rPr>
          <t>Becky Dzingeleski:</t>
        </r>
        <r>
          <rPr>
            <sz val="9"/>
            <color indexed="81"/>
            <rFont val="Tahoma"/>
            <family val="2"/>
          </rPr>
          <t xml:space="preserve">
Per FOD is a new Unit.  Contributions began in 2018</t>
        </r>
      </text>
    </comment>
    <comment ref="NGP19" authorId="0" shapeId="0" xr:uid="{306979CD-8A3D-4DA0-9B5E-7680BD2CB7BE}">
      <text>
        <r>
          <rPr>
            <b/>
            <sz val="9"/>
            <color indexed="81"/>
            <rFont val="Tahoma"/>
            <family val="2"/>
          </rPr>
          <t>Becky Dzingeleski:</t>
        </r>
        <r>
          <rPr>
            <sz val="9"/>
            <color indexed="81"/>
            <rFont val="Tahoma"/>
            <family val="2"/>
          </rPr>
          <t xml:space="preserve">
Per FOD is a new Unit.  Contributions began in 2018</t>
        </r>
      </text>
    </comment>
    <comment ref="NGT19" authorId="0" shapeId="0" xr:uid="{DBA8C0E0-21F7-464D-9497-9FB540A72A91}">
      <text>
        <r>
          <rPr>
            <b/>
            <sz val="9"/>
            <color indexed="81"/>
            <rFont val="Tahoma"/>
            <family val="2"/>
          </rPr>
          <t>Becky Dzingeleski:</t>
        </r>
        <r>
          <rPr>
            <sz val="9"/>
            <color indexed="81"/>
            <rFont val="Tahoma"/>
            <family val="2"/>
          </rPr>
          <t xml:space="preserve">
Per FOD is a new Unit.  Contributions began in 2018</t>
        </r>
      </text>
    </comment>
    <comment ref="NGX19" authorId="0" shapeId="0" xr:uid="{04CD4063-C6AD-41CD-9E5F-C44F8BC69950}">
      <text>
        <r>
          <rPr>
            <b/>
            <sz val="9"/>
            <color indexed="81"/>
            <rFont val="Tahoma"/>
            <family val="2"/>
          </rPr>
          <t>Becky Dzingeleski:</t>
        </r>
        <r>
          <rPr>
            <sz val="9"/>
            <color indexed="81"/>
            <rFont val="Tahoma"/>
            <family val="2"/>
          </rPr>
          <t xml:space="preserve">
Per FOD is a new Unit.  Contributions began in 2018</t>
        </r>
      </text>
    </comment>
    <comment ref="NHB19" authorId="0" shapeId="0" xr:uid="{08ED8C90-4E56-4003-ABFF-BD945F97A787}">
      <text>
        <r>
          <rPr>
            <b/>
            <sz val="9"/>
            <color indexed="81"/>
            <rFont val="Tahoma"/>
            <family val="2"/>
          </rPr>
          <t>Becky Dzingeleski:</t>
        </r>
        <r>
          <rPr>
            <sz val="9"/>
            <color indexed="81"/>
            <rFont val="Tahoma"/>
            <family val="2"/>
          </rPr>
          <t xml:space="preserve">
Per FOD is a new Unit.  Contributions began in 2018</t>
        </r>
      </text>
    </comment>
    <comment ref="NHF19" authorId="0" shapeId="0" xr:uid="{78F7BF52-1DC9-4244-A21A-E0D2489CE0AE}">
      <text>
        <r>
          <rPr>
            <b/>
            <sz val="9"/>
            <color indexed="81"/>
            <rFont val="Tahoma"/>
            <family val="2"/>
          </rPr>
          <t>Becky Dzingeleski:</t>
        </r>
        <r>
          <rPr>
            <sz val="9"/>
            <color indexed="81"/>
            <rFont val="Tahoma"/>
            <family val="2"/>
          </rPr>
          <t xml:space="preserve">
Per FOD is a new Unit.  Contributions began in 2018</t>
        </r>
      </text>
    </comment>
    <comment ref="NHJ19" authorId="0" shapeId="0" xr:uid="{E239897F-059A-4E28-8F4E-0CE6D17C86B9}">
      <text>
        <r>
          <rPr>
            <b/>
            <sz val="9"/>
            <color indexed="81"/>
            <rFont val="Tahoma"/>
            <family val="2"/>
          </rPr>
          <t>Becky Dzingeleski:</t>
        </r>
        <r>
          <rPr>
            <sz val="9"/>
            <color indexed="81"/>
            <rFont val="Tahoma"/>
            <family val="2"/>
          </rPr>
          <t xml:space="preserve">
Per FOD is a new Unit.  Contributions began in 2018</t>
        </r>
      </text>
    </comment>
    <comment ref="NHN19" authorId="0" shapeId="0" xr:uid="{0D445358-55DB-4F02-95ED-6163EE38046E}">
      <text>
        <r>
          <rPr>
            <b/>
            <sz val="9"/>
            <color indexed="81"/>
            <rFont val="Tahoma"/>
            <family val="2"/>
          </rPr>
          <t>Becky Dzingeleski:</t>
        </r>
        <r>
          <rPr>
            <sz val="9"/>
            <color indexed="81"/>
            <rFont val="Tahoma"/>
            <family val="2"/>
          </rPr>
          <t xml:space="preserve">
Per FOD is a new Unit.  Contributions began in 2018</t>
        </r>
      </text>
    </comment>
    <comment ref="NHR19" authorId="0" shapeId="0" xr:uid="{FA8BFEB1-0F61-4D3D-9F5F-DD6264DDE225}">
      <text>
        <r>
          <rPr>
            <b/>
            <sz val="9"/>
            <color indexed="81"/>
            <rFont val="Tahoma"/>
            <family val="2"/>
          </rPr>
          <t>Becky Dzingeleski:</t>
        </r>
        <r>
          <rPr>
            <sz val="9"/>
            <color indexed="81"/>
            <rFont val="Tahoma"/>
            <family val="2"/>
          </rPr>
          <t xml:space="preserve">
Per FOD is a new Unit.  Contributions began in 2018</t>
        </r>
      </text>
    </comment>
    <comment ref="NHV19" authorId="0" shapeId="0" xr:uid="{B7208E91-7549-4695-B447-77B8CA03F494}">
      <text>
        <r>
          <rPr>
            <b/>
            <sz val="9"/>
            <color indexed="81"/>
            <rFont val="Tahoma"/>
            <family val="2"/>
          </rPr>
          <t>Becky Dzingeleski:</t>
        </r>
        <r>
          <rPr>
            <sz val="9"/>
            <color indexed="81"/>
            <rFont val="Tahoma"/>
            <family val="2"/>
          </rPr>
          <t xml:space="preserve">
Per FOD is a new Unit.  Contributions began in 2018</t>
        </r>
      </text>
    </comment>
    <comment ref="NHZ19" authorId="0" shapeId="0" xr:uid="{B41FD0E0-2D22-4D00-80EC-4727301BC357}">
      <text>
        <r>
          <rPr>
            <b/>
            <sz val="9"/>
            <color indexed="81"/>
            <rFont val="Tahoma"/>
            <family val="2"/>
          </rPr>
          <t>Becky Dzingeleski:</t>
        </r>
        <r>
          <rPr>
            <sz val="9"/>
            <color indexed="81"/>
            <rFont val="Tahoma"/>
            <family val="2"/>
          </rPr>
          <t xml:space="preserve">
Per FOD is a new Unit.  Contributions began in 2018</t>
        </r>
      </text>
    </comment>
    <comment ref="NID19" authorId="0" shapeId="0" xr:uid="{1E2F86E0-F037-4608-81A6-71055E12414A}">
      <text>
        <r>
          <rPr>
            <b/>
            <sz val="9"/>
            <color indexed="81"/>
            <rFont val="Tahoma"/>
            <family val="2"/>
          </rPr>
          <t>Becky Dzingeleski:</t>
        </r>
        <r>
          <rPr>
            <sz val="9"/>
            <color indexed="81"/>
            <rFont val="Tahoma"/>
            <family val="2"/>
          </rPr>
          <t xml:space="preserve">
Per FOD is a new Unit.  Contributions began in 2018</t>
        </r>
      </text>
    </comment>
    <comment ref="NIH19" authorId="0" shapeId="0" xr:uid="{709A4599-EC2E-4E46-A458-B3FB3F9FC858}">
      <text>
        <r>
          <rPr>
            <b/>
            <sz val="9"/>
            <color indexed="81"/>
            <rFont val="Tahoma"/>
            <family val="2"/>
          </rPr>
          <t>Becky Dzingeleski:</t>
        </r>
        <r>
          <rPr>
            <sz val="9"/>
            <color indexed="81"/>
            <rFont val="Tahoma"/>
            <family val="2"/>
          </rPr>
          <t xml:space="preserve">
Per FOD is a new Unit.  Contributions began in 2018</t>
        </r>
      </text>
    </comment>
    <comment ref="NIL19" authorId="0" shapeId="0" xr:uid="{A416B28A-46D6-477E-A6FE-87F9BC5719E3}">
      <text>
        <r>
          <rPr>
            <b/>
            <sz val="9"/>
            <color indexed="81"/>
            <rFont val="Tahoma"/>
            <family val="2"/>
          </rPr>
          <t>Becky Dzingeleski:</t>
        </r>
        <r>
          <rPr>
            <sz val="9"/>
            <color indexed="81"/>
            <rFont val="Tahoma"/>
            <family val="2"/>
          </rPr>
          <t xml:space="preserve">
Per FOD is a new Unit.  Contributions began in 2018</t>
        </r>
      </text>
    </comment>
    <comment ref="NIP19" authorId="0" shapeId="0" xr:uid="{F0241FE9-98E2-4FB8-97B3-B02F5C34A011}">
      <text>
        <r>
          <rPr>
            <b/>
            <sz val="9"/>
            <color indexed="81"/>
            <rFont val="Tahoma"/>
            <family val="2"/>
          </rPr>
          <t>Becky Dzingeleski:</t>
        </r>
        <r>
          <rPr>
            <sz val="9"/>
            <color indexed="81"/>
            <rFont val="Tahoma"/>
            <family val="2"/>
          </rPr>
          <t xml:space="preserve">
Per FOD is a new Unit.  Contributions began in 2018</t>
        </r>
      </text>
    </comment>
    <comment ref="NIT19" authorId="0" shapeId="0" xr:uid="{61BA116F-6379-49A6-B481-7252D6F08D63}">
      <text>
        <r>
          <rPr>
            <b/>
            <sz val="9"/>
            <color indexed="81"/>
            <rFont val="Tahoma"/>
            <family val="2"/>
          </rPr>
          <t>Becky Dzingeleski:</t>
        </r>
        <r>
          <rPr>
            <sz val="9"/>
            <color indexed="81"/>
            <rFont val="Tahoma"/>
            <family val="2"/>
          </rPr>
          <t xml:space="preserve">
Per FOD is a new Unit.  Contributions began in 2018</t>
        </r>
      </text>
    </comment>
    <comment ref="NIX19" authorId="0" shapeId="0" xr:uid="{3D0FCDFE-61CB-4187-85DD-6F454EB0A83F}">
      <text>
        <r>
          <rPr>
            <b/>
            <sz val="9"/>
            <color indexed="81"/>
            <rFont val="Tahoma"/>
            <family val="2"/>
          </rPr>
          <t>Becky Dzingeleski:</t>
        </r>
        <r>
          <rPr>
            <sz val="9"/>
            <color indexed="81"/>
            <rFont val="Tahoma"/>
            <family val="2"/>
          </rPr>
          <t xml:space="preserve">
Per FOD is a new Unit.  Contributions began in 2018</t>
        </r>
      </text>
    </comment>
    <comment ref="NJB19" authorId="0" shapeId="0" xr:uid="{9BA824E5-43DF-4461-96F7-5424CA4ED255}">
      <text>
        <r>
          <rPr>
            <b/>
            <sz val="9"/>
            <color indexed="81"/>
            <rFont val="Tahoma"/>
            <family val="2"/>
          </rPr>
          <t>Becky Dzingeleski:</t>
        </r>
        <r>
          <rPr>
            <sz val="9"/>
            <color indexed="81"/>
            <rFont val="Tahoma"/>
            <family val="2"/>
          </rPr>
          <t xml:space="preserve">
Per FOD is a new Unit.  Contributions began in 2018</t>
        </r>
      </text>
    </comment>
    <comment ref="NJF19" authorId="0" shapeId="0" xr:uid="{98FD1A21-D4A5-4D6B-A6E6-7E339C035EE3}">
      <text>
        <r>
          <rPr>
            <b/>
            <sz val="9"/>
            <color indexed="81"/>
            <rFont val="Tahoma"/>
            <family val="2"/>
          </rPr>
          <t>Becky Dzingeleski:</t>
        </r>
        <r>
          <rPr>
            <sz val="9"/>
            <color indexed="81"/>
            <rFont val="Tahoma"/>
            <family val="2"/>
          </rPr>
          <t xml:space="preserve">
Per FOD is a new Unit.  Contributions began in 2018</t>
        </r>
      </text>
    </comment>
    <comment ref="NJJ19" authorId="0" shapeId="0" xr:uid="{BAFEAD25-B209-4444-80F0-A64B5FD248B0}">
      <text>
        <r>
          <rPr>
            <b/>
            <sz val="9"/>
            <color indexed="81"/>
            <rFont val="Tahoma"/>
            <family val="2"/>
          </rPr>
          <t>Becky Dzingeleski:</t>
        </r>
        <r>
          <rPr>
            <sz val="9"/>
            <color indexed="81"/>
            <rFont val="Tahoma"/>
            <family val="2"/>
          </rPr>
          <t xml:space="preserve">
Per FOD is a new Unit.  Contributions began in 2018</t>
        </r>
      </text>
    </comment>
    <comment ref="NJN19" authorId="0" shapeId="0" xr:uid="{491F427B-E79F-476E-BCFC-E2F567D290AA}">
      <text>
        <r>
          <rPr>
            <b/>
            <sz val="9"/>
            <color indexed="81"/>
            <rFont val="Tahoma"/>
            <family val="2"/>
          </rPr>
          <t>Becky Dzingeleski:</t>
        </r>
        <r>
          <rPr>
            <sz val="9"/>
            <color indexed="81"/>
            <rFont val="Tahoma"/>
            <family val="2"/>
          </rPr>
          <t xml:space="preserve">
Per FOD is a new Unit.  Contributions began in 2018</t>
        </r>
      </text>
    </comment>
    <comment ref="NJR19" authorId="0" shapeId="0" xr:uid="{B1569B1F-36F8-4C22-8DB2-7CE124DD89A8}">
      <text>
        <r>
          <rPr>
            <b/>
            <sz val="9"/>
            <color indexed="81"/>
            <rFont val="Tahoma"/>
            <family val="2"/>
          </rPr>
          <t>Becky Dzingeleski:</t>
        </r>
        <r>
          <rPr>
            <sz val="9"/>
            <color indexed="81"/>
            <rFont val="Tahoma"/>
            <family val="2"/>
          </rPr>
          <t xml:space="preserve">
Per FOD is a new Unit.  Contributions began in 2018</t>
        </r>
      </text>
    </comment>
    <comment ref="NJV19" authorId="0" shapeId="0" xr:uid="{079FB891-D9E4-4D83-8C93-0A65F949F927}">
      <text>
        <r>
          <rPr>
            <b/>
            <sz val="9"/>
            <color indexed="81"/>
            <rFont val="Tahoma"/>
            <family val="2"/>
          </rPr>
          <t>Becky Dzingeleski:</t>
        </r>
        <r>
          <rPr>
            <sz val="9"/>
            <color indexed="81"/>
            <rFont val="Tahoma"/>
            <family val="2"/>
          </rPr>
          <t xml:space="preserve">
Per FOD is a new Unit.  Contributions began in 2018</t>
        </r>
      </text>
    </comment>
    <comment ref="NJZ19" authorId="0" shapeId="0" xr:uid="{06659516-BDC9-4656-AE26-8BE40AD39C23}">
      <text>
        <r>
          <rPr>
            <b/>
            <sz val="9"/>
            <color indexed="81"/>
            <rFont val="Tahoma"/>
            <family val="2"/>
          </rPr>
          <t>Becky Dzingeleski:</t>
        </r>
        <r>
          <rPr>
            <sz val="9"/>
            <color indexed="81"/>
            <rFont val="Tahoma"/>
            <family val="2"/>
          </rPr>
          <t xml:space="preserve">
Per FOD is a new Unit.  Contributions began in 2018</t>
        </r>
      </text>
    </comment>
    <comment ref="NKD19" authorId="0" shapeId="0" xr:uid="{FEB8BBC8-87AF-47C2-B710-CF85C3FDB072}">
      <text>
        <r>
          <rPr>
            <b/>
            <sz val="9"/>
            <color indexed="81"/>
            <rFont val="Tahoma"/>
            <family val="2"/>
          </rPr>
          <t>Becky Dzingeleski:</t>
        </r>
        <r>
          <rPr>
            <sz val="9"/>
            <color indexed="81"/>
            <rFont val="Tahoma"/>
            <family val="2"/>
          </rPr>
          <t xml:space="preserve">
Per FOD is a new Unit.  Contributions began in 2018</t>
        </r>
      </text>
    </comment>
    <comment ref="NKH19" authorId="0" shapeId="0" xr:uid="{1C948A7F-74F2-4D75-8713-681E8318E468}">
      <text>
        <r>
          <rPr>
            <b/>
            <sz val="9"/>
            <color indexed="81"/>
            <rFont val="Tahoma"/>
            <family val="2"/>
          </rPr>
          <t>Becky Dzingeleski:</t>
        </r>
        <r>
          <rPr>
            <sz val="9"/>
            <color indexed="81"/>
            <rFont val="Tahoma"/>
            <family val="2"/>
          </rPr>
          <t xml:space="preserve">
Per FOD is a new Unit.  Contributions began in 2018</t>
        </r>
      </text>
    </comment>
    <comment ref="NKL19" authorId="0" shapeId="0" xr:uid="{453AB1CA-803F-4AEE-8BAB-12FE27A1F5BB}">
      <text>
        <r>
          <rPr>
            <b/>
            <sz val="9"/>
            <color indexed="81"/>
            <rFont val="Tahoma"/>
            <family val="2"/>
          </rPr>
          <t>Becky Dzingeleski:</t>
        </r>
        <r>
          <rPr>
            <sz val="9"/>
            <color indexed="81"/>
            <rFont val="Tahoma"/>
            <family val="2"/>
          </rPr>
          <t xml:space="preserve">
Per FOD is a new Unit.  Contributions began in 2018</t>
        </r>
      </text>
    </comment>
    <comment ref="NKP19" authorId="0" shapeId="0" xr:uid="{3F679680-B8D6-41A9-A03A-DFFA6FE217CE}">
      <text>
        <r>
          <rPr>
            <b/>
            <sz val="9"/>
            <color indexed="81"/>
            <rFont val="Tahoma"/>
            <family val="2"/>
          </rPr>
          <t>Becky Dzingeleski:</t>
        </r>
        <r>
          <rPr>
            <sz val="9"/>
            <color indexed="81"/>
            <rFont val="Tahoma"/>
            <family val="2"/>
          </rPr>
          <t xml:space="preserve">
Per FOD is a new Unit.  Contributions began in 2018</t>
        </r>
      </text>
    </comment>
    <comment ref="NKT19" authorId="0" shapeId="0" xr:uid="{028B2D68-DE64-490B-B200-5018A0598385}">
      <text>
        <r>
          <rPr>
            <b/>
            <sz val="9"/>
            <color indexed="81"/>
            <rFont val="Tahoma"/>
            <family val="2"/>
          </rPr>
          <t>Becky Dzingeleski:</t>
        </r>
        <r>
          <rPr>
            <sz val="9"/>
            <color indexed="81"/>
            <rFont val="Tahoma"/>
            <family val="2"/>
          </rPr>
          <t xml:space="preserve">
Per FOD is a new Unit.  Contributions began in 2018</t>
        </r>
      </text>
    </comment>
    <comment ref="NKX19" authorId="0" shapeId="0" xr:uid="{D5F47153-76BE-4F7C-823C-1C9A984493F6}">
      <text>
        <r>
          <rPr>
            <b/>
            <sz val="9"/>
            <color indexed="81"/>
            <rFont val="Tahoma"/>
            <family val="2"/>
          </rPr>
          <t>Becky Dzingeleski:</t>
        </r>
        <r>
          <rPr>
            <sz val="9"/>
            <color indexed="81"/>
            <rFont val="Tahoma"/>
            <family val="2"/>
          </rPr>
          <t xml:space="preserve">
Per FOD is a new Unit.  Contributions began in 2018</t>
        </r>
      </text>
    </comment>
    <comment ref="NLB19" authorId="0" shapeId="0" xr:uid="{614F10F1-4C57-4054-8428-6F17685F86FC}">
      <text>
        <r>
          <rPr>
            <b/>
            <sz val="9"/>
            <color indexed="81"/>
            <rFont val="Tahoma"/>
            <family val="2"/>
          </rPr>
          <t>Becky Dzingeleski:</t>
        </r>
        <r>
          <rPr>
            <sz val="9"/>
            <color indexed="81"/>
            <rFont val="Tahoma"/>
            <family val="2"/>
          </rPr>
          <t xml:space="preserve">
Per FOD is a new Unit.  Contributions began in 2018</t>
        </r>
      </text>
    </comment>
    <comment ref="NLF19" authorId="0" shapeId="0" xr:uid="{DB536B80-F62A-4D20-9278-C0827BBC3871}">
      <text>
        <r>
          <rPr>
            <b/>
            <sz val="9"/>
            <color indexed="81"/>
            <rFont val="Tahoma"/>
            <family val="2"/>
          </rPr>
          <t>Becky Dzingeleski:</t>
        </r>
        <r>
          <rPr>
            <sz val="9"/>
            <color indexed="81"/>
            <rFont val="Tahoma"/>
            <family val="2"/>
          </rPr>
          <t xml:space="preserve">
Per FOD is a new Unit.  Contributions began in 2018</t>
        </r>
      </text>
    </comment>
    <comment ref="NLJ19" authorId="0" shapeId="0" xr:uid="{BE49D0F1-6642-4A60-886E-47EE431149E4}">
      <text>
        <r>
          <rPr>
            <b/>
            <sz val="9"/>
            <color indexed="81"/>
            <rFont val="Tahoma"/>
            <family val="2"/>
          </rPr>
          <t>Becky Dzingeleski:</t>
        </r>
        <r>
          <rPr>
            <sz val="9"/>
            <color indexed="81"/>
            <rFont val="Tahoma"/>
            <family val="2"/>
          </rPr>
          <t xml:space="preserve">
Per FOD is a new Unit.  Contributions began in 2018</t>
        </r>
      </text>
    </comment>
    <comment ref="NLN19" authorId="0" shapeId="0" xr:uid="{65507A31-26ED-406B-8531-3415FFB58992}">
      <text>
        <r>
          <rPr>
            <b/>
            <sz val="9"/>
            <color indexed="81"/>
            <rFont val="Tahoma"/>
            <family val="2"/>
          </rPr>
          <t>Becky Dzingeleski:</t>
        </r>
        <r>
          <rPr>
            <sz val="9"/>
            <color indexed="81"/>
            <rFont val="Tahoma"/>
            <family val="2"/>
          </rPr>
          <t xml:space="preserve">
Per FOD is a new Unit.  Contributions began in 2018</t>
        </r>
      </text>
    </comment>
    <comment ref="NLR19" authorId="0" shapeId="0" xr:uid="{EA9D259D-7FCA-4EC1-8B74-FE5FBC35A9A9}">
      <text>
        <r>
          <rPr>
            <b/>
            <sz val="9"/>
            <color indexed="81"/>
            <rFont val="Tahoma"/>
            <family val="2"/>
          </rPr>
          <t>Becky Dzingeleski:</t>
        </r>
        <r>
          <rPr>
            <sz val="9"/>
            <color indexed="81"/>
            <rFont val="Tahoma"/>
            <family val="2"/>
          </rPr>
          <t xml:space="preserve">
Per FOD is a new Unit.  Contributions began in 2018</t>
        </r>
      </text>
    </comment>
    <comment ref="NLV19" authorId="0" shapeId="0" xr:uid="{E1C5957F-6005-406D-AFDD-CADAFE3F4938}">
      <text>
        <r>
          <rPr>
            <b/>
            <sz val="9"/>
            <color indexed="81"/>
            <rFont val="Tahoma"/>
            <family val="2"/>
          </rPr>
          <t>Becky Dzingeleski:</t>
        </r>
        <r>
          <rPr>
            <sz val="9"/>
            <color indexed="81"/>
            <rFont val="Tahoma"/>
            <family val="2"/>
          </rPr>
          <t xml:space="preserve">
Per FOD is a new Unit.  Contributions began in 2018</t>
        </r>
      </text>
    </comment>
    <comment ref="NLZ19" authorId="0" shapeId="0" xr:uid="{FDCAC7E7-14E1-4E2D-8B0C-B48CCFA9E7E8}">
      <text>
        <r>
          <rPr>
            <b/>
            <sz val="9"/>
            <color indexed="81"/>
            <rFont val="Tahoma"/>
            <family val="2"/>
          </rPr>
          <t>Becky Dzingeleski:</t>
        </r>
        <r>
          <rPr>
            <sz val="9"/>
            <color indexed="81"/>
            <rFont val="Tahoma"/>
            <family val="2"/>
          </rPr>
          <t xml:space="preserve">
Per FOD is a new Unit.  Contributions began in 2018</t>
        </r>
      </text>
    </comment>
    <comment ref="NMD19" authorId="0" shapeId="0" xr:uid="{3037EBB4-372E-423C-957A-DEA1A591118F}">
      <text>
        <r>
          <rPr>
            <b/>
            <sz val="9"/>
            <color indexed="81"/>
            <rFont val="Tahoma"/>
            <family val="2"/>
          </rPr>
          <t>Becky Dzingeleski:</t>
        </r>
        <r>
          <rPr>
            <sz val="9"/>
            <color indexed="81"/>
            <rFont val="Tahoma"/>
            <family val="2"/>
          </rPr>
          <t xml:space="preserve">
Per FOD is a new Unit.  Contributions began in 2018</t>
        </r>
      </text>
    </comment>
    <comment ref="NMH19" authorId="0" shapeId="0" xr:uid="{B43DA793-AF20-4ED3-A1BC-A2FF76D2B3E3}">
      <text>
        <r>
          <rPr>
            <b/>
            <sz val="9"/>
            <color indexed="81"/>
            <rFont val="Tahoma"/>
            <family val="2"/>
          </rPr>
          <t>Becky Dzingeleski:</t>
        </r>
        <r>
          <rPr>
            <sz val="9"/>
            <color indexed="81"/>
            <rFont val="Tahoma"/>
            <family val="2"/>
          </rPr>
          <t xml:space="preserve">
Per FOD is a new Unit.  Contributions began in 2018</t>
        </r>
      </text>
    </comment>
    <comment ref="NML19" authorId="0" shapeId="0" xr:uid="{5B330FFE-8AC5-4D64-9A6B-E927F62EDF29}">
      <text>
        <r>
          <rPr>
            <b/>
            <sz val="9"/>
            <color indexed="81"/>
            <rFont val="Tahoma"/>
            <family val="2"/>
          </rPr>
          <t>Becky Dzingeleski:</t>
        </r>
        <r>
          <rPr>
            <sz val="9"/>
            <color indexed="81"/>
            <rFont val="Tahoma"/>
            <family val="2"/>
          </rPr>
          <t xml:space="preserve">
Per FOD is a new Unit.  Contributions began in 2018</t>
        </r>
      </text>
    </comment>
    <comment ref="NMP19" authorId="0" shapeId="0" xr:uid="{C04692FE-BDC7-4D12-8D23-E4EB0B77B1FF}">
      <text>
        <r>
          <rPr>
            <b/>
            <sz val="9"/>
            <color indexed="81"/>
            <rFont val="Tahoma"/>
            <family val="2"/>
          </rPr>
          <t>Becky Dzingeleski:</t>
        </r>
        <r>
          <rPr>
            <sz val="9"/>
            <color indexed="81"/>
            <rFont val="Tahoma"/>
            <family val="2"/>
          </rPr>
          <t xml:space="preserve">
Per FOD is a new Unit.  Contributions began in 2018</t>
        </r>
      </text>
    </comment>
    <comment ref="NMT19" authorId="0" shapeId="0" xr:uid="{20970343-1BCF-49DC-9EEF-652FEB309465}">
      <text>
        <r>
          <rPr>
            <b/>
            <sz val="9"/>
            <color indexed="81"/>
            <rFont val="Tahoma"/>
            <family val="2"/>
          </rPr>
          <t>Becky Dzingeleski:</t>
        </r>
        <r>
          <rPr>
            <sz val="9"/>
            <color indexed="81"/>
            <rFont val="Tahoma"/>
            <family val="2"/>
          </rPr>
          <t xml:space="preserve">
Per FOD is a new Unit.  Contributions began in 2018</t>
        </r>
      </text>
    </comment>
    <comment ref="NMX19" authorId="0" shapeId="0" xr:uid="{21ECC39A-C941-4C65-9F37-40D55F783D34}">
      <text>
        <r>
          <rPr>
            <b/>
            <sz val="9"/>
            <color indexed="81"/>
            <rFont val="Tahoma"/>
            <family val="2"/>
          </rPr>
          <t>Becky Dzingeleski:</t>
        </r>
        <r>
          <rPr>
            <sz val="9"/>
            <color indexed="81"/>
            <rFont val="Tahoma"/>
            <family val="2"/>
          </rPr>
          <t xml:space="preserve">
Per FOD is a new Unit.  Contributions began in 2018</t>
        </r>
      </text>
    </comment>
    <comment ref="NNB19" authorId="0" shapeId="0" xr:uid="{0C0119B9-06C1-42D9-B38B-5ED5E96D4363}">
      <text>
        <r>
          <rPr>
            <b/>
            <sz val="9"/>
            <color indexed="81"/>
            <rFont val="Tahoma"/>
            <family val="2"/>
          </rPr>
          <t>Becky Dzingeleski:</t>
        </r>
        <r>
          <rPr>
            <sz val="9"/>
            <color indexed="81"/>
            <rFont val="Tahoma"/>
            <family val="2"/>
          </rPr>
          <t xml:space="preserve">
Per FOD is a new Unit.  Contributions began in 2018</t>
        </r>
      </text>
    </comment>
    <comment ref="NNF19" authorId="0" shapeId="0" xr:uid="{59693569-E0E2-4B29-AA5B-101E1745D379}">
      <text>
        <r>
          <rPr>
            <b/>
            <sz val="9"/>
            <color indexed="81"/>
            <rFont val="Tahoma"/>
            <family val="2"/>
          </rPr>
          <t>Becky Dzingeleski:</t>
        </r>
        <r>
          <rPr>
            <sz val="9"/>
            <color indexed="81"/>
            <rFont val="Tahoma"/>
            <family val="2"/>
          </rPr>
          <t xml:space="preserve">
Per FOD is a new Unit.  Contributions began in 2018</t>
        </r>
      </text>
    </comment>
    <comment ref="NNJ19" authorId="0" shapeId="0" xr:uid="{0C087291-A38B-48BF-AE80-35C7BC37B107}">
      <text>
        <r>
          <rPr>
            <b/>
            <sz val="9"/>
            <color indexed="81"/>
            <rFont val="Tahoma"/>
            <family val="2"/>
          </rPr>
          <t>Becky Dzingeleski:</t>
        </r>
        <r>
          <rPr>
            <sz val="9"/>
            <color indexed="81"/>
            <rFont val="Tahoma"/>
            <family val="2"/>
          </rPr>
          <t xml:space="preserve">
Per FOD is a new Unit.  Contributions began in 2018</t>
        </r>
      </text>
    </comment>
    <comment ref="NNN19" authorId="0" shapeId="0" xr:uid="{17A605FA-C446-4A3D-B410-7E815CF34ACB}">
      <text>
        <r>
          <rPr>
            <b/>
            <sz val="9"/>
            <color indexed="81"/>
            <rFont val="Tahoma"/>
            <family val="2"/>
          </rPr>
          <t>Becky Dzingeleski:</t>
        </r>
        <r>
          <rPr>
            <sz val="9"/>
            <color indexed="81"/>
            <rFont val="Tahoma"/>
            <family val="2"/>
          </rPr>
          <t xml:space="preserve">
Per FOD is a new Unit.  Contributions began in 2018</t>
        </r>
      </text>
    </comment>
    <comment ref="NNR19" authorId="0" shapeId="0" xr:uid="{B279B767-261B-453B-A5DB-C2402331F305}">
      <text>
        <r>
          <rPr>
            <b/>
            <sz val="9"/>
            <color indexed="81"/>
            <rFont val="Tahoma"/>
            <family val="2"/>
          </rPr>
          <t>Becky Dzingeleski:</t>
        </r>
        <r>
          <rPr>
            <sz val="9"/>
            <color indexed="81"/>
            <rFont val="Tahoma"/>
            <family val="2"/>
          </rPr>
          <t xml:space="preserve">
Per FOD is a new Unit.  Contributions began in 2018</t>
        </r>
      </text>
    </comment>
    <comment ref="NNV19" authorId="0" shapeId="0" xr:uid="{AF899D7F-D263-447E-A029-38170C40957C}">
      <text>
        <r>
          <rPr>
            <b/>
            <sz val="9"/>
            <color indexed="81"/>
            <rFont val="Tahoma"/>
            <family val="2"/>
          </rPr>
          <t>Becky Dzingeleski:</t>
        </r>
        <r>
          <rPr>
            <sz val="9"/>
            <color indexed="81"/>
            <rFont val="Tahoma"/>
            <family val="2"/>
          </rPr>
          <t xml:space="preserve">
Per FOD is a new Unit.  Contributions began in 2018</t>
        </r>
      </text>
    </comment>
    <comment ref="NNZ19" authorId="0" shapeId="0" xr:uid="{9EFD37E5-3965-4AEF-A442-72B96B979826}">
      <text>
        <r>
          <rPr>
            <b/>
            <sz val="9"/>
            <color indexed="81"/>
            <rFont val="Tahoma"/>
            <family val="2"/>
          </rPr>
          <t>Becky Dzingeleski:</t>
        </r>
        <r>
          <rPr>
            <sz val="9"/>
            <color indexed="81"/>
            <rFont val="Tahoma"/>
            <family val="2"/>
          </rPr>
          <t xml:space="preserve">
Per FOD is a new Unit.  Contributions began in 2018</t>
        </r>
      </text>
    </comment>
    <comment ref="NOD19" authorId="0" shapeId="0" xr:uid="{9D6C88A1-7F3B-4A5D-A0EF-CDFFF378FAAD}">
      <text>
        <r>
          <rPr>
            <b/>
            <sz val="9"/>
            <color indexed="81"/>
            <rFont val="Tahoma"/>
            <family val="2"/>
          </rPr>
          <t>Becky Dzingeleski:</t>
        </r>
        <r>
          <rPr>
            <sz val="9"/>
            <color indexed="81"/>
            <rFont val="Tahoma"/>
            <family val="2"/>
          </rPr>
          <t xml:space="preserve">
Per FOD is a new Unit.  Contributions began in 2018</t>
        </r>
      </text>
    </comment>
    <comment ref="NOH19" authorId="0" shapeId="0" xr:uid="{A1CF75EE-2E3C-4155-9264-1A6579F54AD5}">
      <text>
        <r>
          <rPr>
            <b/>
            <sz val="9"/>
            <color indexed="81"/>
            <rFont val="Tahoma"/>
            <family val="2"/>
          </rPr>
          <t>Becky Dzingeleski:</t>
        </r>
        <r>
          <rPr>
            <sz val="9"/>
            <color indexed="81"/>
            <rFont val="Tahoma"/>
            <family val="2"/>
          </rPr>
          <t xml:space="preserve">
Per FOD is a new Unit.  Contributions began in 2018</t>
        </r>
      </text>
    </comment>
    <comment ref="NOL19" authorId="0" shapeId="0" xr:uid="{D997DDC2-5849-4216-8AF2-9D25CD25D213}">
      <text>
        <r>
          <rPr>
            <b/>
            <sz val="9"/>
            <color indexed="81"/>
            <rFont val="Tahoma"/>
            <family val="2"/>
          </rPr>
          <t>Becky Dzingeleski:</t>
        </r>
        <r>
          <rPr>
            <sz val="9"/>
            <color indexed="81"/>
            <rFont val="Tahoma"/>
            <family val="2"/>
          </rPr>
          <t xml:space="preserve">
Per FOD is a new Unit.  Contributions began in 2018</t>
        </r>
      </text>
    </comment>
    <comment ref="NOP19" authorId="0" shapeId="0" xr:uid="{9C3223B7-68F2-494C-BC34-8385D6C75A8C}">
      <text>
        <r>
          <rPr>
            <b/>
            <sz val="9"/>
            <color indexed="81"/>
            <rFont val="Tahoma"/>
            <family val="2"/>
          </rPr>
          <t>Becky Dzingeleski:</t>
        </r>
        <r>
          <rPr>
            <sz val="9"/>
            <color indexed="81"/>
            <rFont val="Tahoma"/>
            <family val="2"/>
          </rPr>
          <t xml:space="preserve">
Per FOD is a new Unit.  Contributions began in 2018</t>
        </r>
      </text>
    </comment>
    <comment ref="NOT19" authorId="0" shapeId="0" xr:uid="{6C2555AE-2867-4927-99B3-36BB03D9FD3C}">
      <text>
        <r>
          <rPr>
            <b/>
            <sz val="9"/>
            <color indexed="81"/>
            <rFont val="Tahoma"/>
            <family val="2"/>
          </rPr>
          <t>Becky Dzingeleski:</t>
        </r>
        <r>
          <rPr>
            <sz val="9"/>
            <color indexed="81"/>
            <rFont val="Tahoma"/>
            <family val="2"/>
          </rPr>
          <t xml:space="preserve">
Per FOD is a new Unit.  Contributions began in 2018</t>
        </r>
      </text>
    </comment>
    <comment ref="NOX19" authorId="0" shapeId="0" xr:uid="{E009A812-D5F3-459E-9400-4DDE6D51A185}">
      <text>
        <r>
          <rPr>
            <b/>
            <sz val="9"/>
            <color indexed="81"/>
            <rFont val="Tahoma"/>
            <family val="2"/>
          </rPr>
          <t>Becky Dzingeleski:</t>
        </r>
        <r>
          <rPr>
            <sz val="9"/>
            <color indexed="81"/>
            <rFont val="Tahoma"/>
            <family val="2"/>
          </rPr>
          <t xml:space="preserve">
Per FOD is a new Unit.  Contributions began in 2018</t>
        </r>
      </text>
    </comment>
    <comment ref="NPB19" authorId="0" shapeId="0" xr:uid="{32E6EE47-BEC0-4EBE-8A96-45A11DC20F53}">
      <text>
        <r>
          <rPr>
            <b/>
            <sz val="9"/>
            <color indexed="81"/>
            <rFont val="Tahoma"/>
            <family val="2"/>
          </rPr>
          <t>Becky Dzingeleski:</t>
        </r>
        <r>
          <rPr>
            <sz val="9"/>
            <color indexed="81"/>
            <rFont val="Tahoma"/>
            <family val="2"/>
          </rPr>
          <t xml:space="preserve">
Per FOD is a new Unit.  Contributions began in 2018</t>
        </r>
      </text>
    </comment>
    <comment ref="NPF19" authorId="0" shapeId="0" xr:uid="{931CA505-DF03-4D98-B663-F3E3DE72EFE8}">
      <text>
        <r>
          <rPr>
            <b/>
            <sz val="9"/>
            <color indexed="81"/>
            <rFont val="Tahoma"/>
            <family val="2"/>
          </rPr>
          <t>Becky Dzingeleski:</t>
        </r>
        <r>
          <rPr>
            <sz val="9"/>
            <color indexed="81"/>
            <rFont val="Tahoma"/>
            <family val="2"/>
          </rPr>
          <t xml:space="preserve">
Per FOD is a new Unit.  Contributions began in 2018</t>
        </r>
      </text>
    </comment>
    <comment ref="NPJ19" authorId="0" shapeId="0" xr:uid="{49C0D609-B8A7-4C36-989A-3E68005CAD07}">
      <text>
        <r>
          <rPr>
            <b/>
            <sz val="9"/>
            <color indexed="81"/>
            <rFont val="Tahoma"/>
            <family val="2"/>
          </rPr>
          <t>Becky Dzingeleski:</t>
        </r>
        <r>
          <rPr>
            <sz val="9"/>
            <color indexed="81"/>
            <rFont val="Tahoma"/>
            <family val="2"/>
          </rPr>
          <t xml:space="preserve">
Per FOD is a new Unit.  Contributions began in 2018</t>
        </r>
      </text>
    </comment>
    <comment ref="NPN19" authorId="0" shapeId="0" xr:uid="{99FED8FE-BD64-41E9-AB15-70E10EF92E66}">
      <text>
        <r>
          <rPr>
            <b/>
            <sz val="9"/>
            <color indexed="81"/>
            <rFont val="Tahoma"/>
            <family val="2"/>
          </rPr>
          <t>Becky Dzingeleski:</t>
        </r>
        <r>
          <rPr>
            <sz val="9"/>
            <color indexed="81"/>
            <rFont val="Tahoma"/>
            <family val="2"/>
          </rPr>
          <t xml:space="preserve">
Per FOD is a new Unit.  Contributions began in 2018</t>
        </r>
      </text>
    </comment>
    <comment ref="NPR19" authorId="0" shapeId="0" xr:uid="{0CA44F3B-49B8-464B-9A01-3A501A29542B}">
      <text>
        <r>
          <rPr>
            <b/>
            <sz val="9"/>
            <color indexed="81"/>
            <rFont val="Tahoma"/>
            <family val="2"/>
          </rPr>
          <t>Becky Dzingeleski:</t>
        </r>
        <r>
          <rPr>
            <sz val="9"/>
            <color indexed="81"/>
            <rFont val="Tahoma"/>
            <family val="2"/>
          </rPr>
          <t xml:space="preserve">
Per FOD is a new Unit.  Contributions began in 2018</t>
        </r>
      </text>
    </comment>
    <comment ref="NPV19" authorId="0" shapeId="0" xr:uid="{43A91594-8818-48DF-934B-8BFE2105DC0D}">
      <text>
        <r>
          <rPr>
            <b/>
            <sz val="9"/>
            <color indexed="81"/>
            <rFont val="Tahoma"/>
            <family val="2"/>
          </rPr>
          <t>Becky Dzingeleski:</t>
        </r>
        <r>
          <rPr>
            <sz val="9"/>
            <color indexed="81"/>
            <rFont val="Tahoma"/>
            <family val="2"/>
          </rPr>
          <t xml:space="preserve">
Per FOD is a new Unit.  Contributions began in 2018</t>
        </r>
      </text>
    </comment>
    <comment ref="NPZ19" authorId="0" shapeId="0" xr:uid="{5EE7EBFE-0044-4926-8456-D45822DEE802}">
      <text>
        <r>
          <rPr>
            <b/>
            <sz val="9"/>
            <color indexed="81"/>
            <rFont val="Tahoma"/>
            <family val="2"/>
          </rPr>
          <t>Becky Dzingeleski:</t>
        </r>
        <r>
          <rPr>
            <sz val="9"/>
            <color indexed="81"/>
            <rFont val="Tahoma"/>
            <family val="2"/>
          </rPr>
          <t xml:space="preserve">
Per FOD is a new Unit.  Contributions began in 2018</t>
        </r>
      </text>
    </comment>
    <comment ref="NQD19" authorId="0" shapeId="0" xr:uid="{9EC55C74-6C5C-4651-9C50-2D9C854A4006}">
      <text>
        <r>
          <rPr>
            <b/>
            <sz val="9"/>
            <color indexed="81"/>
            <rFont val="Tahoma"/>
            <family val="2"/>
          </rPr>
          <t>Becky Dzingeleski:</t>
        </r>
        <r>
          <rPr>
            <sz val="9"/>
            <color indexed="81"/>
            <rFont val="Tahoma"/>
            <family val="2"/>
          </rPr>
          <t xml:space="preserve">
Per FOD is a new Unit.  Contributions began in 2018</t>
        </r>
      </text>
    </comment>
    <comment ref="NQH19" authorId="0" shapeId="0" xr:uid="{A1AA38BE-D675-4D59-9DC6-3A035C325B71}">
      <text>
        <r>
          <rPr>
            <b/>
            <sz val="9"/>
            <color indexed="81"/>
            <rFont val="Tahoma"/>
            <family val="2"/>
          </rPr>
          <t>Becky Dzingeleski:</t>
        </r>
        <r>
          <rPr>
            <sz val="9"/>
            <color indexed="81"/>
            <rFont val="Tahoma"/>
            <family val="2"/>
          </rPr>
          <t xml:space="preserve">
Per FOD is a new Unit.  Contributions began in 2018</t>
        </r>
      </text>
    </comment>
    <comment ref="NQL19" authorId="0" shapeId="0" xr:uid="{99BF111B-31D2-4D67-AA66-01EBFFC2EC9C}">
      <text>
        <r>
          <rPr>
            <b/>
            <sz val="9"/>
            <color indexed="81"/>
            <rFont val="Tahoma"/>
            <family val="2"/>
          </rPr>
          <t>Becky Dzingeleski:</t>
        </r>
        <r>
          <rPr>
            <sz val="9"/>
            <color indexed="81"/>
            <rFont val="Tahoma"/>
            <family val="2"/>
          </rPr>
          <t xml:space="preserve">
Per FOD is a new Unit.  Contributions began in 2018</t>
        </r>
      </text>
    </comment>
    <comment ref="NQP19" authorId="0" shapeId="0" xr:uid="{B34ECCDF-5520-4127-B445-267380E5D58F}">
      <text>
        <r>
          <rPr>
            <b/>
            <sz val="9"/>
            <color indexed="81"/>
            <rFont val="Tahoma"/>
            <family val="2"/>
          </rPr>
          <t>Becky Dzingeleski:</t>
        </r>
        <r>
          <rPr>
            <sz val="9"/>
            <color indexed="81"/>
            <rFont val="Tahoma"/>
            <family val="2"/>
          </rPr>
          <t xml:space="preserve">
Per FOD is a new Unit.  Contributions began in 2018</t>
        </r>
      </text>
    </comment>
    <comment ref="NQT19" authorId="0" shapeId="0" xr:uid="{10CACA1D-89B5-46BE-946C-9344B9184D25}">
      <text>
        <r>
          <rPr>
            <b/>
            <sz val="9"/>
            <color indexed="81"/>
            <rFont val="Tahoma"/>
            <family val="2"/>
          </rPr>
          <t>Becky Dzingeleski:</t>
        </r>
        <r>
          <rPr>
            <sz val="9"/>
            <color indexed="81"/>
            <rFont val="Tahoma"/>
            <family val="2"/>
          </rPr>
          <t xml:space="preserve">
Per FOD is a new Unit.  Contributions began in 2018</t>
        </r>
      </text>
    </comment>
    <comment ref="NQX19" authorId="0" shapeId="0" xr:uid="{C98A81A1-0C72-461B-B7F4-24A294623C74}">
      <text>
        <r>
          <rPr>
            <b/>
            <sz val="9"/>
            <color indexed="81"/>
            <rFont val="Tahoma"/>
            <family val="2"/>
          </rPr>
          <t>Becky Dzingeleski:</t>
        </r>
        <r>
          <rPr>
            <sz val="9"/>
            <color indexed="81"/>
            <rFont val="Tahoma"/>
            <family val="2"/>
          </rPr>
          <t xml:space="preserve">
Per FOD is a new Unit.  Contributions began in 2018</t>
        </r>
      </text>
    </comment>
    <comment ref="NRB19" authorId="0" shapeId="0" xr:uid="{77DB5D18-867A-4F05-956C-2E85CE4F2ECA}">
      <text>
        <r>
          <rPr>
            <b/>
            <sz val="9"/>
            <color indexed="81"/>
            <rFont val="Tahoma"/>
            <family val="2"/>
          </rPr>
          <t>Becky Dzingeleski:</t>
        </r>
        <r>
          <rPr>
            <sz val="9"/>
            <color indexed="81"/>
            <rFont val="Tahoma"/>
            <family val="2"/>
          </rPr>
          <t xml:space="preserve">
Per FOD is a new Unit.  Contributions began in 2018</t>
        </r>
      </text>
    </comment>
    <comment ref="NRF19" authorId="0" shapeId="0" xr:uid="{47A06126-5A54-4A1A-B5BA-3C72B68EC9A9}">
      <text>
        <r>
          <rPr>
            <b/>
            <sz val="9"/>
            <color indexed="81"/>
            <rFont val="Tahoma"/>
            <family val="2"/>
          </rPr>
          <t>Becky Dzingeleski:</t>
        </r>
        <r>
          <rPr>
            <sz val="9"/>
            <color indexed="81"/>
            <rFont val="Tahoma"/>
            <family val="2"/>
          </rPr>
          <t xml:space="preserve">
Per FOD is a new Unit.  Contributions began in 2018</t>
        </r>
      </text>
    </comment>
    <comment ref="NRJ19" authorId="0" shapeId="0" xr:uid="{42A59AEB-8B4E-4665-B9D2-08E7CE019697}">
      <text>
        <r>
          <rPr>
            <b/>
            <sz val="9"/>
            <color indexed="81"/>
            <rFont val="Tahoma"/>
            <family val="2"/>
          </rPr>
          <t>Becky Dzingeleski:</t>
        </r>
        <r>
          <rPr>
            <sz val="9"/>
            <color indexed="81"/>
            <rFont val="Tahoma"/>
            <family val="2"/>
          </rPr>
          <t xml:space="preserve">
Per FOD is a new Unit.  Contributions began in 2018</t>
        </r>
      </text>
    </comment>
    <comment ref="NRN19" authorId="0" shapeId="0" xr:uid="{1C7A1320-90B5-43E9-8030-7F96C7B4B820}">
      <text>
        <r>
          <rPr>
            <b/>
            <sz val="9"/>
            <color indexed="81"/>
            <rFont val="Tahoma"/>
            <family val="2"/>
          </rPr>
          <t>Becky Dzingeleski:</t>
        </r>
        <r>
          <rPr>
            <sz val="9"/>
            <color indexed="81"/>
            <rFont val="Tahoma"/>
            <family val="2"/>
          </rPr>
          <t xml:space="preserve">
Per FOD is a new Unit.  Contributions began in 2018</t>
        </r>
      </text>
    </comment>
    <comment ref="NRR19" authorId="0" shapeId="0" xr:uid="{B1D5FD17-DA38-45F5-ACC9-4FE88E0142C3}">
      <text>
        <r>
          <rPr>
            <b/>
            <sz val="9"/>
            <color indexed="81"/>
            <rFont val="Tahoma"/>
            <family val="2"/>
          </rPr>
          <t>Becky Dzingeleski:</t>
        </r>
        <r>
          <rPr>
            <sz val="9"/>
            <color indexed="81"/>
            <rFont val="Tahoma"/>
            <family val="2"/>
          </rPr>
          <t xml:space="preserve">
Per FOD is a new Unit.  Contributions began in 2018</t>
        </r>
      </text>
    </comment>
    <comment ref="NRV19" authorId="0" shapeId="0" xr:uid="{4983568F-0B13-4F29-A19C-4BAEF5969EA0}">
      <text>
        <r>
          <rPr>
            <b/>
            <sz val="9"/>
            <color indexed="81"/>
            <rFont val="Tahoma"/>
            <family val="2"/>
          </rPr>
          <t>Becky Dzingeleski:</t>
        </r>
        <r>
          <rPr>
            <sz val="9"/>
            <color indexed="81"/>
            <rFont val="Tahoma"/>
            <family val="2"/>
          </rPr>
          <t xml:space="preserve">
Per FOD is a new Unit.  Contributions began in 2018</t>
        </r>
      </text>
    </comment>
    <comment ref="NRZ19" authorId="0" shapeId="0" xr:uid="{16A4E065-4142-4DAC-80D6-519B5231113C}">
      <text>
        <r>
          <rPr>
            <b/>
            <sz val="9"/>
            <color indexed="81"/>
            <rFont val="Tahoma"/>
            <family val="2"/>
          </rPr>
          <t>Becky Dzingeleski:</t>
        </r>
        <r>
          <rPr>
            <sz val="9"/>
            <color indexed="81"/>
            <rFont val="Tahoma"/>
            <family val="2"/>
          </rPr>
          <t xml:space="preserve">
Per FOD is a new Unit.  Contributions began in 2018</t>
        </r>
      </text>
    </comment>
    <comment ref="NSD19" authorId="0" shapeId="0" xr:uid="{71731BDA-9412-43BF-B92E-F45E200924D5}">
      <text>
        <r>
          <rPr>
            <b/>
            <sz val="9"/>
            <color indexed="81"/>
            <rFont val="Tahoma"/>
            <family val="2"/>
          </rPr>
          <t>Becky Dzingeleski:</t>
        </r>
        <r>
          <rPr>
            <sz val="9"/>
            <color indexed="81"/>
            <rFont val="Tahoma"/>
            <family val="2"/>
          </rPr>
          <t xml:space="preserve">
Per FOD is a new Unit.  Contributions began in 2018</t>
        </r>
      </text>
    </comment>
    <comment ref="NSH19" authorId="0" shapeId="0" xr:uid="{4F1D5D2D-1758-4EDD-975E-6A9D19115058}">
      <text>
        <r>
          <rPr>
            <b/>
            <sz val="9"/>
            <color indexed="81"/>
            <rFont val="Tahoma"/>
            <family val="2"/>
          </rPr>
          <t>Becky Dzingeleski:</t>
        </r>
        <r>
          <rPr>
            <sz val="9"/>
            <color indexed="81"/>
            <rFont val="Tahoma"/>
            <family val="2"/>
          </rPr>
          <t xml:space="preserve">
Per FOD is a new Unit.  Contributions began in 2018</t>
        </r>
      </text>
    </comment>
    <comment ref="NSL19" authorId="0" shapeId="0" xr:uid="{71DE53C4-749A-45D5-A88C-33CB1E691FB0}">
      <text>
        <r>
          <rPr>
            <b/>
            <sz val="9"/>
            <color indexed="81"/>
            <rFont val="Tahoma"/>
            <family val="2"/>
          </rPr>
          <t>Becky Dzingeleski:</t>
        </r>
        <r>
          <rPr>
            <sz val="9"/>
            <color indexed="81"/>
            <rFont val="Tahoma"/>
            <family val="2"/>
          </rPr>
          <t xml:space="preserve">
Per FOD is a new Unit.  Contributions began in 2018</t>
        </r>
      </text>
    </comment>
    <comment ref="NSP19" authorId="0" shapeId="0" xr:uid="{D8797887-EA5A-46C0-B17F-D1FAA257DC32}">
      <text>
        <r>
          <rPr>
            <b/>
            <sz val="9"/>
            <color indexed="81"/>
            <rFont val="Tahoma"/>
            <family val="2"/>
          </rPr>
          <t>Becky Dzingeleski:</t>
        </r>
        <r>
          <rPr>
            <sz val="9"/>
            <color indexed="81"/>
            <rFont val="Tahoma"/>
            <family val="2"/>
          </rPr>
          <t xml:space="preserve">
Per FOD is a new Unit.  Contributions began in 2018</t>
        </r>
      </text>
    </comment>
    <comment ref="NST19" authorId="0" shapeId="0" xr:uid="{58D6D078-AEC9-40BF-AB70-87128D90A3B5}">
      <text>
        <r>
          <rPr>
            <b/>
            <sz val="9"/>
            <color indexed="81"/>
            <rFont val="Tahoma"/>
            <family val="2"/>
          </rPr>
          <t>Becky Dzingeleski:</t>
        </r>
        <r>
          <rPr>
            <sz val="9"/>
            <color indexed="81"/>
            <rFont val="Tahoma"/>
            <family val="2"/>
          </rPr>
          <t xml:space="preserve">
Per FOD is a new Unit.  Contributions began in 2018</t>
        </r>
      </text>
    </comment>
    <comment ref="NSX19" authorId="0" shapeId="0" xr:uid="{F34D9580-BB59-4416-BD9A-571597DCEDC4}">
      <text>
        <r>
          <rPr>
            <b/>
            <sz val="9"/>
            <color indexed="81"/>
            <rFont val="Tahoma"/>
            <family val="2"/>
          </rPr>
          <t>Becky Dzingeleski:</t>
        </r>
        <r>
          <rPr>
            <sz val="9"/>
            <color indexed="81"/>
            <rFont val="Tahoma"/>
            <family val="2"/>
          </rPr>
          <t xml:space="preserve">
Per FOD is a new Unit.  Contributions began in 2018</t>
        </r>
      </text>
    </comment>
    <comment ref="NTB19" authorId="0" shapeId="0" xr:uid="{D2D07892-8118-47F3-ACA9-A6DE9BEA3E3C}">
      <text>
        <r>
          <rPr>
            <b/>
            <sz val="9"/>
            <color indexed="81"/>
            <rFont val="Tahoma"/>
            <family val="2"/>
          </rPr>
          <t>Becky Dzingeleski:</t>
        </r>
        <r>
          <rPr>
            <sz val="9"/>
            <color indexed="81"/>
            <rFont val="Tahoma"/>
            <family val="2"/>
          </rPr>
          <t xml:space="preserve">
Per FOD is a new Unit.  Contributions began in 2018</t>
        </r>
      </text>
    </comment>
    <comment ref="NTF19" authorId="0" shapeId="0" xr:uid="{B878737F-367E-411F-BB8F-03D314FCE6F9}">
      <text>
        <r>
          <rPr>
            <b/>
            <sz val="9"/>
            <color indexed="81"/>
            <rFont val="Tahoma"/>
            <family val="2"/>
          </rPr>
          <t>Becky Dzingeleski:</t>
        </r>
        <r>
          <rPr>
            <sz val="9"/>
            <color indexed="81"/>
            <rFont val="Tahoma"/>
            <family val="2"/>
          </rPr>
          <t xml:space="preserve">
Per FOD is a new Unit.  Contributions began in 2018</t>
        </r>
      </text>
    </comment>
    <comment ref="NTJ19" authorId="0" shapeId="0" xr:uid="{E30590DA-6A1C-44E7-B383-5E7542AC2E60}">
      <text>
        <r>
          <rPr>
            <b/>
            <sz val="9"/>
            <color indexed="81"/>
            <rFont val="Tahoma"/>
            <family val="2"/>
          </rPr>
          <t>Becky Dzingeleski:</t>
        </r>
        <r>
          <rPr>
            <sz val="9"/>
            <color indexed="81"/>
            <rFont val="Tahoma"/>
            <family val="2"/>
          </rPr>
          <t xml:space="preserve">
Per FOD is a new Unit.  Contributions began in 2018</t>
        </r>
      </text>
    </comment>
    <comment ref="NTN19" authorId="0" shapeId="0" xr:uid="{E21828CA-7553-4A7D-BEE0-654A0792EF09}">
      <text>
        <r>
          <rPr>
            <b/>
            <sz val="9"/>
            <color indexed="81"/>
            <rFont val="Tahoma"/>
            <family val="2"/>
          </rPr>
          <t>Becky Dzingeleski:</t>
        </r>
        <r>
          <rPr>
            <sz val="9"/>
            <color indexed="81"/>
            <rFont val="Tahoma"/>
            <family val="2"/>
          </rPr>
          <t xml:space="preserve">
Per FOD is a new Unit.  Contributions began in 2018</t>
        </r>
      </text>
    </comment>
    <comment ref="NTR19" authorId="0" shapeId="0" xr:uid="{49023B5E-58FE-4ED9-9781-B986D75325CD}">
      <text>
        <r>
          <rPr>
            <b/>
            <sz val="9"/>
            <color indexed="81"/>
            <rFont val="Tahoma"/>
            <family val="2"/>
          </rPr>
          <t>Becky Dzingeleski:</t>
        </r>
        <r>
          <rPr>
            <sz val="9"/>
            <color indexed="81"/>
            <rFont val="Tahoma"/>
            <family val="2"/>
          </rPr>
          <t xml:space="preserve">
Per FOD is a new Unit.  Contributions began in 2018</t>
        </r>
      </text>
    </comment>
    <comment ref="NTV19" authorId="0" shapeId="0" xr:uid="{4BAD8B4D-2108-44B0-A776-5E57E1286DDC}">
      <text>
        <r>
          <rPr>
            <b/>
            <sz val="9"/>
            <color indexed="81"/>
            <rFont val="Tahoma"/>
            <family val="2"/>
          </rPr>
          <t>Becky Dzingeleski:</t>
        </r>
        <r>
          <rPr>
            <sz val="9"/>
            <color indexed="81"/>
            <rFont val="Tahoma"/>
            <family val="2"/>
          </rPr>
          <t xml:space="preserve">
Per FOD is a new Unit.  Contributions began in 2018</t>
        </r>
      </text>
    </comment>
    <comment ref="NTZ19" authorId="0" shapeId="0" xr:uid="{B702AA24-EFD8-466B-A740-B7298AF71978}">
      <text>
        <r>
          <rPr>
            <b/>
            <sz val="9"/>
            <color indexed="81"/>
            <rFont val="Tahoma"/>
            <family val="2"/>
          </rPr>
          <t>Becky Dzingeleski:</t>
        </r>
        <r>
          <rPr>
            <sz val="9"/>
            <color indexed="81"/>
            <rFont val="Tahoma"/>
            <family val="2"/>
          </rPr>
          <t xml:space="preserve">
Per FOD is a new Unit.  Contributions began in 2018</t>
        </r>
      </text>
    </comment>
    <comment ref="NUD19" authorId="0" shapeId="0" xr:uid="{3786CFA4-951A-4951-B82A-4241E7A0213D}">
      <text>
        <r>
          <rPr>
            <b/>
            <sz val="9"/>
            <color indexed="81"/>
            <rFont val="Tahoma"/>
            <family val="2"/>
          </rPr>
          <t>Becky Dzingeleski:</t>
        </r>
        <r>
          <rPr>
            <sz val="9"/>
            <color indexed="81"/>
            <rFont val="Tahoma"/>
            <family val="2"/>
          </rPr>
          <t xml:space="preserve">
Per FOD is a new Unit.  Contributions began in 2018</t>
        </r>
      </text>
    </comment>
    <comment ref="NUH19" authorId="0" shapeId="0" xr:uid="{0E8B76B3-4FB0-44DB-A8C6-4F903BA9E93A}">
      <text>
        <r>
          <rPr>
            <b/>
            <sz val="9"/>
            <color indexed="81"/>
            <rFont val="Tahoma"/>
            <family val="2"/>
          </rPr>
          <t>Becky Dzingeleski:</t>
        </r>
        <r>
          <rPr>
            <sz val="9"/>
            <color indexed="81"/>
            <rFont val="Tahoma"/>
            <family val="2"/>
          </rPr>
          <t xml:space="preserve">
Per FOD is a new Unit.  Contributions began in 2018</t>
        </r>
      </text>
    </comment>
    <comment ref="NUL19" authorId="0" shapeId="0" xr:uid="{9EB22B9A-138A-4C1E-A6A6-B228FE2982D8}">
      <text>
        <r>
          <rPr>
            <b/>
            <sz val="9"/>
            <color indexed="81"/>
            <rFont val="Tahoma"/>
            <family val="2"/>
          </rPr>
          <t>Becky Dzingeleski:</t>
        </r>
        <r>
          <rPr>
            <sz val="9"/>
            <color indexed="81"/>
            <rFont val="Tahoma"/>
            <family val="2"/>
          </rPr>
          <t xml:space="preserve">
Per FOD is a new Unit.  Contributions began in 2018</t>
        </r>
      </text>
    </comment>
    <comment ref="NUP19" authorId="0" shapeId="0" xr:uid="{3BD579CC-7AA1-4720-B69B-6037614F336E}">
      <text>
        <r>
          <rPr>
            <b/>
            <sz val="9"/>
            <color indexed="81"/>
            <rFont val="Tahoma"/>
            <family val="2"/>
          </rPr>
          <t>Becky Dzingeleski:</t>
        </r>
        <r>
          <rPr>
            <sz val="9"/>
            <color indexed="81"/>
            <rFont val="Tahoma"/>
            <family val="2"/>
          </rPr>
          <t xml:space="preserve">
Per FOD is a new Unit.  Contributions began in 2018</t>
        </r>
      </text>
    </comment>
    <comment ref="NUT19" authorId="0" shapeId="0" xr:uid="{592B041F-A950-4EDF-B96D-CD5BCAC4744A}">
      <text>
        <r>
          <rPr>
            <b/>
            <sz val="9"/>
            <color indexed="81"/>
            <rFont val="Tahoma"/>
            <family val="2"/>
          </rPr>
          <t>Becky Dzingeleski:</t>
        </r>
        <r>
          <rPr>
            <sz val="9"/>
            <color indexed="81"/>
            <rFont val="Tahoma"/>
            <family val="2"/>
          </rPr>
          <t xml:space="preserve">
Per FOD is a new Unit.  Contributions began in 2018</t>
        </r>
      </text>
    </comment>
    <comment ref="NUX19" authorId="0" shapeId="0" xr:uid="{B189CE08-D9A4-4A1C-84C1-529506FD81F4}">
      <text>
        <r>
          <rPr>
            <b/>
            <sz val="9"/>
            <color indexed="81"/>
            <rFont val="Tahoma"/>
            <family val="2"/>
          </rPr>
          <t>Becky Dzingeleski:</t>
        </r>
        <r>
          <rPr>
            <sz val="9"/>
            <color indexed="81"/>
            <rFont val="Tahoma"/>
            <family val="2"/>
          </rPr>
          <t xml:space="preserve">
Per FOD is a new Unit.  Contributions began in 2018</t>
        </r>
      </text>
    </comment>
    <comment ref="NVB19" authorId="0" shapeId="0" xr:uid="{29398DA7-0996-450F-959A-B175EB98225E}">
      <text>
        <r>
          <rPr>
            <b/>
            <sz val="9"/>
            <color indexed="81"/>
            <rFont val="Tahoma"/>
            <family val="2"/>
          </rPr>
          <t>Becky Dzingeleski:</t>
        </r>
        <r>
          <rPr>
            <sz val="9"/>
            <color indexed="81"/>
            <rFont val="Tahoma"/>
            <family val="2"/>
          </rPr>
          <t xml:space="preserve">
Per FOD is a new Unit.  Contributions began in 2018</t>
        </r>
      </text>
    </comment>
    <comment ref="NVF19" authorId="0" shapeId="0" xr:uid="{41CF5438-A3CE-402E-B1E1-BF9A25CDB399}">
      <text>
        <r>
          <rPr>
            <b/>
            <sz val="9"/>
            <color indexed="81"/>
            <rFont val="Tahoma"/>
            <family val="2"/>
          </rPr>
          <t>Becky Dzingeleski:</t>
        </r>
        <r>
          <rPr>
            <sz val="9"/>
            <color indexed="81"/>
            <rFont val="Tahoma"/>
            <family val="2"/>
          </rPr>
          <t xml:space="preserve">
Per FOD is a new Unit.  Contributions began in 2018</t>
        </r>
      </text>
    </comment>
    <comment ref="NVJ19" authorId="0" shapeId="0" xr:uid="{1B7BF0AC-1485-48DB-841C-6565B52F4214}">
      <text>
        <r>
          <rPr>
            <b/>
            <sz val="9"/>
            <color indexed="81"/>
            <rFont val="Tahoma"/>
            <family val="2"/>
          </rPr>
          <t>Becky Dzingeleski:</t>
        </r>
        <r>
          <rPr>
            <sz val="9"/>
            <color indexed="81"/>
            <rFont val="Tahoma"/>
            <family val="2"/>
          </rPr>
          <t xml:space="preserve">
Per FOD is a new Unit.  Contributions began in 2018</t>
        </r>
      </text>
    </comment>
    <comment ref="NVN19" authorId="0" shapeId="0" xr:uid="{0873DD09-EEE3-4495-91C7-58B37F2230A5}">
      <text>
        <r>
          <rPr>
            <b/>
            <sz val="9"/>
            <color indexed="81"/>
            <rFont val="Tahoma"/>
            <family val="2"/>
          </rPr>
          <t>Becky Dzingeleski:</t>
        </r>
        <r>
          <rPr>
            <sz val="9"/>
            <color indexed="81"/>
            <rFont val="Tahoma"/>
            <family val="2"/>
          </rPr>
          <t xml:space="preserve">
Per FOD is a new Unit.  Contributions began in 2018</t>
        </r>
      </text>
    </comment>
    <comment ref="NVR19" authorId="0" shapeId="0" xr:uid="{2BD0599C-C63D-4936-A85E-E218815207C3}">
      <text>
        <r>
          <rPr>
            <b/>
            <sz val="9"/>
            <color indexed="81"/>
            <rFont val="Tahoma"/>
            <family val="2"/>
          </rPr>
          <t>Becky Dzingeleski:</t>
        </r>
        <r>
          <rPr>
            <sz val="9"/>
            <color indexed="81"/>
            <rFont val="Tahoma"/>
            <family val="2"/>
          </rPr>
          <t xml:space="preserve">
Per FOD is a new Unit.  Contributions began in 2018</t>
        </r>
      </text>
    </comment>
    <comment ref="NVV19" authorId="0" shapeId="0" xr:uid="{63EF87A3-3AA8-443C-B2BE-5182D83C4E51}">
      <text>
        <r>
          <rPr>
            <b/>
            <sz val="9"/>
            <color indexed="81"/>
            <rFont val="Tahoma"/>
            <family val="2"/>
          </rPr>
          <t>Becky Dzingeleski:</t>
        </r>
        <r>
          <rPr>
            <sz val="9"/>
            <color indexed="81"/>
            <rFont val="Tahoma"/>
            <family val="2"/>
          </rPr>
          <t xml:space="preserve">
Per FOD is a new Unit.  Contributions began in 2018</t>
        </r>
      </text>
    </comment>
    <comment ref="NVZ19" authorId="0" shapeId="0" xr:uid="{32406749-8790-422C-A6DA-25682168C99C}">
      <text>
        <r>
          <rPr>
            <b/>
            <sz val="9"/>
            <color indexed="81"/>
            <rFont val="Tahoma"/>
            <family val="2"/>
          </rPr>
          <t>Becky Dzingeleski:</t>
        </r>
        <r>
          <rPr>
            <sz val="9"/>
            <color indexed="81"/>
            <rFont val="Tahoma"/>
            <family val="2"/>
          </rPr>
          <t xml:space="preserve">
Per FOD is a new Unit.  Contributions began in 2018</t>
        </r>
      </text>
    </comment>
    <comment ref="NWD19" authorId="0" shapeId="0" xr:uid="{A6EB0E2C-1659-45F9-A8C6-F0D3857FF63F}">
      <text>
        <r>
          <rPr>
            <b/>
            <sz val="9"/>
            <color indexed="81"/>
            <rFont val="Tahoma"/>
            <family val="2"/>
          </rPr>
          <t>Becky Dzingeleski:</t>
        </r>
        <r>
          <rPr>
            <sz val="9"/>
            <color indexed="81"/>
            <rFont val="Tahoma"/>
            <family val="2"/>
          </rPr>
          <t xml:space="preserve">
Per FOD is a new Unit.  Contributions began in 2018</t>
        </r>
      </text>
    </comment>
    <comment ref="NWH19" authorId="0" shapeId="0" xr:uid="{A4ABD7C3-903C-4DBD-AC5B-839901F9FD8C}">
      <text>
        <r>
          <rPr>
            <b/>
            <sz val="9"/>
            <color indexed="81"/>
            <rFont val="Tahoma"/>
            <family val="2"/>
          </rPr>
          <t>Becky Dzingeleski:</t>
        </r>
        <r>
          <rPr>
            <sz val="9"/>
            <color indexed="81"/>
            <rFont val="Tahoma"/>
            <family val="2"/>
          </rPr>
          <t xml:space="preserve">
Per FOD is a new Unit.  Contributions began in 2018</t>
        </r>
      </text>
    </comment>
    <comment ref="NWL19" authorId="0" shapeId="0" xr:uid="{6C451747-7090-4A4D-A196-6511DE566F06}">
      <text>
        <r>
          <rPr>
            <b/>
            <sz val="9"/>
            <color indexed="81"/>
            <rFont val="Tahoma"/>
            <family val="2"/>
          </rPr>
          <t>Becky Dzingeleski:</t>
        </r>
        <r>
          <rPr>
            <sz val="9"/>
            <color indexed="81"/>
            <rFont val="Tahoma"/>
            <family val="2"/>
          </rPr>
          <t xml:space="preserve">
Per FOD is a new Unit.  Contributions began in 2018</t>
        </r>
      </text>
    </comment>
    <comment ref="NWP19" authorId="0" shapeId="0" xr:uid="{48189ED7-194A-43E3-A165-69EBF21336E8}">
      <text>
        <r>
          <rPr>
            <b/>
            <sz val="9"/>
            <color indexed="81"/>
            <rFont val="Tahoma"/>
            <family val="2"/>
          </rPr>
          <t>Becky Dzingeleski:</t>
        </r>
        <r>
          <rPr>
            <sz val="9"/>
            <color indexed="81"/>
            <rFont val="Tahoma"/>
            <family val="2"/>
          </rPr>
          <t xml:space="preserve">
Per FOD is a new Unit.  Contributions began in 2018</t>
        </r>
      </text>
    </comment>
    <comment ref="NWT19" authorId="0" shapeId="0" xr:uid="{DE12F2FA-3D0E-4428-AD31-6403FD846511}">
      <text>
        <r>
          <rPr>
            <b/>
            <sz val="9"/>
            <color indexed="81"/>
            <rFont val="Tahoma"/>
            <family val="2"/>
          </rPr>
          <t>Becky Dzingeleski:</t>
        </r>
        <r>
          <rPr>
            <sz val="9"/>
            <color indexed="81"/>
            <rFont val="Tahoma"/>
            <family val="2"/>
          </rPr>
          <t xml:space="preserve">
Per FOD is a new Unit.  Contributions began in 2018</t>
        </r>
      </text>
    </comment>
    <comment ref="NWX19" authorId="0" shapeId="0" xr:uid="{C8CD4C13-4793-4615-85E9-65EFD1F7A986}">
      <text>
        <r>
          <rPr>
            <b/>
            <sz val="9"/>
            <color indexed="81"/>
            <rFont val="Tahoma"/>
            <family val="2"/>
          </rPr>
          <t>Becky Dzingeleski:</t>
        </r>
        <r>
          <rPr>
            <sz val="9"/>
            <color indexed="81"/>
            <rFont val="Tahoma"/>
            <family val="2"/>
          </rPr>
          <t xml:space="preserve">
Per FOD is a new Unit.  Contributions began in 2018</t>
        </r>
      </text>
    </comment>
    <comment ref="NXB19" authorId="0" shapeId="0" xr:uid="{483F85DF-6BB2-462C-A405-2EA34EB67883}">
      <text>
        <r>
          <rPr>
            <b/>
            <sz val="9"/>
            <color indexed="81"/>
            <rFont val="Tahoma"/>
            <family val="2"/>
          </rPr>
          <t>Becky Dzingeleski:</t>
        </r>
        <r>
          <rPr>
            <sz val="9"/>
            <color indexed="81"/>
            <rFont val="Tahoma"/>
            <family val="2"/>
          </rPr>
          <t xml:space="preserve">
Per FOD is a new Unit.  Contributions began in 2018</t>
        </r>
      </text>
    </comment>
    <comment ref="NXF19" authorId="0" shapeId="0" xr:uid="{9B538AC4-D508-466F-B5D9-F37F5C0201AE}">
      <text>
        <r>
          <rPr>
            <b/>
            <sz val="9"/>
            <color indexed="81"/>
            <rFont val="Tahoma"/>
            <family val="2"/>
          </rPr>
          <t>Becky Dzingeleski:</t>
        </r>
        <r>
          <rPr>
            <sz val="9"/>
            <color indexed="81"/>
            <rFont val="Tahoma"/>
            <family val="2"/>
          </rPr>
          <t xml:space="preserve">
Per FOD is a new Unit.  Contributions began in 2018</t>
        </r>
      </text>
    </comment>
    <comment ref="NXJ19" authorId="0" shapeId="0" xr:uid="{CAFCD489-64BC-40F2-A394-15C4B91EE2E5}">
      <text>
        <r>
          <rPr>
            <b/>
            <sz val="9"/>
            <color indexed="81"/>
            <rFont val="Tahoma"/>
            <family val="2"/>
          </rPr>
          <t>Becky Dzingeleski:</t>
        </r>
        <r>
          <rPr>
            <sz val="9"/>
            <color indexed="81"/>
            <rFont val="Tahoma"/>
            <family val="2"/>
          </rPr>
          <t xml:space="preserve">
Per FOD is a new Unit.  Contributions began in 2018</t>
        </r>
      </text>
    </comment>
    <comment ref="NXN19" authorId="0" shapeId="0" xr:uid="{984D1195-0180-4CEB-A5D8-34D72488AFEF}">
      <text>
        <r>
          <rPr>
            <b/>
            <sz val="9"/>
            <color indexed="81"/>
            <rFont val="Tahoma"/>
            <family val="2"/>
          </rPr>
          <t>Becky Dzingeleski:</t>
        </r>
        <r>
          <rPr>
            <sz val="9"/>
            <color indexed="81"/>
            <rFont val="Tahoma"/>
            <family val="2"/>
          </rPr>
          <t xml:space="preserve">
Per FOD is a new Unit.  Contributions began in 2018</t>
        </r>
      </text>
    </comment>
    <comment ref="NXR19" authorId="0" shapeId="0" xr:uid="{15760AC5-E3CB-4F41-892E-6FEE06D60F92}">
      <text>
        <r>
          <rPr>
            <b/>
            <sz val="9"/>
            <color indexed="81"/>
            <rFont val="Tahoma"/>
            <family val="2"/>
          </rPr>
          <t>Becky Dzingeleski:</t>
        </r>
        <r>
          <rPr>
            <sz val="9"/>
            <color indexed="81"/>
            <rFont val="Tahoma"/>
            <family val="2"/>
          </rPr>
          <t xml:space="preserve">
Per FOD is a new Unit.  Contributions began in 2018</t>
        </r>
      </text>
    </comment>
    <comment ref="NXV19" authorId="0" shapeId="0" xr:uid="{2237E820-066B-4ED3-B9D6-4603AD6C3D9E}">
      <text>
        <r>
          <rPr>
            <b/>
            <sz val="9"/>
            <color indexed="81"/>
            <rFont val="Tahoma"/>
            <family val="2"/>
          </rPr>
          <t>Becky Dzingeleski:</t>
        </r>
        <r>
          <rPr>
            <sz val="9"/>
            <color indexed="81"/>
            <rFont val="Tahoma"/>
            <family val="2"/>
          </rPr>
          <t xml:space="preserve">
Per FOD is a new Unit.  Contributions began in 2018</t>
        </r>
      </text>
    </comment>
    <comment ref="NXZ19" authorId="0" shapeId="0" xr:uid="{CF54DC29-8EE2-4AE8-BA2C-14D56E6E3F3D}">
      <text>
        <r>
          <rPr>
            <b/>
            <sz val="9"/>
            <color indexed="81"/>
            <rFont val="Tahoma"/>
            <family val="2"/>
          </rPr>
          <t>Becky Dzingeleski:</t>
        </r>
        <r>
          <rPr>
            <sz val="9"/>
            <color indexed="81"/>
            <rFont val="Tahoma"/>
            <family val="2"/>
          </rPr>
          <t xml:space="preserve">
Per FOD is a new Unit.  Contributions began in 2018</t>
        </r>
      </text>
    </comment>
    <comment ref="NYD19" authorId="0" shapeId="0" xr:uid="{DD1B28F0-B359-491C-B206-C137990BDA94}">
      <text>
        <r>
          <rPr>
            <b/>
            <sz val="9"/>
            <color indexed="81"/>
            <rFont val="Tahoma"/>
            <family val="2"/>
          </rPr>
          <t>Becky Dzingeleski:</t>
        </r>
        <r>
          <rPr>
            <sz val="9"/>
            <color indexed="81"/>
            <rFont val="Tahoma"/>
            <family val="2"/>
          </rPr>
          <t xml:space="preserve">
Per FOD is a new Unit.  Contributions began in 2018</t>
        </r>
      </text>
    </comment>
    <comment ref="NYH19" authorId="0" shapeId="0" xr:uid="{F9617054-F9AA-4262-BF89-CE22E61B026A}">
      <text>
        <r>
          <rPr>
            <b/>
            <sz val="9"/>
            <color indexed="81"/>
            <rFont val="Tahoma"/>
            <family val="2"/>
          </rPr>
          <t>Becky Dzingeleski:</t>
        </r>
        <r>
          <rPr>
            <sz val="9"/>
            <color indexed="81"/>
            <rFont val="Tahoma"/>
            <family val="2"/>
          </rPr>
          <t xml:space="preserve">
Per FOD is a new Unit.  Contributions began in 2018</t>
        </r>
      </text>
    </comment>
    <comment ref="NYL19" authorId="0" shapeId="0" xr:uid="{607CA4C4-D957-4DC7-AED2-18135F344AA1}">
      <text>
        <r>
          <rPr>
            <b/>
            <sz val="9"/>
            <color indexed="81"/>
            <rFont val="Tahoma"/>
            <family val="2"/>
          </rPr>
          <t>Becky Dzingeleski:</t>
        </r>
        <r>
          <rPr>
            <sz val="9"/>
            <color indexed="81"/>
            <rFont val="Tahoma"/>
            <family val="2"/>
          </rPr>
          <t xml:space="preserve">
Per FOD is a new Unit.  Contributions began in 2018</t>
        </r>
      </text>
    </comment>
    <comment ref="NYP19" authorId="0" shapeId="0" xr:uid="{E632B81C-C704-4CF1-B843-93C1B960B30E}">
      <text>
        <r>
          <rPr>
            <b/>
            <sz val="9"/>
            <color indexed="81"/>
            <rFont val="Tahoma"/>
            <family val="2"/>
          </rPr>
          <t>Becky Dzingeleski:</t>
        </r>
        <r>
          <rPr>
            <sz val="9"/>
            <color indexed="81"/>
            <rFont val="Tahoma"/>
            <family val="2"/>
          </rPr>
          <t xml:space="preserve">
Per FOD is a new Unit.  Contributions began in 2018</t>
        </r>
      </text>
    </comment>
    <comment ref="NYT19" authorId="0" shapeId="0" xr:uid="{42BA36E7-7287-420D-AB46-40C7B0ACA4C7}">
      <text>
        <r>
          <rPr>
            <b/>
            <sz val="9"/>
            <color indexed="81"/>
            <rFont val="Tahoma"/>
            <family val="2"/>
          </rPr>
          <t>Becky Dzingeleski:</t>
        </r>
        <r>
          <rPr>
            <sz val="9"/>
            <color indexed="81"/>
            <rFont val="Tahoma"/>
            <family val="2"/>
          </rPr>
          <t xml:space="preserve">
Per FOD is a new Unit.  Contributions began in 2018</t>
        </r>
      </text>
    </comment>
    <comment ref="NYX19" authorId="0" shapeId="0" xr:uid="{F1878D0D-2BAC-4D87-B7DE-532D2E891DB9}">
      <text>
        <r>
          <rPr>
            <b/>
            <sz val="9"/>
            <color indexed="81"/>
            <rFont val="Tahoma"/>
            <family val="2"/>
          </rPr>
          <t>Becky Dzingeleski:</t>
        </r>
        <r>
          <rPr>
            <sz val="9"/>
            <color indexed="81"/>
            <rFont val="Tahoma"/>
            <family val="2"/>
          </rPr>
          <t xml:space="preserve">
Per FOD is a new Unit.  Contributions began in 2018</t>
        </r>
      </text>
    </comment>
    <comment ref="NZB19" authorId="0" shapeId="0" xr:uid="{374255CE-B52F-431A-B57E-9CD650540934}">
      <text>
        <r>
          <rPr>
            <b/>
            <sz val="9"/>
            <color indexed="81"/>
            <rFont val="Tahoma"/>
            <family val="2"/>
          </rPr>
          <t>Becky Dzingeleski:</t>
        </r>
        <r>
          <rPr>
            <sz val="9"/>
            <color indexed="81"/>
            <rFont val="Tahoma"/>
            <family val="2"/>
          </rPr>
          <t xml:space="preserve">
Per FOD is a new Unit.  Contributions began in 2018</t>
        </r>
      </text>
    </comment>
    <comment ref="NZF19" authorId="0" shapeId="0" xr:uid="{1ED7C066-0C3F-4112-AEB7-3306E85A954A}">
      <text>
        <r>
          <rPr>
            <b/>
            <sz val="9"/>
            <color indexed="81"/>
            <rFont val="Tahoma"/>
            <family val="2"/>
          </rPr>
          <t>Becky Dzingeleski:</t>
        </r>
        <r>
          <rPr>
            <sz val="9"/>
            <color indexed="81"/>
            <rFont val="Tahoma"/>
            <family val="2"/>
          </rPr>
          <t xml:space="preserve">
Per FOD is a new Unit.  Contributions began in 2018</t>
        </r>
      </text>
    </comment>
    <comment ref="NZJ19" authorId="0" shapeId="0" xr:uid="{0941C426-C342-458F-B60D-CC0DEBD01F12}">
      <text>
        <r>
          <rPr>
            <b/>
            <sz val="9"/>
            <color indexed="81"/>
            <rFont val="Tahoma"/>
            <family val="2"/>
          </rPr>
          <t>Becky Dzingeleski:</t>
        </r>
        <r>
          <rPr>
            <sz val="9"/>
            <color indexed="81"/>
            <rFont val="Tahoma"/>
            <family val="2"/>
          </rPr>
          <t xml:space="preserve">
Per FOD is a new Unit.  Contributions began in 2018</t>
        </r>
      </text>
    </comment>
    <comment ref="NZN19" authorId="0" shapeId="0" xr:uid="{B47B910D-1791-4FE0-B2A2-840F38E4EDD4}">
      <text>
        <r>
          <rPr>
            <b/>
            <sz val="9"/>
            <color indexed="81"/>
            <rFont val="Tahoma"/>
            <family val="2"/>
          </rPr>
          <t>Becky Dzingeleski:</t>
        </r>
        <r>
          <rPr>
            <sz val="9"/>
            <color indexed="81"/>
            <rFont val="Tahoma"/>
            <family val="2"/>
          </rPr>
          <t xml:space="preserve">
Per FOD is a new Unit.  Contributions began in 2018</t>
        </r>
      </text>
    </comment>
    <comment ref="NZR19" authorId="0" shapeId="0" xr:uid="{BA39134A-1534-4C0F-9991-162410913738}">
      <text>
        <r>
          <rPr>
            <b/>
            <sz val="9"/>
            <color indexed="81"/>
            <rFont val="Tahoma"/>
            <family val="2"/>
          </rPr>
          <t>Becky Dzingeleski:</t>
        </r>
        <r>
          <rPr>
            <sz val="9"/>
            <color indexed="81"/>
            <rFont val="Tahoma"/>
            <family val="2"/>
          </rPr>
          <t xml:space="preserve">
Per FOD is a new Unit.  Contributions began in 2018</t>
        </r>
      </text>
    </comment>
    <comment ref="NZV19" authorId="0" shapeId="0" xr:uid="{21D5D7EB-D0EA-4869-A4D3-21E9EC7369BA}">
      <text>
        <r>
          <rPr>
            <b/>
            <sz val="9"/>
            <color indexed="81"/>
            <rFont val="Tahoma"/>
            <family val="2"/>
          </rPr>
          <t>Becky Dzingeleski:</t>
        </r>
        <r>
          <rPr>
            <sz val="9"/>
            <color indexed="81"/>
            <rFont val="Tahoma"/>
            <family val="2"/>
          </rPr>
          <t xml:space="preserve">
Per FOD is a new Unit.  Contributions began in 2018</t>
        </r>
      </text>
    </comment>
    <comment ref="NZZ19" authorId="0" shapeId="0" xr:uid="{4BCBA428-C14A-4D49-AAF6-E0E7D5E2E959}">
      <text>
        <r>
          <rPr>
            <b/>
            <sz val="9"/>
            <color indexed="81"/>
            <rFont val="Tahoma"/>
            <family val="2"/>
          </rPr>
          <t>Becky Dzingeleski:</t>
        </r>
        <r>
          <rPr>
            <sz val="9"/>
            <color indexed="81"/>
            <rFont val="Tahoma"/>
            <family val="2"/>
          </rPr>
          <t xml:space="preserve">
Per FOD is a new Unit.  Contributions began in 2018</t>
        </r>
      </text>
    </comment>
    <comment ref="OAD19" authorId="0" shapeId="0" xr:uid="{F91472B9-7C78-4F2A-A994-502055ACF535}">
      <text>
        <r>
          <rPr>
            <b/>
            <sz val="9"/>
            <color indexed="81"/>
            <rFont val="Tahoma"/>
            <family val="2"/>
          </rPr>
          <t>Becky Dzingeleski:</t>
        </r>
        <r>
          <rPr>
            <sz val="9"/>
            <color indexed="81"/>
            <rFont val="Tahoma"/>
            <family val="2"/>
          </rPr>
          <t xml:space="preserve">
Per FOD is a new Unit.  Contributions began in 2018</t>
        </r>
      </text>
    </comment>
    <comment ref="OAH19" authorId="0" shapeId="0" xr:uid="{CC23C12C-E590-44C4-BD55-3EF34D22302E}">
      <text>
        <r>
          <rPr>
            <b/>
            <sz val="9"/>
            <color indexed="81"/>
            <rFont val="Tahoma"/>
            <family val="2"/>
          </rPr>
          <t>Becky Dzingeleski:</t>
        </r>
        <r>
          <rPr>
            <sz val="9"/>
            <color indexed="81"/>
            <rFont val="Tahoma"/>
            <family val="2"/>
          </rPr>
          <t xml:space="preserve">
Per FOD is a new Unit.  Contributions began in 2018</t>
        </r>
      </text>
    </comment>
    <comment ref="OAL19" authorId="0" shapeId="0" xr:uid="{E78F1423-65D9-4384-8B66-3053D60FC0AC}">
      <text>
        <r>
          <rPr>
            <b/>
            <sz val="9"/>
            <color indexed="81"/>
            <rFont val="Tahoma"/>
            <family val="2"/>
          </rPr>
          <t>Becky Dzingeleski:</t>
        </r>
        <r>
          <rPr>
            <sz val="9"/>
            <color indexed="81"/>
            <rFont val="Tahoma"/>
            <family val="2"/>
          </rPr>
          <t xml:space="preserve">
Per FOD is a new Unit.  Contributions began in 2018</t>
        </r>
      </text>
    </comment>
    <comment ref="OAP19" authorId="0" shapeId="0" xr:uid="{9987C52B-F353-48D0-8EBC-AF6105F00899}">
      <text>
        <r>
          <rPr>
            <b/>
            <sz val="9"/>
            <color indexed="81"/>
            <rFont val="Tahoma"/>
            <family val="2"/>
          </rPr>
          <t>Becky Dzingeleski:</t>
        </r>
        <r>
          <rPr>
            <sz val="9"/>
            <color indexed="81"/>
            <rFont val="Tahoma"/>
            <family val="2"/>
          </rPr>
          <t xml:space="preserve">
Per FOD is a new Unit.  Contributions began in 2018</t>
        </r>
      </text>
    </comment>
    <comment ref="OAT19" authorId="0" shapeId="0" xr:uid="{72D47314-C0F6-4FA2-9806-CD8AD29D2CB0}">
      <text>
        <r>
          <rPr>
            <b/>
            <sz val="9"/>
            <color indexed="81"/>
            <rFont val="Tahoma"/>
            <family val="2"/>
          </rPr>
          <t>Becky Dzingeleski:</t>
        </r>
        <r>
          <rPr>
            <sz val="9"/>
            <color indexed="81"/>
            <rFont val="Tahoma"/>
            <family val="2"/>
          </rPr>
          <t xml:space="preserve">
Per FOD is a new Unit.  Contributions began in 2018</t>
        </r>
      </text>
    </comment>
    <comment ref="OAX19" authorId="0" shapeId="0" xr:uid="{27C1B9EB-366D-45D3-854B-311252034270}">
      <text>
        <r>
          <rPr>
            <b/>
            <sz val="9"/>
            <color indexed="81"/>
            <rFont val="Tahoma"/>
            <family val="2"/>
          </rPr>
          <t>Becky Dzingeleski:</t>
        </r>
        <r>
          <rPr>
            <sz val="9"/>
            <color indexed="81"/>
            <rFont val="Tahoma"/>
            <family val="2"/>
          </rPr>
          <t xml:space="preserve">
Per FOD is a new Unit.  Contributions began in 2018</t>
        </r>
      </text>
    </comment>
    <comment ref="OBB19" authorId="0" shapeId="0" xr:uid="{243FE44A-0031-4862-BC0E-F83AD0C261B3}">
      <text>
        <r>
          <rPr>
            <b/>
            <sz val="9"/>
            <color indexed="81"/>
            <rFont val="Tahoma"/>
            <family val="2"/>
          </rPr>
          <t>Becky Dzingeleski:</t>
        </r>
        <r>
          <rPr>
            <sz val="9"/>
            <color indexed="81"/>
            <rFont val="Tahoma"/>
            <family val="2"/>
          </rPr>
          <t xml:space="preserve">
Per FOD is a new Unit.  Contributions began in 2018</t>
        </r>
      </text>
    </comment>
    <comment ref="OBF19" authorId="0" shapeId="0" xr:uid="{B8A58030-109D-429B-AE4A-0DF177B91F66}">
      <text>
        <r>
          <rPr>
            <b/>
            <sz val="9"/>
            <color indexed="81"/>
            <rFont val="Tahoma"/>
            <family val="2"/>
          </rPr>
          <t>Becky Dzingeleski:</t>
        </r>
        <r>
          <rPr>
            <sz val="9"/>
            <color indexed="81"/>
            <rFont val="Tahoma"/>
            <family val="2"/>
          </rPr>
          <t xml:space="preserve">
Per FOD is a new Unit.  Contributions began in 2018</t>
        </r>
      </text>
    </comment>
    <comment ref="OBJ19" authorId="0" shapeId="0" xr:uid="{3636B653-2617-404D-8160-7D34323FFF10}">
      <text>
        <r>
          <rPr>
            <b/>
            <sz val="9"/>
            <color indexed="81"/>
            <rFont val="Tahoma"/>
            <family val="2"/>
          </rPr>
          <t>Becky Dzingeleski:</t>
        </r>
        <r>
          <rPr>
            <sz val="9"/>
            <color indexed="81"/>
            <rFont val="Tahoma"/>
            <family val="2"/>
          </rPr>
          <t xml:space="preserve">
Per FOD is a new Unit.  Contributions began in 2018</t>
        </r>
      </text>
    </comment>
    <comment ref="OBN19" authorId="0" shapeId="0" xr:uid="{EB054452-D8A7-48CB-917D-E8903534B1A7}">
      <text>
        <r>
          <rPr>
            <b/>
            <sz val="9"/>
            <color indexed="81"/>
            <rFont val="Tahoma"/>
            <family val="2"/>
          </rPr>
          <t>Becky Dzingeleski:</t>
        </r>
        <r>
          <rPr>
            <sz val="9"/>
            <color indexed="81"/>
            <rFont val="Tahoma"/>
            <family val="2"/>
          </rPr>
          <t xml:space="preserve">
Per FOD is a new Unit.  Contributions began in 2018</t>
        </r>
      </text>
    </comment>
    <comment ref="OBR19" authorId="0" shapeId="0" xr:uid="{9C6B56EA-C3BA-4EF9-8EF9-343ABE48110F}">
      <text>
        <r>
          <rPr>
            <b/>
            <sz val="9"/>
            <color indexed="81"/>
            <rFont val="Tahoma"/>
            <family val="2"/>
          </rPr>
          <t>Becky Dzingeleski:</t>
        </r>
        <r>
          <rPr>
            <sz val="9"/>
            <color indexed="81"/>
            <rFont val="Tahoma"/>
            <family val="2"/>
          </rPr>
          <t xml:space="preserve">
Per FOD is a new Unit.  Contributions began in 2018</t>
        </r>
      </text>
    </comment>
    <comment ref="OBV19" authorId="0" shapeId="0" xr:uid="{DD78739C-E3D4-4864-8D84-CAF629432505}">
      <text>
        <r>
          <rPr>
            <b/>
            <sz val="9"/>
            <color indexed="81"/>
            <rFont val="Tahoma"/>
            <family val="2"/>
          </rPr>
          <t>Becky Dzingeleski:</t>
        </r>
        <r>
          <rPr>
            <sz val="9"/>
            <color indexed="81"/>
            <rFont val="Tahoma"/>
            <family val="2"/>
          </rPr>
          <t xml:space="preserve">
Per FOD is a new Unit.  Contributions began in 2018</t>
        </r>
      </text>
    </comment>
    <comment ref="OBZ19" authorId="0" shapeId="0" xr:uid="{E357A3B5-99CC-460E-9CEC-B1E18132E39F}">
      <text>
        <r>
          <rPr>
            <b/>
            <sz val="9"/>
            <color indexed="81"/>
            <rFont val="Tahoma"/>
            <family val="2"/>
          </rPr>
          <t>Becky Dzingeleski:</t>
        </r>
        <r>
          <rPr>
            <sz val="9"/>
            <color indexed="81"/>
            <rFont val="Tahoma"/>
            <family val="2"/>
          </rPr>
          <t xml:space="preserve">
Per FOD is a new Unit.  Contributions began in 2018</t>
        </r>
      </text>
    </comment>
    <comment ref="OCD19" authorId="0" shapeId="0" xr:uid="{E40F312E-FBF9-4A2B-9AF0-558AF3F81FF4}">
      <text>
        <r>
          <rPr>
            <b/>
            <sz val="9"/>
            <color indexed="81"/>
            <rFont val="Tahoma"/>
            <family val="2"/>
          </rPr>
          <t>Becky Dzingeleski:</t>
        </r>
        <r>
          <rPr>
            <sz val="9"/>
            <color indexed="81"/>
            <rFont val="Tahoma"/>
            <family val="2"/>
          </rPr>
          <t xml:space="preserve">
Per FOD is a new Unit.  Contributions began in 2018</t>
        </r>
      </text>
    </comment>
    <comment ref="OCH19" authorId="0" shapeId="0" xr:uid="{83C76E75-BCAB-4514-9E4A-C68166653809}">
      <text>
        <r>
          <rPr>
            <b/>
            <sz val="9"/>
            <color indexed="81"/>
            <rFont val="Tahoma"/>
            <family val="2"/>
          </rPr>
          <t>Becky Dzingeleski:</t>
        </r>
        <r>
          <rPr>
            <sz val="9"/>
            <color indexed="81"/>
            <rFont val="Tahoma"/>
            <family val="2"/>
          </rPr>
          <t xml:space="preserve">
Per FOD is a new Unit.  Contributions began in 2018</t>
        </r>
      </text>
    </comment>
    <comment ref="OCL19" authorId="0" shapeId="0" xr:uid="{45ABE3D4-2A10-42F8-A600-52A15B697526}">
      <text>
        <r>
          <rPr>
            <b/>
            <sz val="9"/>
            <color indexed="81"/>
            <rFont val="Tahoma"/>
            <family val="2"/>
          </rPr>
          <t>Becky Dzingeleski:</t>
        </r>
        <r>
          <rPr>
            <sz val="9"/>
            <color indexed="81"/>
            <rFont val="Tahoma"/>
            <family val="2"/>
          </rPr>
          <t xml:space="preserve">
Per FOD is a new Unit.  Contributions began in 2018</t>
        </r>
      </text>
    </comment>
    <comment ref="OCP19" authorId="0" shapeId="0" xr:uid="{0734575B-753A-43B2-9B8C-1137A74AC4B9}">
      <text>
        <r>
          <rPr>
            <b/>
            <sz val="9"/>
            <color indexed="81"/>
            <rFont val="Tahoma"/>
            <family val="2"/>
          </rPr>
          <t>Becky Dzingeleski:</t>
        </r>
        <r>
          <rPr>
            <sz val="9"/>
            <color indexed="81"/>
            <rFont val="Tahoma"/>
            <family val="2"/>
          </rPr>
          <t xml:space="preserve">
Per FOD is a new Unit.  Contributions began in 2018</t>
        </r>
      </text>
    </comment>
    <comment ref="OCT19" authorId="0" shapeId="0" xr:uid="{3E62A0B7-CC36-4DAA-9712-994C558BE3F2}">
      <text>
        <r>
          <rPr>
            <b/>
            <sz val="9"/>
            <color indexed="81"/>
            <rFont val="Tahoma"/>
            <family val="2"/>
          </rPr>
          <t>Becky Dzingeleski:</t>
        </r>
        <r>
          <rPr>
            <sz val="9"/>
            <color indexed="81"/>
            <rFont val="Tahoma"/>
            <family val="2"/>
          </rPr>
          <t xml:space="preserve">
Per FOD is a new Unit.  Contributions began in 2018</t>
        </r>
      </text>
    </comment>
    <comment ref="OCX19" authorId="0" shapeId="0" xr:uid="{05AC4735-8438-4AB6-B864-A622265A8D6C}">
      <text>
        <r>
          <rPr>
            <b/>
            <sz val="9"/>
            <color indexed="81"/>
            <rFont val="Tahoma"/>
            <family val="2"/>
          </rPr>
          <t>Becky Dzingeleski:</t>
        </r>
        <r>
          <rPr>
            <sz val="9"/>
            <color indexed="81"/>
            <rFont val="Tahoma"/>
            <family val="2"/>
          </rPr>
          <t xml:space="preserve">
Per FOD is a new Unit.  Contributions began in 2018</t>
        </r>
      </text>
    </comment>
    <comment ref="ODB19" authorId="0" shapeId="0" xr:uid="{B0B8846C-0BDC-4406-8325-39169DC3F133}">
      <text>
        <r>
          <rPr>
            <b/>
            <sz val="9"/>
            <color indexed="81"/>
            <rFont val="Tahoma"/>
            <family val="2"/>
          </rPr>
          <t>Becky Dzingeleski:</t>
        </r>
        <r>
          <rPr>
            <sz val="9"/>
            <color indexed="81"/>
            <rFont val="Tahoma"/>
            <family val="2"/>
          </rPr>
          <t xml:space="preserve">
Per FOD is a new Unit.  Contributions began in 2018</t>
        </r>
      </text>
    </comment>
    <comment ref="ODF19" authorId="0" shapeId="0" xr:uid="{B5FEE556-8893-467C-9B51-A039FF9E0895}">
      <text>
        <r>
          <rPr>
            <b/>
            <sz val="9"/>
            <color indexed="81"/>
            <rFont val="Tahoma"/>
            <family val="2"/>
          </rPr>
          <t>Becky Dzingeleski:</t>
        </r>
        <r>
          <rPr>
            <sz val="9"/>
            <color indexed="81"/>
            <rFont val="Tahoma"/>
            <family val="2"/>
          </rPr>
          <t xml:space="preserve">
Per FOD is a new Unit.  Contributions began in 2018</t>
        </r>
      </text>
    </comment>
    <comment ref="ODJ19" authorId="0" shapeId="0" xr:uid="{1F7EE8E8-961C-44B2-8985-9BDC38689C5A}">
      <text>
        <r>
          <rPr>
            <b/>
            <sz val="9"/>
            <color indexed="81"/>
            <rFont val="Tahoma"/>
            <family val="2"/>
          </rPr>
          <t>Becky Dzingeleski:</t>
        </r>
        <r>
          <rPr>
            <sz val="9"/>
            <color indexed="81"/>
            <rFont val="Tahoma"/>
            <family val="2"/>
          </rPr>
          <t xml:space="preserve">
Per FOD is a new Unit.  Contributions began in 2018</t>
        </r>
      </text>
    </comment>
    <comment ref="ODN19" authorId="0" shapeId="0" xr:uid="{0FDE2EFF-A9D4-482C-AB4C-8F9912B5E954}">
      <text>
        <r>
          <rPr>
            <b/>
            <sz val="9"/>
            <color indexed="81"/>
            <rFont val="Tahoma"/>
            <family val="2"/>
          </rPr>
          <t>Becky Dzingeleski:</t>
        </r>
        <r>
          <rPr>
            <sz val="9"/>
            <color indexed="81"/>
            <rFont val="Tahoma"/>
            <family val="2"/>
          </rPr>
          <t xml:space="preserve">
Per FOD is a new Unit.  Contributions began in 2018</t>
        </r>
      </text>
    </comment>
    <comment ref="ODR19" authorId="0" shapeId="0" xr:uid="{6DB9485A-065C-43D9-8B1C-550675A4DB0B}">
      <text>
        <r>
          <rPr>
            <b/>
            <sz val="9"/>
            <color indexed="81"/>
            <rFont val="Tahoma"/>
            <family val="2"/>
          </rPr>
          <t>Becky Dzingeleski:</t>
        </r>
        <r>
          <rPr>
            <sz val="9"/>
            <color indexed="81"/>
            <rFont val="Tahoma"/>
            <family val="2"/>
          </rPr>
          <t xml:space="preserve">
Per FOD is a new Unit.  Contributions began in 2018</t>
        </r>
      </text>
    </comment>
    <comment ref="ODV19" authorId="0" shapeId="0" xr:uid="{E8914031-71D7-4EF8-AE2C-FFC42ACD0A5E}">
      <text>
        <r>
          <rPr>
            <b/>
            <sz val="9"/>
            <color indexed="81"/>
            <rFont val="Tahoma"/>
            <family val="2"/>
          </rPr>
          <t>Becky Dzingeleski:</t>
        </r>
        <r>
          <rPr>
            <sz val="9"/>
            <color indexed="81"/>
            <rFont val="Tahoma"/>
            <family val="2"/>
          </rPr>
          <t xml:space="preserve">
Per FOD is a new Unit.  Contributions began in 2018</t>
        </r>
      </text>
    </comment>
    <comment ref="ODZ19" authorId="0" shapeId="0" xr:uid="{E8080EFE-47FE-455B-AFD5-AF900DCCC8EC}">
      <text>
        <r>
          <rPr>
            <b/>
            <sz val="9"/>
            <color indexed="81"/>
            <rFont val="Tahoma"/>
            <family val="2"/>
          </rPr>
          <t>Becky Dzingeleski:</t>
        </r>
        <r>
          <rPr>
            <sz val="9"/>
            <color indexed="81"/>
            <rFont val="Tahoma"/>
            <family val="2"/>
          </rPr>
          <t xml:space="preserve">
Per FOD is a new Unit.  Contributions began in 2018</t>
        </r>
      </text>
    </comment>
    <comment ref="OED19" authorId="0" shapeId="0" xr:uid="{52DFBAAA-3C4C-4182-A59F-FC5AF4747FC0}">
      <text>
        <r>
          <rPr>
            <b/>
            <sz val="9"/>
            <color indexed="81"/>
            <rFont val="Tahoma"/>
            <family val="2"/>
          </rPr>
          <t>Becky Dzingeleski:</t>
        </r>
        <r>
          <rPr>
            <sz val="9"/>
            <color indexed="81"/>
            <rFont val="Tahoma"/>
            <family val="2"/>
          </rPr>
          <t xml:space="preserve">
Per FOD is a new Unit.  Contributions began in 2018</t>
        </r>
      </text>
    </comment>
    <comment ref="OEH19" authorId="0" shapeId="0" xr:uid="{312E743D-96F0-4B93-815A-76057F73EF49}">
      <text>
        <r>
          <rPr>
            <b/>
            <sz val="9"/>
            <color indexed="81"/>
            <rFont val="Tahoma"/>
            <family val="2"/>
          </rPr>
          <t>Becky Dzingeleski:</t>
        </r>
        <r>
          <rPr>
            <sz val="9"/>
            <color indexed="81"/>
            <rFont val="Tahoma"/>
            <family val="2"/>
          </rPr>
          <t xml:space="preserve">
Per FOD is a new Unit.  Contributions began in 2018</t>
        </r>
      </text>
    </comment>
    <comment ref="OEL19" authorId="0" shapeId="0" xr:uid="{4F828268-9B96-49C0-A555-E62354766CE9}">
      <text>
        <r>
          <rPr>
            <b/>
            <sz val="9"/>
            <color indexed="81"/>
            <rFont val="Tahoma"/>
            <family val="2"/>
          </rPr>
          <t>Becky Dzingeleski:</t>
        </r>
        <r>
          <rPr>
            <sz val="9"/>
            <color indexed="81"/>
            <rFont val="Tahoma"/>
            <family val="2"/>
          </rPr>
          <t xml:space="preserve">
Per FOD is a new Unit.  Contributions began in 2018</t>
        </r>
      </text>
    </comment>
    <comment ref="OEP19" authorId="0" shapeId="0" xr:uid="{8653D021-B1C1-463C-81E0-54D66CD435D0}">
      <text>
        <r>
          <rPr>
            <b/>
            <sz val="9"/>
            <color indexed="81"/>
            <rFont val="Tahoma"/>
            <family val="2"/>
          </rPr>
          <t>Becky Dzingeleski:</t>
        </r>
        <r>
          <rPr>
            <sz val="9"/>
            <color indexed="81"/>
            <rFont val="Tahoma"/>
            <family val="2"/>
          </rPr>
          <t xml:space="preserve">
Per FOD is a new Unit.  Contributions began in 2018</t>
        </r>
      </text>
    </comment>
    <comment ref="OET19" authorId="0" shapeId="0" xr:uid="{B8CB0049-334A-421B-8F65-B173F7D06A07}">
      <text>
        <r>
          <rPr>
            <b/>
            <sz val="9"/>
            <color indexed="81"/>
            <rFont val="Tahoma"/>
            <family val="2"/>
          </rPr>
          <t>Becky Dzingeleski:</t>
        </r>
        <r>
          <rPr>
            <sz val="9"/>
            <color indexed="81"/>
            <rFont val="Tahoma"/>
            <family val="2"/>
          </rPr>
          <t xml:space="preserve">
Per FOD is a new Unit.  Contributions began in 2018</t>
        </r>
      </text>
    </comment>
    <comment ref="OEX19" authorId="0" shapeId="0" xr:uid="{0720755E-FE37-4A00-92DB-13FB9448FDF7}">
      <text>
        <r>
          <rPr>
            <b/>
            <sz val="9"/>
            <color indexed="81"/>
            <rFont val="Tahoma"/>
            <family val="2"/>
          </rPr>
          <t>Becky Dzingeleski:</t>
        </r>
        <r>
          <rPr>
            <sz val="9"/>
            <color indexed="81"/>
            <rFont val="Tahoma"/>
            <family val="2"/>
          </rPr>
          <t xml:space="preserve">
Per FOD is a new Unit.  Contributions began in 2018</t>
        </r>
      </text>
    </comment>
    <comment ref="OFB19" authorId="0" shapeId="0" xr:uid="{75F06D18-E856-4752-8F51-73ED9D2566FE}">
      <text>
        <r>
          <rPr>
            <b/>
            <sz val="9"/>
            <color indexed="81"/>
            <rFont val="Tahoma"/>
            <family val="2"/>
          </rPr>
          <t>Becky Dzingeleski:</t>
        </r>
        <r>
          <rPr>
            <sz val="9"/>
            <color indexed="81"/>
            <rFont val="Tahoma"/>
            <family val="2"/>
          </rPr>
          <t xml:space="preserve">
Per FOD is a new Unit.  Contributions began in 2018</t>
        </r>
      </text>
    </comment>
    <comment ref="OFF19" authorId="0" shapeId="0" xr:uid="{46C243C2-C6F5-49D0-907C-BC3E08678C4F}">
      <text>
        <r>
          <rPr>
            <b/>
            <sz val="9"/>
            <color indexed="81"/>
            <rFont val="Tahoma"/>
            <family val="2"/>
          </rPr>
          <t>Becky Dzingeleski:</t>
        </r>
        <r>
          <rPr>
            <sz val="9"/>
            <color indexed="81"/>
            <rFont val="Tahoma"/>
            <family val="2"/>
          </rPr>
          <t xml:space="preserve">
Per FOD is a new Unit.  Contributions began in 2018</t>
        </r>
      </text>
    </comment>
    <comment ref="OFJ19" authorId="0" shapeId="0" xr:uid="{45718885-7DA4-4025-8607-395D367D2E0D}">
      <text>
        <r>
          <rPr>
            <b/>
            <sz val="9"/>
            <color indexed="81"/>
            <rFont val="Tahoma"/>
            <family val="2"/>
          </rPr>
          <t>Becky Dzingeleski:</t>
        </r>
        <r>
          <rPr>
            <sz val="9"/>
            <color indexed="81"/>
            <rFont val="Tahoma"/>
            <family val="2"/>
          </rPr>
          <t xml:space="preserve">
Per FOD is a new Unit.  Contributions began in 2018</t>
        </r>
      </text>
    </comment>
    <comment ref="OFN19" authorId="0" shapeId="0" xr:uid="{82E39B5D-758E-45A4-9AEF-D74E969563CB}">
      <text>
        <r>
          <rPr>
            <b/>
            <sz val="9"/>
            <color indexed="81"/>
            <rFont val="Tahoma"/>
            <family val="2"/>
          </rPr>
          <t>Becky Dzingeleski:</t>
        </r>
        <r>
          <rPr>
            <sz val="9"/>
            <color indexed="81"/>
            <rFont val="Tahoma"/>
            <family val="2"/>
          </rPr>
          <t xml:space="preserve">
Per FOD is a new Unit.  Contributions began in 2018</t>
        </r>
      </text>
    </comment>
    <comment ref="OFR19" authorId="0" shapeId="0" xr:uid="{0B9E489F-F37B-43D6-B6D6-08124840814E}">
      <text>
        <r>
          <rPr>
            <b/>
            <sz val="9"/>
            <color indexed="81"/>
            <rFont val="Tahoma"/>
            <family val="2"/>
          </rPr>
          <t>Becky Dzingeleski:</t>
        </r>
        <r>
          <rPr>
            <sz val="9"/>
            <color indexed="81"/>
            <rFont val="Tahoma"/>
            <family val="2"/>
          </rPr>
          <t xml:space="preserve">
Per FOD is a new Unit.  Contributions began in 2018</t>
        </r>
      </text>
    </comment>
    <comment ref="OFV19" authorId="0" shapeId="0" xr:uid="{CFFBF796-99E2-4F45-88ED-E323E2347B52}">
      <text>
        <r>
          <rPr>
            <b/>
            <sz val="9"/>
            <color indexed="81"/>
            <rFont val="Tahoma"/>
            <family val="2"/>
          </rPr>
          <t>Becky Dzingeleski:</t>
        </r>
        <r>
          <rPr>
            <sz val="9"/>
            <color indexed="81"/>
            <rFont val="Tahoma"/>
            <family val="2"/>
          </rPr>
          <t xml:space="preserve">
Per FOD is a new Unit.  Contributions began in 2018</t>
        </r>
      </text>
    </comment>
    <comment ref="OFZ19" authorId="0" shapeId="0" xr:uid="{B9F076E9-B652-4E1A-9399-38121C5FDBB5}">
      <text>
        <r>
          <rPr>
            <b/>
            <sz val="9"/>
            <color indexed="81"/>
            <rFont val="Tahoma"/>
            <family val="2"/>
          </rPr>
          <t>Becky Dzingeleski:</t>
        </r>
        <r>
          <rPr>
            <sz val="9"/>
            <color indexed="81"/>
            <rFont val="Tahoma"/>
            <family val="2"/>
          </rPr>
          <t xml:space="preserve">
Per FOD is a new Unit.  Contributions began in 2018</t>
        </r>
      </text>
    </comment>
    <comment ref="OGD19" authorId="0" shapeId="0" xr:uid="{FC74893B-8F00-4E19-9595-69C98891CF93}">
      <text>
        <r>
          <rPr>
            <b/>
            <sz val="9"/>
            <color indexed="81"/>
            <rFont val="Tahoma"/>
            <family val="2"/>
          </rPr>
          <t>Becky Dzingeleski:</t>
        </r>
        <r>
          <rPr>
            <sz val="9"/>
            <color indexed="81"/>
            <rFont val="Tahoma"/>
            <family val="2"/>
          </rPr>
          <t xml:space="preserve">
Per FOD is a new Unit.  Contributions began in 2018</t>
        </r>
      </text>
    </comment>
    <comment ref="OGH19" authorId="0" shapeId="0" xr:uid="{AB38FE8C-14A6-46A1-8AEF-C90AD44A6F84}">
      <text>
        <r>
          <rPr>
            <b/>
            <sz val="9"/>
            <color indexed="81"/>
            <rFont val="Tahoma"/>
            <family val="2"/>
          </rPr>
          <t>Becky Dzingeleski:</t>
        </r>
        <r>
          <rPr>
            <sz val="9"/>
            <color indexed="81"/>
            <rFont val="Tahoma"/>
            <family val="2"/>
          </rPr>
          <t xml:space="preserve">
Per FOD is a new Unit.  Contributions began in 2018</t>
        </r>
      </text>
    </comment>
    <comment ref="OGL19" authorId="0" shapeId="0" xr:uid="{8D7A0AF1-D38C-4FD5-97B7-D1F38B273FCE}">
      <text>
        <r>
          <rPr>
            <b/>
            <sz val="9"/>
            <color indexed="81"/>
            <rFont val="Tahoma"/>
            <family val="2"/>
          </rPr>
          <t>Becky Dzingeleski:</t>
        </r>
        <r>
          <rPr>
            <sz val="9"/>
            <color indexed="81"/>
            <rFont val="Tahoma"/>
            <family val="2"/>
          </rPr>
          <t xml:space="preserve">
Per FOD is a new Unit.  Contributions began in 2018</t>
        </r>
      </text>
    </comment>
    <comment ref="OGP19" authorId="0" shapeId="0" xr:uid="{66D34420-ED18-4072-A9C4-B8CDCAF8655E}">
      <text>
        <r>
          <rPr>
            <b/>
            <sz val="9"/>
            <color indexed="81"/>
            <rFont val="Tahoma"/>
            <family val="2"/>
          </rPr>
          <t>Becky Dzingeleski:</t>
        </r>
        <r>
          <rPr>
            <sz val="9"/>
            <color indexed="81"/>
            <rFont val="Tahoma"/>
            <family val="2"/>
          </rPr>
          <t xml:space="preserve">
Per FOD is a new Unit.  Contributions began in 2018</t>
        </r>
      </text>
    </comment>
    <comment ref="OGT19" authorId="0" shapeId="0" xr:uid="{481DF324-819B-4231-9C17-53481B458ABD}">
      <text>
        <r>
          <rPr>
            <b/>
            <sz val="9"/>
            <color indexed="81"/>
            <rFont val="Tahoma"/>
            <family val="2"/>
          </rPr>
          <t>Becky Dzingeleski:</t>
        </r>
        <r>
          <rPr>
            <sz val="9"/>
            <color indexed="81"/>
            <rFont val="Tahoma"/>
            <family val="2"/>
          </rPr>
          <t xml:space="preserve">
Per FOD is a new Unit.  Contributions began in 2018</t>
        </r>
      </text>
    </comment>
    <comment ref="OGX19" authorId="0" shapeId="0" xr:uid="{150D8C9D-605E-4DA4-A426-650B5C5EAA88}">
      <text>
        <r>
          <rPr>
            <b/>
            <sz val="9"/>
            <color indexed="81"/>
            <rFont val="Tahoma"/>
            <family val="2"/>
          </rPr>
          <t>Becky Dzingeleski:</t>
        </r>
        <r>
          <rPr>
            <sz val="9"/>
            <color indexed="81"/>
            <rFont val="Tahoma"/>
            <family val="2"/>
          </rPr>
          <t xml:space="preserve">
Per FOD is a new Unit.  Contributions began in 2018</t>
        </r>
      </text>
    </comment>
    <comment ref="OHB19" authorId="0" shapeId="0" xr:uid="{338E9FFB-C635-457F-8E78-5AFE0F962A35}">
      <text>
        <r>
          <rPr>
            <b/>
            <sz val="9"/>
            <color indexed="81"/>
            <rFont val="Tahoma"/>
            <family val="2"/>
          </rPr>
          <t>Becky Dzingeleski:</t>
        </r>
        <r>
          <rPr>
            <sz val="9"/>
            <color indexed="81"/>
            <rFont val="Tahoma"/>
            <family val="2"/>
          </rPr>
          <t xml:space="preserve">
Per FOD is a new Unit.  Contributions began in 2018</t>
        </r>
      </text>
    </comment>
    <comment ref="OHF19" authorId="0" shapeId="0" xr:uid="{0F3FB69E-E30B-4609-B6D4-811ADCCD0362}">
      <text>
        <r>
          <rPr>
            <b/>
            <sz val="9"/>
            <color indexed="81"/>
            <rFont val="Tahoma"/>
            <family val="2"/>
          </rPr>
          <t>Becky Dzingeleski:</t>
        </r>
        <r>
          <rPr>
            <sz val="9"/>
            <color indexed="81"/>
            <rFont val="Tahoma"/>
            <family val="2"/>
          </rPr>
          <t xml:space="preserve">
Per FOD is a new Unit.  Contributions began in 2018</t>
        </r>
      </text>
    </comment>
    <comment ref="OHJ19" authorId="0" shapeId="0" xr:uid="{5270EC0D-E780-4A7E-92C7-B4657DFEAD1B}">
      <text>
        <r>
          <rPr>
            <b/>
            <sz val="9"/>
            <color indexed="81"/>
            <rFont val="Tahoma"/>
            <family val="2"/>
          </rPr>
          <t>Becky Dzingeleski:</t>
        </r>
        <r>
          <rPr>
            <sz val="9"/>
            <color indexed="81"/>
            <rFont val="Tahoma"/>
            <family val="2"/>
          </rPr>
          <t xml:space="preserve">
Per FOD is a new Unit.  Contributions began in 2018</t>
        </r>
      </text>
    </comment>
    <comment ref="OHN19" authorId="0" shapeId="0" xr:uid="{DBCF288C-2E63-47CF-A312-4B21222356DB}">
      <text>
        <r>
          <rPr>
            <b/>
            <sz val="9"/>
            <color indexed="81"/>
            <rFont val="Tahoma"/>
            <family val="2"/>
          </rPr>
          <t>Becky Dzingeleski:</t>
        </r>
        <r>
          <rPr>
            <sz val="9"/>
            <color indexed="81"/>
            <rFont val="Tahoma"/>
            <family val="2"/>
          </rPr>
          <t xml:space="preserve">
Per FOD is a new Unit.  Contributions began in 2018</t>
        </r>
      </text>
    </comment>
    <comment ref="OHR19" authorId="0" shapeId="0" xr:uid="{E46D3545-797B-4D2C-9726-E8BF1265F295}">
      <text>
        <r>
          <rPr>
            <b/>
            <sz val="9"/>
            <color indexed="81"/>
            <rFont val="Tahoma"/>
            <family val="2"/>
          </rPr>
          <t>Becky Dzingeleski:</t>
        </r>
        <r>
          <rPr>
            <sz val="9"/>
            <color indexed="81"/>
            <rFont val="Tahoma"/>
            <family val="2"/>
          </rPr>
          <t xml:space="preserve">
Per FOD is a new Unit.  Contributions began in 2018</t>
        </r>
      </text>
    </comment>
    <comment ref="OHV19" authorId="0" shapeId="0" xr:uid="{EE53BEBA-2480-4EC9-812E-781DD64D1063}">
      <text>
        <r>
          <rPr>
            <b/>
            <sz val="9"/>
            <color indexed="81"/>
            <rFont val="Tahoma"/>
            <family val="2"/>
          </rPr>
          <t>Becky Dzingeleski:</t>
        </r>
        <r>
          <rPr>
            <sz val="9"/>
            <color indexed="81"/>
            <rFont val="Tahoma"/>
            <family val="2"/>
          </rPr>
          <t xml:space="preserve">
Per FOD is a new Unit.  Contributions began in 2018</t>
        </r>
      </text>
    </comment>
    <comment ref="OHZ19" authorId="0" shapeId="0" xr:uid="{756E9301-7632-44F7-9B37-0DF7188724F3}">
      <text>
        <r>
          <rPr>
            <b/>
            <sz val="9"/>
            <color indexed="81"/>
            <rFont val="Tahoma"/>
            <family val="2"/>
          </rPr>
          <t>Becky Dzingeleski:</t>
        </r>
        <r>
          <rPr>
            <sz val="9"/>
            <color indexed="81"/>
            <rFont val="Tahoma"/>
            <family val="2"/>
          </rPr>
          <t xml:space="preserve">
Per FOD is a new Unit.  Contributions began in 2018</t>
        </r>
      </text>
    </comment>
    <comment ref="OID19" authorId="0" shapeId="0" xr:uid="{7B394D34-566F-4FCF-B6FA-8A923DFE1F93}">
      <text>
        <r>
          <rPr>
            <b/>
            <sz val="9"/>
            <color indexed="81"/>
            <rFont val="Tahoma"/>
            <family val="2"/>
          </rPr>
          <t>Becky Dzingeleski:</t>
        </r>
        <r>
          <rPr>
            <sz val="9"/>
            <color indexed="81"/>
            <rFont val="Tahoma"/>
            <family val="2"/>
          </rPr>
          <t xml:space="preserve">
Per FOD is a new Unit.  Contributions began in 2018</t>
        </r>
      </text>
    </comment>
    <comment ref="OIH19" authorId="0" shapeId="0" xr:uid="{A0303656-F573-4326-8C8E-BAAF2B2B60E1}">
      <text>
        <r>
          <rPr>
            <b/>
            <sz val="9"/>
            <color indexed="81"/>
            <rFont val="Tahoma"/>
            <family val="2"/>
          </rPr>
          <t>Becky Dzingeleski:</t>
        </r>
        <r>
          <rPr>
            <sz val="9"/>
            <color indexed="81"/>
            <rFont val="Tahoma"/>
            <family val="2"/>
          </rPr>
          <t xml:space="preserve">
Per FOD is a new Unit.  Contributions began in 2018</t>
        </r>
      </text>
    </comment>
    <comment ref="OIL19" authorId="0" shapeId="0" xr:uid="{FE8D038F-9D22-4BED-88D1-86BEB55B26C1}">
      <text>
        <r>
          <rPr>
            <b/>
            <sz val="9"/>
            <color indexed="81"/>
            <rFont val="Tahoma"/>
            <family val="2"/>
          </rPr>
          <t>Becky Dzingeleski:</t>
        </r>
        <r>
          <rPr>
            <sz val="9"/>
            <color indexed="81"/>
            <rFont val="Tahoma"/>
            <family val="2"/>
          </rPr>
          <t xml:space="preserve">
Per FOD is a new Unit.  Contributions began in 2018</t>
        </r>
      </text>
    </comment>
    <comment ref="OIP19" authorId="0" shapeId="0" xr:uid="{78DFBD73-F29E-4009-AB09-C49AD73D5611}">
      <text>
        <r>
          <rPr>
            <b/>
            <sz val="9"/>
            <color indexed="81"/>
            <rFont val="Tahoma"/>
            <family val="2"/>
          </rPr>
          <t>Becky Dzingeleski:</t>
        </r>
        <r>
          <rPr>
            <sz val="9"/>
            <color indexed="81"/>
            <rFont val="Tahoma"/>
            <family val="2"/>
          </rPr>
          <t xml:space="preserve">
Per FOD is a new Unit.  Contributions began in 2018</t>
        </r>
      </text>
    </comment>
    <comment ref="OIT19" authorId="0" shapeId="0" xr:uid="{17FD6111-D5BB-4934-8EE5-E69C13B621F4}">
      <text>
        <r>
          <rPr>
            <b/>
            <sz val="9"/>
            <color indexed="81"/>
            <rFont val="Tahoma"/>
            <family val="2"/>
          </rPr>
          <t>Becky Dzingeleski:</t>
        </r>
        <r>
          <rPr>
            <sz val="9"/>
            <color indexed="81"/>
            <rFont val="Tahoma"/>
            <family val="2"/>
          </rPr>
          <t xml:space="preserve">
Per FOD is a new Unit.  Contributions began in 2018</t>
        </r>
      </text>
    </comment>
    <comment ref="OIX19" authorId="0" shapeId="0" xr:uid="{1D6AD76B-DD2D-401E-B9FC-8B785CAAB256}">
      <text>
        <r>
          <rPr>
            <b/>
            <sz val="9"/>
            <color indexed="81"/>
            <rFont val="Tahoma"/>
            <family val="2"/>
          </rPr>
          <t>Becky Dzingeleski:</t>
        </r>
        <r>
          <rPr>
            <sz val="9"/>
            <color indexed="81"/>
            <rFont val="Tahoma"/>
            <family val="2"/>
          </rPr>
          <t xml:space="preserve">
Per FOD is a new Unit.  Contributions began in 2018</t>
        </r>
      </text>
    </comment>
    <comment ref="OJB19" authorId="0" shapeId="0" xr:uid="{97FFDBE6-1605-4CE3-87E5-FAE130F54A33}">
      <text>
        <r>
          <rPr>
            <b/>
            <sz val="9"/>
            <color indexed="81"/>
            <rFont val="Tahoma"/>
            <family val="2"/>
          </rPr>
          <t>Becky Dzingeleski:</t>
        </r>
        <r>
          <rPr>
            <sz val="9"/>
            <color indexed="81"/>
            <rFont val="Tahoma"/>
            <family val="2"/>
          </rPr>
          <t xml:space="preserve">
Per FOD is a new Unit.  Contributions began in 2018</t>
        </r>
      </text>
    </comment>
    <comment ref="OJF19" authorId="0" shapeId="0" xr:uid="{CAD06FE8-DDC5-4146-915C-4C6DB430A489}">
      <text>
        <r>
          <rPr>
            <b/>
            <sz val="9"/>
            <color indexed="81"/>
            <rFont val="Tahoma"/>
            <family val="2"/>
          </rPr>
          <t>Becky Dzingeleski:</t>
        </r>
        <r>
          <rPr>
            <sz val="9"/>
            <color indexed="81"/>
            <rFont val="Tahoma"/>
            <family val="2"/>
          </rPr>
          <t xml:space="preserve">
Per FOD is a new Unit.  Contributions began in 2018</t>
        </r>
      </text>
    </comment>
    <comment ref="OJJ19" authorId="0" shapeId="0" xr:uid="{638256EA-ECC8-4DC0-847B-B23174963937}">
      <text>
        <r>
          <rPr>
            <b/>
            <sz val="9"/>
            <color indexed="81"/>
            <rFont val="Tahoma"/>
            <family val="2"/>
          </rPr>
          <t>Becky Dzingeleski:</t>
        </r>
        <r>
          <rPr>
            <sz val="9"/>
            <color indexed="81"/>
            <rFont val="Tahoma"/>
            <family val="2"/>
          </rPr>
          <t xml:space="preserve">
Per FOD is a new Unit.  Contributions began in 2018</t>
        </r>
      </text>
    </comment>
    <comment ref="OJN19" authorId="0" shapeId="0" xr:uid="{9AAEACEF-2DF2-440B-840E-191A8A412CF3}">
      <text>
        <r>
          <rPr>
            <b/>
            <sz val="9"/>
            <color indexed="81"/>
            <rFont val="Tahoma"/>
            <family val="2"/>
          </rPr>
          <t>Becky Dzingeleski:</t>
        </r>
        <r>
          <rPr>
            <sz val="9"/>
            <color indexed="81"/>
            <rFont val="Tahoma"/>
            <family val="2"/>
          </rPr>
          <t xml:space="preserve">
Per FOD is a new Unit.  Contributions began in 2018</t>
        </r>
      </text>
    </comment>
    <comment ref="OJR19" authorId="0" shapeId="0" xr:uid="{28CF9CCA-89D3-4EC0-B86C-BF81856438F7}">
      <text>
        <r>
          <rPr>
            <b/>
            <sz val="9"/>
            <color indexed="81"/>
            <rFont val="Tahoma"/>
            <family val="2"/>
          </rPr>
          <t>Becky Dzingeleski:</t>
        </r>
        <r>
          <rPr>
            <sz val="9"/>
            <color indexed="81"/>
            <rFont val="Tahoma"/>
            <family val="2"/>
          </rPr>
          <t xml:space="preserve">
Per FOD is a new Unit.  Contributions began in 2018</t>
        </r>
      </text>
    </comment>
    <comment ref="OJV19" authorId="0" shapeId="0" xr:uid="{FF348905-E742-467B-A9B3-D23D17AC339B}">
      <text>
        <r>
          <rPr>
            <b/>
            <sz val="9"/>
            <color indexed="81"/>
            <rFont val="Tahoma"/>
            <family val="2"/>
          </rPr>
          <t>Becky Dzingeleski:</t>
        </r>
        <r>
          <rPr>
            <sz val="9"/>
            <color indexed="81"/>
            <rFont val="Tahoma"/>
            <family val="2"/>
          </rPr>
          <t xml:space="preserve">
Per FOD is a new Unit.  Contributions began in 2018</t>
        </r>
      </text>
    </comment>
    <comment ref="OJZ19" authorId="0" shapeId="0" xr:uid="{7C250B00-2077-4E17-92BA-821067F3A99E}">
      <text>
        <r>
          <rPr>
            <b/>
            <sz val="9"/>
            <color indexed="81"/>
            <rFont val="Tahoma"/>
            <family val="2"/>
          </rPr>
          <t>Becky Dzingeleski:</t>
        </r>
        <r>
          <rPr>
            <sz val="9"/>
            <color indexed="81"/>
            <rFont val="Tahoma"/>
            <family val="2"/>
          </rPr>
          <t xml:space="preserve">
Per FOD is a new Unit.  Contributions began in 2018</t>
        </r>
      </text>
    </comment>
    <comment ref="OKD19" authorId="0" shapeId="0" xr:uid="{A126FF93-44C6-4C84-8C29-73F100EB7D57}">
      <text>
        <r>
          <rPr>
            <b/>
            <sz val="9"/>
            <color indexed="81"/>
            <rFont val="Tahoma"/>
            <family val="2"/>
          </rPr>
          <t>Becky Dzingeleski:</t>
        </r>
        <r>
          <rPr>
            <sz val="9"/>
            <color indexed="81"/>
            <rFont val="Tahoma"/>
            <family val="2"/>
          </rPr>
          <t xml:space="preserve">
Per FOD is a new Unit.  Contributions began in 2018</t>
        </r>
      </text>
    </comment>
    <comment ref="OKH19" authorId="0" shapeId="0" xr:uid="{A2CE4827-13BF-475B-907B-ADF290132AB3}">
      <text>
        <r>
          <rPr>
            <b/>
            <sz val="9"/>
            <color indexed="81"/>
            <rFont val="Tahoma"/>
            <family val="2"/>
          </rPr>
          <t>Becky Dzingeleski:</t>
        </r>
        <r>
          <rPr>
            <sz val="9"/>
            <color indexed="81"/>
            <rFont val="Tahoma"/>
            <family val="2"/>
          </rPr>
          <t xml:space="preserve">
Per FOD is a new Unit.  Contributions began in 2018</t>
        </r>
      </text>
    </comment>
    <comment ref="OKL19" authorId="0" shapeId="0" xr:uid="{E56C4EDF-19C7-4E3B-A825-2A2A86A70379}">
      <text>
        <r>
          <rPr>
            <b/>
            <sz val="9"/>
            <color indexed="81"/>
            <rFont val="Tahoma"/>
            <family val="2"/>
          </rPr>
          <t>Becky Dzingeleski:</t>
        </r>
        <r>
          <rPr>
            <sz val="9"/>
            <color indexed="81"/>
            <rFont val="Tahoma"/>
            <family val="2"/>
          </rPr>
          <t xml:space="preserve">
Per FOD is a new Unit.  Contributions began in 2018</t>
        </r>
      </text>
    </comment>
    <comment ref="OKP19" authorId="0" shapeId="0" xr:uid="{525788A5-6986-4EC0-B4BE-6324E3F2BC6D}">
      <text>
        <r>
          <rPr>
            <b/>
            <sz val="9"/>
            <color indexed="81"/>
            <rFont val="Tahoma"/>
            <family val="2"/>
          </rPr>
          <t>Becky Dzingeleski:</t>
        </r>
        <r>
          <rPr>
            <sz val="9"/>
            <color indexed="81"/>
            <rFont val="Tahoma"/>
            <family val="2"/>
          </rPr>
          <t xml:space="preserve">
Per FOD is a new Unit.  Contributions began in 2018</t>
        </r>
      </text>
    </comment>
    <comment ref="OKT19" authorId="0" shapeId="0" xr:uid="{93961D3A-F509-4AA6-A361-0DEE37707D6A}">
      <text>
        <r>
          <rPr>
            <b/>
            <sz val="9"/>
            <color indexed="81"/>
            <rFont val="Tahoma"/>
            <family val="2"/>
          </rPr>
          <t>Becky Dzingeleski:</t>
        </r>
        <r>
          <rPr>
            <sz val="9"/>
            <color indexed="81"/>
            <rFont val="Tahoma"/>
            <family val="2"/>
          </rPr>
          <t xml:space="preserve">
Per FOD is a new Unit.  Contributions began in 2018</t>
        </r>
      </text>
    </comment>
    <comment ref="OKX19" authorId="0" shapeId="0" xr:uid="{48D29F57-FD72-4DD7-8E0A-53E17DD522C7}">
      <text>
        <r>
          <rPr>
            <b/>
            <sz val="9"/>
            <color indexed="81"/>
            <rFont val="Tahoma"/>
            <family val="2"/>
          </rPr>
          <t>Becky Dzingeleski:</t>
        </r>
        <r>
          <rPr>
            <sz val="9"/>
            <color indexed="81"/>
            <rFont val="Tahoma"/>
            <family val="2"/>
          </rPr>
          <t xml:space="preserve">
Per FOD is a new Unit.  Contributions began in 2018</t>
        </r>
      </text>
    </comment>
    <comment ref="OLB19" authorId="0" shapeId="0" xr:uid="{02AC6A73-49ED-49D1-B819-F9BF9482C494}">
      <text>
        <r>
          <rPr>
            <b/>
            <sz val="9"/>
            <color indexed="81"/>
            <rFont val="Tahoma"/>
            <family val="2"/>
          </rPr>
          <t>Becky Dzingeleski:</t>
        </r>
        <r>
          <rPr>
            <sz val="9"/>
            <color indexed="81"/>
            <rFont val="Tahoma"/>
            <family val="2"/>
          </rPr>
          <t xml:space="preserve">
Per FOD is a new Unit.  Contributions began in 2018</t>
        </r>
      </text>
    </comment>
    <comment ref="OLF19" authorId="0" shapeId="0" xr:uid="{0BE70F13-F036-4C2F-8210-827303E57BBC}">
      <text>
        <r>
          <rPr>
            <b/>
            <sz val="9"/>
            <color indexed="81"/>
            <rFont val="Tahoma"/>
            <family val="2"/>
          </rPr>
          <t>Becky Dzingeleski:</t>
        </r>
        <r>
          <rPr>
            <sz val="9"/>
            <color indexed="81"/>
            <rFont val="Tahoma"/>
            <family val="2"/>
          </rPr>
          <t xml:space="preserve">
Per FOD is a new Unit.  Contributions began in 2018</t>
        </r>
      </text>
    </comment>
    <comment ref="OLJ19" authorId="0" shapeId="0" xr:uid="{33C74778-9E46-43AF-9B34-967132860525}">
      <text>
        <r>
          <rPr>
            <b/>
            <sz val="9"/>
            <color indexed="81"/>
            <rFont val="Tahoma"/>
            <family val="2"/>
          </rPr>
          <t>Becky Dzingeleski:</t>
        </r>
        <r>
          <rPr>
            <sz val="9"/>
            <color indexed="81"/>
            <rFont val="Tahoma"/>
            <family val="2"/>
          </rPr>
          <t xml:space="preserve">
Per FOD is a new Unit.  Contributions began in 2018</t>
        </r>
      </text>
    </comment>
    <comment ref="OLN19" authorId="0" shapeId="0" xr:uid="{571BEAEB-270B-4B6F-8B67-61355AF1AFA8}">
      <text>
        <r>
          <rPr>
            <b/>
            <sz val="9"/>
            <color indexed="81"/>
            <rFont val="Tahoma"/>
            <family val="2"/>
          </rPr>
          <t>Becky Dzingeleski:</t>
        </r>
        <r>
          <rPr>
            <sz val="9"/>
            <color indexed="81"/>
            <rFont val="Tahoma"/>
            <family val="2"/>
          </rPr>
          <t xml:space="preserve">
Per FOD is a new Unit.  Contributions began in 2018</t>
        </r>
      </text>
    </comment>
    <comment ref="OLR19" authorId="0" shapeId="0" xr:uid="{4AE561E4-A4F0-46DE-8255-072F9D997311}">
      <text>
        <r>
          <rPr>
            <b/>
            <sz val="9"/>
            <color indexed="81"/>
            <rFont val="Tahoma"/>
            <family val="2"/>
          </rPr>
          <t>Becky Dzingeleski:</t>
        </r>
        <r>
          <rPr>
            <sz val="9"/>
            <color indexed="81"/>
            <rFont val="Tahoma"/>
            <family val="2"/>
          </rPr>
          <t xml:space="preserve">
Per FOD is a new Unit.  Contributions began in 2018</t>
        </r>
      </text>
    </comment>
    <comment ref="OLV19" authorId="0" shapeId="0" xr:uid="{DEC92749-3FDA-43C4-B128-9F778E73AD5F}">
      <text>
        <r>
          <rPr>
            <b/>
            <sz val="9"/>
            <color indexed="81"/>
            <rFont val="Tahoma"/>
            <family val="2"/>
          </rPr>
          <t>Becky Dzingeleski:</t>
        </r>
        <r>
          <rPr>
            <sz val="9"/>
            <color indexed="81"/>
            <rFont val="Tahoma"/>
            <family val="2"/>
          </rPr>
          <t xml:space="preserve">
Per FOD is a new Unit.  Contributions began in 2018</t>
        </r>
      </text>
    </comment>
    <comment ref="OLZ19" authorId="0" shapeId="0" xr:uid="{121067FB-2E28-4A81-B381-CC8F3DE0313B}">
      <text>
        <r>
          <rPr>
            <b/>
            <sz val="9"/>
            <color indexed="81"/>
            <rFont val="Tahoma"/>
            <family val="2"/>
          </rPr>
          <t>Becky Dzingeleski:</t>
        </r>
        <r>
          <rPr>
            <sz val="9"/>
            <color indexed="81"/>
            <rFont val="Tahoma"/>
            <family val="2"/>
          </rPr>
          <t xml:space="preserve">
Per FOD is a new Unit.  Contributions began in 2018</t>
        </r>
      </text>
    </comment>
    <comment ref="OMD19" authorId="0" shapeId="0" xr:uid="{E7062DD3-A9D5-4CE0-9CFE-B3348E61A4D6}">
      <text>
        <r>
          <rPr>
            <b/>
            <sz val="9"/>
            <color indexed="81"/>
            <rFont val="Tahoma"/>
            <family val="2"/>
          </rPr>
          <t>Becky Dzingeleski:</t>
        </r>
        <r>
          <rPr>
            <sz val="9"/>
            <color indexed="81"/>
            <rFont val="Tahoma"/>
            <family val="2"/>
          </rPr>
          <t xml:space="preserve">
Per FOD is a new Unit.  Contributions began in 2018</t>
        </r>
      </text>
    </comment>
    <comment ref="OMH19" authorId="0" shapeId="0" xr:uid="{C8959DA3-2F60-4AD8-A958-F9D023ADE557}">
      <text>
        <r>
          <rPr>
            <b/>
            <sz val="9"/>
            <color indexed="81"/>
            <rFont val="Tahoma"/>
            <family val="2"/>
          </rPr>
          <t>Becky Dzingeleski:</t>
        </r>
        <r>
          <rPr>
            <sz val="9"/>
            <color indexed="81"/>
            <rFont val="Tahoma"/>
            <family val="2"/>
          </rPr>
          <t xml:space="preserve">
Per FOD is a new Unit.  Contributions began in 2018</t>
        </r>
      </text>
    </comment>
    <comment ref="OML19" authorId="0" shapeId="0" xr:uid="{9D38425B-DAF5-45A8-9A04-DFC0CF42A038}">
      <text>
        <r>
          <rPr>
            <b/>
            <sz val="9"/>
            <color indexed="81"/>
            <rFont val="Tahoma"/>
            <family val="2"/>
          </rPr>
          <t>Becky Dzingeleski:</t>
        </r>
        <r>
          <rPr>
            <sz val="9"/>
            <color indexed="81"/>
            <rFont val="Tahoma"/>
            <family val="2"/>
          </rPr>
          <t xml:space="preserve">
Per FOD is a new Unit.  Contributions began in 2018</t>
        </r>
      </text>
    </comment>
    <comment ref="OMP19" authorId="0" shapeId="0" xr:uid="{4655247F-024F-4B67-9FD7-00219169AA0D}">
      <text>
        <r>
          <rPr>
            <b/>
            <sz val="9"/>
            <color indexed="81"/>
            <rFont val="Tahoma"/>
            <family val="2"/>
          </rPr>
          <t>Becky Dzingeleski:</t>
        </r>
        <r>
          <rPr>
            <sz val="9"/>
            <color indexed="81"/>
            <rFont val="Tahoma"/>
            <family val="2"/>
          </rPr>
          <t xml:space="preserve">
Per FOD is a new Unit.  Contributions began in 2018</t>
        </r>
      </text>
    </comment>
    <comment ref="OMT19" authorId="0" shapeId="0" xr:uid="{0ABE4429-B2A1-4C65-AF5A-B3CF722DB509}">
      <text>
        <r>
          <rPr>
            <b/>
            <sz val="9"/>
            <color indexed="81"/>
            <rFont val="Tahoma"/>
            <family val="2"/>
          </rPr>
          <t>Becky Dzingeleski:</t>
        </r>
        <r>
          <rPr>
            <sz val="9"/>
            <color indexed="81"/>
            <rFont val="Tahoma"/>
            <family val="2"/>
          </rPr>
          <t xml:space="preserve">
Per FOD is a new Unit.  Contributions began in 2018</t>
        </r>
      </text>
    </comment>
    <comment ref="OMX19" authorId="0" shapeId="0" xr:uid="{158E6506-4674-488B-B981-D6D5FE687D74}">
      <text>
        <r>
          <rPr>
            <b/>
            <sz val="9"/>
            <color indexed="81"/>
            <rFont val="Tahoma"/>
            <family val="2"/>
          </rPr>
          <t>Becky Dzingeleski:</t>
        </r>
        <r>
          <rPr>
            <sz val="9"/>
            <color indexed="81"/>
            <rFont val="Tahoma"/>
            <family val="2"/>
          </rPr>
          <t xml:space="preserve">
Per FOD is a new Unit.  Contributions began in 2018</t>
        </r>
      </text>
    </comment>
    <comment ref="ONB19" authorId="0" shapeId="0" xr:uid="{512B4BEC-564C-409B-BAFD-CA525D4D583F}">
      <text>
        <r>
          <rPr>
            <b/>
            <sz val="9"/>
            <color indexed="81"/>
            <rFont val="Tahoma"/>
            <family val="2"/>
          </rPr>
          <t>Becky Dzingeleski:</t>
        </r>
        <r>
          <rPr>
            <sz val="9"/>
            <color indexed="81"/>
            <rFont val="Tahoma"/>
            <family val="2"/>
          </rPr>
          <t xml:space="preserve">
Per FOD is a new Unit.  Contributions began in 2018</t>
        </r>
      </text>
    </comment>
    <comment ref="ONF19" authorId="0" shapeId="0" xr:uid="{A6CCF12A-AC03-4383-979A-C1A15E31B103}">
      <text>
        <r>
          <rPr>
            <b/>
            <sz val="9"/>
            <color indexed="81"/>
            <rFont val="Tahoma"/>
            <family val="2"/>
          </rPr>
          <t>Becky Dzingeleski:</t>
        </r>
        <r>
          <rPr>
            <sz val="9"/>
            <color indexed="81"/>
            <rFont val="Tahoma"/>
            <family val="2"/>
          </rPr>
          <t xml:space="preserve">
Per FOD is a new Unit.  Contributions began in 2018</t>
        </r>
      </text>
    </comment>
    <comment ref="ONJ19" authorId="0" shapeId="0" xr:uid="{CC4399C3-0DE3-4773-ACAC-2829782EBE36}">
      <text>
        <r>
          <rPr>
            <b/>
            <sz val="9"/>
            <color indexed="81"/>
            <rFont val="Tahoma"/>
            <family val="2"/>
          </rPr>
          <t>Becky Dzingeleski:</t>
        </r>
        <r>
          <rPr>
            <sz val="9"/>
            <color indexed="81"/>
            <rFont val="Tahoma"/>
            <family val="2"/>
          </rPr>
          <t xml:space="preserve">
Per FOD is a new Unit.  Contributions began in 2018</t>
        </r>
      </text>
    </comment>
    <comment ref="ONN19" authorId="0" shapeId="0" xr:uid="{FDBFBFDC-868D-4FE3-A39A-7A391EE9839C}">
      <text>
        <r>
          <rPr>
            <b/>
            <sz val="9"/>
            <color indexed="81"/>
            <rFont val="Tahoma"/>
            <family val="2"/>
          </rPr>
          <t>Becky Dzingeleski:</t>
        </r>
        <r>
          <rPr>
            <sz val="9"/>
            <color indexed="81"/>
            <rFont val="Tahoma"/>
            <family val="2"/>
          </rPr>
          <t xml:space="preserve">
Per FOD is a new Unit.  Contributions began in 2018</t>
        </r>
      </text>
    </comment>
    <comment ref="ONR19" authorId="0" shapeId="0" xr:uid="{81D1C9CF-C650-4B02-8F60-697AB2134D02}">
      <text>
        <r>
          <rPr>
            <b/>
            <sz val="9"/>
            <color indexed="81"/>
            <rFont val="Tahoma"/>
            <family val="2"/>
          </rPr>
          <t>Becky Dzingeleski:</t>
        </r>
        <r>
          <rPr>
            <sz val="9"/>
            <color indexed="81"/>
            <rFont val="Tahoma"/>
            <family val="2"/>
          </rPr>
          <t xml:space="preserve">
Per FOD is a new Unit.  Contributions began in 2018</t>
        </r>
      </text>
    </comment>
    <comment ref="ONV19" authorId="0" shapeId="0" xr:uid="{1D5B60E4-111A-480D-B0EF-5448D40AD75B}">
      <text>
        <r>
          <rPr>
            <b/>
            <sz val="9"/>
            <color indexed="81"/>
            <rFont val="Tahoma"/>
            <family val="2"/>
          </rPr>
          <t>Becky Dzingeleski:</t>
        </r>
        <r>
          <rPr>
            <sz val="9"/>
            <color indexed="81"/>
            <rFont val="Tahoma"/>
            <family val="2"/>
          </rPr>
          <t xml:space="preserve">
Per FOD is a new Unit.  Contributions began in 2018</t>
        </r>
      </text>
    </comment>
    <comment ref="ONZ19" authorId="0" shapeId="0" xr:uid="{54071D61-192F-4E52-B208-7425EC228E91}">
      <text>
        <r>
          <rPr>
            <b/>
            <sz val="9"/>
            <color indexed="81"/>
            <rFont val="Tahoma"/>
            <family val="2"/>
          </rPr>
          <t>Becky Dzingeleski:</t>
        </r>
        <r>
          <rPr>
            <sz val="9"/>
            <color indexed="81"/>
            <rFont val="Tahoma"/>
            <family val="2"/>
          </rPr>
          <t xml:space="preserve">
Per FOD is a new Unit.  Contributions began in 2018</t>
        </r>
      </text>
    </comment>
    <comment ref="OOD19" authorId="0" shapeId="0" xr:uid="{1024A91F-B42D-4F4F-AE02-CD90A21CD159}">
      <text>
        <r>
          <rPr>
            <b/>
            <sz val="9"/>
            <color indexed="81"/>
            <rFont val="Tahoma"/>
            <family val="2"/>
          </rPr>
          <t>Becky Dzingeleski:</t>
        </r>
        <r>
          <rPr>
            <sz val="9"/>
            <color indexed="81"/>
            <rFont val="Tahoma"/>
            <family val="2"/>
          </rPr>
          <t xml:space="preserve">
Per FOD is a new Unit.  Contributions began in 2018</t>
        </r>
      </text>
    </comment>
    <comment ref="OOH19" authorId="0" shapeId="0" xr:uid="{4A27A02B-A439-4BC8-94B3-8DA0968889E5}">
      <text>
        <r>
          <rPr>
            <b/>
            <sz val="9"/>
            <color indexed="81"/>
            <rFont val="Tahoma"/>
            <family val="2"/>
          </rPr>
          <t>Becky Dzingeleski:</t>
        </r>
        <r>
          <rPr>
            <sz val="9"/>
            <color indexed="81"/>
            <rFont val="Tahoma"/>
            <family val="2"/>
          </rPr>
          <t xml:space="preserve">
Per FOD is a new Unit.  Contributions began in 2018</t>
        </r>
      </text>
    </comment>
    <comment ref="OOL19" authorId="0" shapeId="0" xr:uid="{EB83D726-428C-4F96-AEC6-BE0B0B26D216}">
      <text>
        <r>
          <rPr>
            <b/>
            <sz val="9"/>
            <color indexed="81"/>
            <rFont val="Tahoma"/>
            <family val="2"/>
          </rPr>
          <t>Becky Dzingeleski:</t>
        </r>
        <r>
          <rPr>
            <sz val="9"/>
            <color indexed="81"/>
            <rFont val="Tahoma"/>
            <family val="2"/>
          </rPr>
          <t xml:space="preserve">
Per FOD is a new Unit.  Contributions began in 2018</t>
        </r>
      </text>
    </comment>
    <comment ref="OOP19" authorId="0" shapeId="0" xr:uid="{F2B090B2-47F2-483C-BC83-DB055EE8D2AF}">
      <text>
        <r>
          <rPr>
            <b/>
            <sz val="9"/>
            <color indexed="81"/>
            <rFont val="Tahoma"/>
            <family val="2"/>
          </rPr>
          <t>Becky Dzingeleski:</t>
        </r>
        <r>
          <rPr>
            <sz val="9"/>
            <color indexed="81"/>
            <rFont val="Tahoma"/>
            <family val="2"/>
          </rPr>
          <t xml:space="preserve">
Per FOD is a new Unit.  Contributions began in 2018</t>
        </r>
      </text>
    </comment>
    <comment ref="OOT19" authorId="0" shapeId="0" xr:uid="{87345214-02A7-4F6F-90BD-C8A7A43886B6}">
      <text>
        <r>
          <rPr>
            <b/>
            <sz val="9"/>
            <color indexed="81"/>
            <rFont val="Tahoma"/>
            <family val="2"/>
          </rPr>
          <t>Becky Dzingeleski:</t>
        </r>
        <r>
          <rPr>
            <sz val="9"/>
            <color indexed="81"/>
            <rFont val="Tahoma"/>
            <family val="2"/>
          </rPr>
          <t xml:space="preserve">
Per FOD is a new Unit.  Contributions began in 2018</t>
        </r>
      </text>
    </comment>
    <comment ref="OOX19" authorId="0" shapeId="0" xr:uid="{360CB93C-718B-4541-BF13-76F5377FB9B4}">
      <text>
        <r>
          <rPr>
            <b/>
            <sz val="9"/>
            <color indexed="81"/>
            <rFont val="Tahoma"/>
            <family val="2"/>
          </rPr>
          <t>Becky Dzingeleski:</t>
        </r>
        <r>
          <rPr>
            <sz val="9"/>
            <color indexed="81"/>
            <rFont val="Tahoma"/>
            <family val="2"/>
          </rPr>
          <t xml:space="preserve">
Per FOD is a new Unit.  Contributions began in 2018</t>
        </r>
      </text>
    </comment>
    <comment ref="OPB19" authorId="0" shapeId="0" xr:uid="{8399D155-8BAC-4798-8899-51BDFA93775A}">
      <text>
        <r>
          <rPr>
            <b/>
            <sz val="9"/>
            <color indexed="81"/>
            <rFont val="Tahoma"/>
            <family val="2"/>
          </rPr>
          <t>Becky Dzingeleski:</t>
        </r>
        <r>
          <rPr>
            <sz val="9"/>
            <color indexed="81"/>
            <rFont val="Tahoma"/>
            <family val="2"/>
          </rPr>
          <t xml:space="preserve">
Per FOD is a new Unit.  Contributions began in 2018</t>
        </r>
      </text>
    </comment>
    <comment ref="OPF19" authorId="0" shapeId="0" xr:uid="{848D517B-1A55-41F8-A952-7F30B06C2DD6}">
      <text>
        <r>
          <rPr>
            <b/>
            <sz val="9"/>
            <color indexed="81"/>
            <rFont val="Tahoma"/>
            <family val="2"/>
          </rPr>
          <t>Becky Dzingeleski:</t>
        </r>
        <r>
          <rPr>
            <sz val="9"/>
            <color indexed="81"/>
            <rFont val="Tahoma"/>
            <family val="2"/>
          </rPr>
          <t xml:space="preserve">
Per FOD is a new Unit.  Contributions began in 2018</t>
        </r>
      </text>
    </comment>
    <comment ref="OPJ19" authorId="0" shapeId="0" xr:uid="{0F51F699-5D47-4702-ABD1-3B6F893FA98B}">
      <text>
        <r>
          <rPr>
            <b/>
            <sz val="9"/>
            <color indexed="81"/>
            <rFont val="Tahoma"/>
            <family val="2"/>
          </rPr>
          <t>Becky Dzingeleski:</t>
        </r>
        <r>
          <rPr>
            <sz val="9"/>
            <color indexed="81"/>
            <rFont val="Tahoma"/>
            <family val="2"/>
          </rPr>
          <t xml:space="preserve">
Per FOD is a new Unit.  Contributions began in 2018</t>
        </r>
      </text>
    </comment>
    <comment ref="OPN19" authorId="0" shapeId="0" xr:uid="{8EC41EF4-C550-4A4B-A762-4D4280405CF1}">
      <text>
        <r>
          <rPr>
            <b/>
            <sz val="9"/>
            <color indexed="81"/>
            <rFont val="Tahoma"/>
            <family val="2"/>
          </rPr>
          <t>Becky Dzingeleski:</t>
        </r>
        <r>
          <rPr>
            <sz val="9"/>
            <color indexed="81"/>
            <rFont val="Tahoma"/>
            <family val="2"/>
          </rPr>
          <t xml:space="preserve">
Per FOD is a new Unit.  Contributions began in 2018</t>
        </r>
      </text>
    </comment>
    <comment ref="OPR19" authorId="0" shapeId="0" xr:uid="{6CD7AB2E-165E-48C8-B0D2-D9347A03DF25}">
      <text>
        <r>
          <rPr>
            <b/>
            <sz val="9"/>
            <color indexed="81"/>
            <rFont val="Tahoma"/>
            <family val="2"/>
          </rPr>
          <t>Becky Dzingeleski:</t>
        </r>
        <r>
          <rPr>
            <sz val="9"/>
            <color indexed="81"/>
            <rFont val="Tahoma"/>
            <family val="2"/>
          </rPr>
          <t xml:space="preserve">
Per FOD is a new Unit.  Contributions began in 2018</t>
        </r>
      </text>
    </comment>
    <comment ref="OPV19" authorId="0" shapeId="0" xr:uid="{8B87A12A-3E4F-4ED5-A022-E6F5F0F8C2D3}">
      <text>
        <r>
          <rPr>
            <b/>
            <sz val="9"/>
            <color indexed="81"/>
            <rFont val="Tahoma"/>
            <family val="2"/>
          </rPr>
          <t>Becky Dzingeleski:</t>
        </r>
        <r>
          <rPr>
            <sz val="9"/>
            <color indexed="81"/>
            <rFont val="Tahoma"/>
            <family val="2"/>
          </rPr>
          <t xml:space="preserve">
Per FOD is a new Unit.  Contributions began in 2018</t>
        </r>
      </text>
    </comment>
    <comment ref="OPZ19" authorId="0" shapeId="0" xr:uid="{993957D2-6CC9-4B90-A1B7-57A64BDB2FC5}">
      <text>
        <r>
          <rPr>
            <b/>
            <sz val="9"/>
            <color indexed="81"/>
            <rFont val="Tahoma"/>
            <family val="2"/>
          </rPr>
          <t>Becky Dzingeleski:</t>
        </r>
        <r>
          <rPr>
            <sz val="9"/>
            <color indexed="81"/>
            <rFont val="Tahoma"/>
            <family val="2"/>
          </rPr>
          <t xml:space="preserve">
Per FOD is a new Unit.  Contributions began in 2018</t>
        </r>
      </text>
    </comment>
    <comment ref="OQD19" authorId="0" shapeId="0" xr:uid="{7AB6EEA7-3446-4058-A73D-B058B1FB64F4}">
      <text>
        <r>
          <rPr>
            <b/>
            <sz val="9"/>
            <color indexed="81"/>
            <rFont val="Tahoma"/>
            <family val="2"/>
          </rPr>
          <t>Becky Dzingeleski:</t>
        </r>
        <r>
          <rPr>
            <sz val="9"/>
            <color indexed="81"/>
            <rFont val="Tahoma"/>
            <family val="2"/>
          </rPr>
          <t xml:space="preserve">
Per FOD is a new Unit.  Contributions began in 2018</t>
        </r>
      </text>
    </comment>
    <comment ref="OQH19" authorId="0" shapeId="0" xr:uid="{99042D4D-3AC2-4AA7-83FD-7D60F575E30A}">
      <text>
        <r>
          <rPr>
            <b/>
            <sz val="9"/>
            <color indexed="81"/>
            <rFont val="Tahoma"/>
            <family val="2"/>
          </rPr>
          <t>Becky Dzingeleski:</t>
        </r>
        <r>
          <rPr>
            <sz val="9"/>
            <color indexed="81"/>
            <rFont val="Tahoma"/>
            <family val="2"/>
          </rPr>
          <t xml:space="preserve">
Per FOD is a new Unit.  Contributions began in 2018</t>
        </r>
      </text>
    </comment>
    <comment ref="OQL19" authorId="0" shapeId="0" xr:uid="{C093C1C1-6C29-417B-840F-3BED60CC394E}">
      <text>
        <r>
          <rPr>
            <b/>
            <sz val="9"/>
            <color indexed="81"/>
            <rFont val="Tahoma"/>
            <family val="2"/>
          </rPr>
          <t>Becky Dzingeleski:</t>
        </r>
        <r>
          <rPr>
            <sz val="9"/>
            <color indexed="81"/>
            <rFont val="Tahoma"/>
            <family val="2"/>
          </rPr>
          <t xml:space="preserve">
Per FOD is a new Unit.  Contributions began in 2018</t>
        </r>
      </text>
    </comment>
    <comment ref="OQP19" authorId="0" shapeId="0" xr:uid="{4FF05B59-9301-411A-A7F7-BD10299AAE15}">
      <text>
        <r>
          <rPr>
            <b/>
            <sz val="9"/>
            <color indexed="81"/>
            <rFont val="Tahoma"/>
            <family val="2"/>
          </rPr>
          <t>Becky Dzingeleski:</t>
        </r>
        <r>
          <rPr>
            <sz val="9"/>
            <color indexed="81"/>
            <rFont val="Tahoma"/>
            <family val="2"/>
          </rPr>
          <t xml:space="preserve">
Per FOD is a new Unit.  Contributions began in 2018</t>
        </r>
      </text>
    </comment>
    <comment ref="OQT19" authorId="0" shapeId="0" xr:uid="{D65EB23D-B8B7-4E65-B15E-6797F5D90013}">
      <text>
        <r>
          <rPr>
            <b/>
            <sz val="9"/>
            <color indexed="81"/>
            <rFont val="Tahoma"/>
            <family val="2"/>
          </rPr>
          <t>Becky Dzingeleski:</t>
        </r>
        <r>
          <rPr>
            <sz val="9"/>
            <color indexed="81"/>
            <rFont val="Tahoma"/>
            <family val="2"/>
          </rPr>
          <t xml:space="preserve">
Per FOD is a new Unit.  Contributions began in 2018</t>
        </r>
      </text>
    </comment>
    <comment ref="OQX19" authorId="0" shapeId="0" xr:uid="{5327442C-8943-41E7-AB4F-6048C72021C3}">
      <text>
        <r>
          <rPr>
            <b/>
            <sz val="9"/>
            <color indexed="81"/>
            <rFont val="Tahoma"/>
            <family val="2"/>
          </rPr>
          <t>Becky Dzingeleski:</t>
        </r>
        <r>
          <rPr>
            <sz val="9"/>
            <color indexed="81"/>
            <rFont val="Tahoma"/>
            <family val="2"/>
          </rPr>
          <t xml:space="preserve">
Per FOD is a new Unit.  Contributions began in 2018</t>
        </r>
      </text>
    </comment>
    <comment ref="ORB19" authorId="0" shapeId="0" xr:uid="{0C5CED37-0BDD-4A13-9D40-749B31E116D9}">
      <text>
        <r>
          <rPr>
            <b/>
            <sz val="9"/>
            <color indexed="81"/>
            <rFont val="Tahoma"/>
            <family val="2"/>
          </rPr>
          <t>Becky Dzingeleski:</t>
        </r>
        <r>
          <rPr>
            <sz val="9"/>
            <color indexed="81"/>
            <rFont val="Tahoma"/>
            <family val="2"/>
          </rPr>
          <t xml:space="preserve">
Per FOD is a new Unit.  Contributions began in 2018</t>
        </r>
      </text>
    </comment>
    <comment ref="ORF19" authorId="0" shapeId="0" xr:uid="{10433252-B34E-4C91-B744-72EDA84AFD0C}">
      <text>
        <r>
          <rPr>
            <b/>
            <sz val="9"/>
            <color indexed="81"/>
            <rFont val="Tahoma"/>
            <family val="2"/>
          </rPr>
          <t>Becky Dzingeleski:</t>
        </r>
        <r>
          <rPr>
            <sz val="9"/>
            <color indexed="81"/>
            <rFont val="Tahoma"/>
            <family val="2"/>
          </rPr>
          <t xml:space="preserve">
Per FOD is a new Unit.  Contributions began in 2018</t>
        </r>
      </text>
    </comment>
    <comment ref="ORJ19" authorId="0" shapeId="0" xr:uid="{564D56E1-84C5-466E-93BD-001683029728}">
      <text>
        <r>
          <rPr>
            <b/>
            <sz val="9"/>
            <color indexed="81"/>
            <rFont val="Tahoma"/>
            <family val="2"/>
          </rPr>
          <t>Becky Dzingeleski:</t>
        </r>
        <r>
          <rPr>
            <sz val="9"/>
            <color indexed="81"/>
            <rFont val="Tahoma"/>
            <family val="2"/>
          </rPr>
          <t xml:space="preserve">
Per FOD is a new Unit.  Contributions began in 2018</t>
        </r>
      </text>
    </comment>
    <comment ref="ORN19" authorId="0" shapeId="0" xr:uid="{C283D315-0567-4697-9A55-9C3C2CC647EF}">
      <text>
        <r>
          <rPr>
            <b/>
            <sz val="9"/>
            <color indexed="81"/>
            <rFont val="Tahoma"/>
            <family val="2"/>
          </rPr>
          <t>Becky Dzingeleski:</t>
        </r>
        <r>
          <rPr>
            <sz val="9"/>
            <color indexed="81"/>
            <rFont val="Tahoma"/>
            <family val="2"/>
          </rPr>
          <t xml:space="preserve">
Per FOD is a new Unit.  Contributions began in 2018</t>
        </r>
      </text>
    </comment>
    <comment ref="ORR19" authorId="0" shapeId="0" xr:uid="{B89DA0D3-3F71-4044-A21F-F7422E938454}">
      <text>
        <r>
          <rPr>
            <b/>
            <sz val="9"/>
            <color indexed="81"/>
            <rFont val="Tahoma"/>
            <family val="2"/>
          </rPr>
          <t>Becky Dzingeleski:</t>
        </r>
        <r>
          <rPr>
            <sz val="9"/>
            <color indexed="81"/>
            <rFont val="Tahoma"/>
            <family val="2"/>
          </rPr>
          <t xml:space="preserve">
Per FOD is a new Unit.  Contributions began in 2018</t>
        </r>
      </text>
    </comment>
    <comment ref="ORV19" authorId="0" shapeId="0" xr:uid="{7A26668D-D878-4B49-9913-C749F972E7C5}">
      <text>
        <r>
          <rPr>
            <b/>
            <sz val="9"/>
            <color indexed="81"/>
            <rFont val="Tahoma"/>
            <family val="2"/>
          </rPr>
          <t>Becky Dzingeleski:</t>
        </r>
        <r>
          <rPr>
            <sz val="9"/>
            <color indexed="81"/>
            <rFont val="Tahoma"/>
            <family val="2"/>
          </rPr>
          <t xml:space="preserve">
Per FOD is a new Unit.  Contributions began in 2018</t>
        </r>
      </text>
    </comment>
    <comment ref="ORZ19" authorId="0" shapeId="0" xr:uid="{4EBCE1CA-9DEA-46D5-9B7E-EEDF4440783E}">
      <text>
        <r>
          <rPr>
            <b/>
            <sz val="9"/>
            <color indexed="81"/>
            <rFont val="Tahoma"/>
            <family val="2"/>
          </rPr>
          <t>Becky Dzingeleski:</t>
        </r>
        <r>
          <rPr>
            <sz val="9"/>
            <color indexed="81"/>
            <rFont val="Tahoma"/>
            <family val="2"/>
          </rPr>
          <t xml:space="preserve">
Per FOD is a new Unit.  Contributions began in 2018</t>
        </r>
      </text>
    </comment>
    <comment ref="OSD19" authorId="0" shapeId="0" xr:uid="{B06B1D74-D453-4369-8144-840E805CBFA7}">
      <text>
        <r>
          <rPr>
            <b/>
            <sz val="9"/>
            <color indexed="81"/>
            <rFont val="Tahoma"/>
            <family val="2"/>
          </rPr>
          <t>Becky Dzingeleski:</t>
        </r>
        <r>
          <rPr>
            <sz val="9"/>
            <color indexed="81"/>
            <rFont val="Tahoma"/>
            <family val="2"/>
          </rPr>
          <t xml:space="preserve">
Per FOD is a new Unit.  Contributions began in 2018</t>
        </r>
      </text>
    </comment>
    <comment ref="OSH19" authorId="0" shapeId="0" xr:uid="{AD676594-A4B8-4081-9132-B2E8F2D51BEC}">
      <text>
        <r>
          <rPr>
            <b/>
            <sz val="9"/>
            <color indexed="81"/>
            <rFont val="Tahoma"/>
            <family val="2"/>
          </rPr>
          <t>Becky Dzingeleski:</t>
        </r>
        <r>
          <rPr>
            <sz val="9"/>
            <color indexed="81"/>
            <rFont val="Tahoma"/>
            <family val="2"/>
          </rPr>
          <t xml:space="preserve">
Per FOD is a new Unit.  Contributions began in 2018</t>
        </r>
      </text>
    </comment>
    <comment ref="OSL19" authorId="0" shapeId="0" xr:uid="{DAE7CFE0-4365-44A5-98AA-ACCACFADEFE9}">
      <text>
        <r>
          <rPr>
            <b/>
            <sz val="9"/>
            <color indexed="81"/>
            <rFont val="Tahoma"/>
            <family val="2"/>
          </rPr>
          <t>Becky Dzingeleski:</t>
        </r>
        <r>
          <rPr>
            <sz val="9"/>
            <color indexed="81"/>
            <rFont val="Tahoma"/>
            <family val="2"/>
          </rPr>
          <t xml:space="preserve">
Per FOD is a new Unit.  Contributions began in 2018</t>
        </r>
      </text>
    </comment>
    <comment ref="OSP19" authorId="0" shapeId="0" xr:uid="{3C491D0C-2459-44E3-ABD3-9CD7676BC7ED}">
      <text>
        <r>
          <rPr>
            <b/>
            <sz val="9"/>
            <color indexed="81"/>
            <rFont val="Tahoma"/>
            <family val="2"/>
          </rPr>
          <t>Becky Dzingeleski:</t>
        </r>
        <r>
          <rPr>
            <sz val="9"/>
            <color indexed="81"/>
            <rFont val="Tahoma"/>
            <family val="2"/>
          </rPr>
          <t xml:space="preserve">
Per FOD is a new Unit.  Contributions began in 2018</t>
        </r>
      </text>
    </comment>
    <comment ref="OST19" authorId="0" shapeId="0" xr:uid="{F46D54AB-D7D3-4504-AAE6-ECFC004D7295}">
      <text>
        <r>
          <rPr>
            <b/>
            <sz val="9"/>
            <color indexed="81"/>
            <rFont val="Tahoma"/>
            <family val="2"/>
          </rPr>
          <t>Becky Dzingeleski:</t>
        </r>
        <r>
          <rPr>
            <sz val="9"/>
            <color indexed="81"/>
            <rFont val="Tahoma"/>
            <family val="2"/>
          </rPr>
          <t xml:space="preserve">
Per FOD is a new Unit.  Contributions began in 2018</t>
        </r>
      </text>
    </comment>
    <comment ref="OSX19" authorId="0" shapeId="0" xr:uid="{524A027D-7FBF-4902-95E3-44046F8908C2}">
      <text>
        <r>
          <rPr>
            <b/>
            <sz val="9"/>
            <color indexed="81"/>
            <rFont val="Tahoma"/>
            <family val="2"/>
          </rPr>
          <t>Becky Dzingeleski:</t>
        </r>
        <r>
          <rPr>
            <sz val="9"/>
            <color indexed="81"/>
            <rFont val="Tahoma"/>
            <family val="2"/>
          </rPr>
          <t xml:space="preserve">
Per FOD is a new Unit.  Contributions began in 2018</t>
        </r>
      </text>
    </comment>
    <comment ref="OTB19" authorId="0" shapeId="0" xr:uid="{A258B454-0E7B-4A30-B11B-5E6132AB18E2}">
      <text>
        <r>
          <rPr>
            <b/>
            <sz val="9"/>
            <color indexed="81"/>
            <rFont val="Tahoma"/>
            <family val="2"/>
          </rPr>
          <t>Becky Dzingeleski:</t>
        </r>
        <r>
          <rPr>
            <sz val="9"/>
            <color indexed="81"/>
            <rFont val="Tahoma"/>
            <family val="2"/>
          </rPr>
          <t xml:space="preserve">
Per FOD is a new Unit.  Contributions began in 2018</t>
        </r>
      </text>
    </comment>
    <comment ref="OTF19" authorId="0" shapeId="0" xr:uid="{BC7BE572-87BD-480C-B870-2EBD5D68582D}">
      <text>
        <r>
          <rPr>
            <b/>
            <sz val="9"/>
            <color indexed="81"/>
            <rFont val="Tahoma"/>
            <family val="2"/>
          </rPr>
          <t>Becky Dzingeleski:</t>
        </r>
        <r>
          <rPr>
            <sz val="9"/>
            <color indexed="81"/>
            <rFont val="Tahoma"/>
            <family val="2"/>
          </rPr>
          <t xml:space="preserve">
Per FOD is a new Unit.  Contributions began in 2018</t>
        </r>
      </text>
    </comment>
    <comment ref="OTJ19" authorId="0" shapeId="0" xr:uid="{AF25DBE8-BCFD-4309-9C3B-2716526F3CF9}">
      <text>
        <r>
          <rPr>
            <b/>
            <sz val="9"/>
            <color indexed="81"/>
            <rFont val="Tahoma"/>
            <family val="2"/>
          </rPr>
          <t>Becky Dzingeleski:</t>
        </r>
        <r>
          <rPr>
            <sz val="9"/>
            <color indexed="81"/>
            <rFont val="Tahoma"/>
            <family val="2"/>
          </rPr>
          <t xml:space="preserve">
Per FOD is a new Unit.  Contributions began in 2018</t>
        </r>
      </text>
    </comment>
    <comment ref="OTN19" authorId="0" shapeId="0" xr:uid="{1759B4C8-F516-41A6-A9A1-7840134888BE}">
      <text>
        <r>
          <rPr>
            <b/>
            <sz val="9"/>
            <color indexed="81"/>
            <rFont val="Tahoma"/>
            <family val="2"/>
          </rPr>
          <t>Becky Dzingeleski:</t>
        </r>
        <r>
          <rPr>
            <sz val="9"/>
            <color indexed="81"/>
            <rFont val="Tahoma"/>
            <family val="2"/>
          </rPr>
          <t xml:space="preserve">
Per FOD is a new Unit.  Contributions began in 2018</t>
        </r>
      </text>
    </comment>
    <comment ref="OTR19" authorId="0" shapeId="0" xr:uid="{EA41C387-DA51-41AF-A650-D3F598F09AF6}">
      <text>
        <r>
          <rPr>
            <b/>
            <sz val="9"/>
            <color indexed="81"/>
            <rFont val="Tahoma"/>
            <family val="2"/>
          </rPr>
          <t>Becky Dzingeleski:</t>
        </r>
        <r>
          <rPr>
            <sz val="9"/>
            <color indexed="81"/>
            <rFont val="Tahoma"/>
            <family val="2"/>
          </rPr>
          <t xml:space="preserve">
Per FOD is a new Unit.  Contributions began in 2018</t>
        </r>
      </text>
    </comment>
    <comment ref="OTV19" authorId="0" shapeId="0" xr:uid="{15C4376C-C445-4844-95D4-F2D045DC8DBC}">
      <text>
        <r>
          <rPr>
            <b/>
            <sz val="9"/>
            <color indexed="81"/>
            <rFont val="Tahoma"/>
            <family val="2"/>
          </rPr>
          <t>Becky Dzingeleski:</t>
        </r>
        <r>
          <rPr>
            <sz val="9"/>
            <color indexed="81"/>
            <rFont val="Tahoma"/>
            <family val="2"/>
          </rPr>
          <t xml:space="preserve">
Per FOD is a new Unit.  Contributions began in 2018</t>
        </r>
      </text>
    </comment>
    <comment ref="OTZ19" authorId="0" shapeId="0" xr:uid="{92967CC4-4524-493E-B844-30083FF1097F}">
      <text>
        <r>
          <rPr>
            <b/>
            <sz val="9"/>
            <color indexed="81"/>
            <rFont val="Tahoma"/>
            <family val="2"/>
          </rPr>
          <t>Becky Dzingeleski:</t>
        </r>
        <r>
          <rPr>
            <sz val="9"/>
            <color indexed="81"/>
            <rFont val="Tahoma"/>
            <family val="2"/>
          </rPr>
          <t xml:space="preserve">
Per FOD is a new Unit.  Contributions began in 2018</t>
        </r>
      </text>
    </comment>
    <comment ref="OUD19" authorId="0" shapeId="0" xr:uid="{038212B7-7CB2-4335-831D-BBC47EC9FC91}">
      <text>
        <r>
          <rPr>
            <b/>
            <sz val="9"/>
            <color indexed="81"/>
            <rFont val="Tahoma"/>
            <family val="2"/>
          </rPr>
          <t>Becky Dzingeleski:</t>
        </r>
        <r>
          <rPr>
            <sz val="9"/>
            <color indexed="81"/>
            <rFont val="Tahoma"/>
            <family val="2"/>
          </rPr>
          <t xml:space="preserve">
Per FOD is a new Unit.  Contributions began in 2018</t>
        </r>
      </text>
    </comment>
    <comment ref="OUH19" authorId="0" shapeId="0" xr:uid="{40F3872F-3BB9-4738-9EA3-91302CF5EEF6}">
      <text>
        <r>
          <rPr>
            <b/>
            <sz val="9"/>
            <color indexed="81"/>
            <rFont val="Tahoma"/>
            <family val="2"/>
          </rPr>
          <t>Becky Dzingeleski:</t>
        </r>
        <r>
          <rPr>
            <sz val="9"/>
            <color indexed="81"/>
            <rFont val="Tahoma"/>
            <family val="2"/>
          </rPr>
          <t xml:space="preserve">
Per FOD is a new Unit.  Contributions began in 2018</t>
        </r>
      </text>
    </comment>
    <comment ref="OUL19" authorId="0" shapeId="0" xr:uid="{20A50750-5148-4AA6-9BBA-C209574464D3}">
      <text>
        <r>
          <rPr>
            <b/>
            <sz val="9"/>
            <color indexed="81"/>
            <rFont val="Tahoma"/>
            <family val="2"/>
          </rPr>
          <t>Becky Dzingeleski:</t>
        </r>
        <r>
          <rPr>
            <sz val="9"/>
            <color indexed="81"/>
            <rFont val="Tahoma"/>
            <family val="2"/>
          </rPr>
          <t xml:space="preserve">
Per FOD is a new Unit.  Contributions began in 2018</t>
        </r>
      </text>
    </comment>
    <comment ref="OUP19" authorId="0" shapeId="0" xr:uid="{DB493148-EEEA-4FA9-AB13-07C7D5684804}">
      <text>
        <r>
          <rPr>
            <b/>
            <sz val="9"/>
            <color indexed="81"/>
            <rFont val="Tahoma"/>
            <family val="2"/>
          </rPr>
          <t>Becky Dzingeleski:</t>
        </r>
        <r>
          <rPr>
            <sz val="9"/>
            <color indexed="81"/>
            <rFont val="Tahoma"/>
            <family val="2"/>
          </rPr>
          <t xml:space="preserve">
Per FOD is a new Unit.  Contributions began in 2018</t>
        </r>
      </text>
    </comment>
    <comment ref="OUT19" authorId="0" shapeId="0" xr:uid="{8E587756-1DEC-4F4D-8CEB-F988D66C7F7D}">
      <text>
        <r>
          <rPr>
            <b/>
            <sz val="9"/>
            <color indexed="81"/>
            <rFont val="Tahoma"/>
            <family val="2"/>
          </rPr>
          <t>Becky Dzingeleski:</t>
        </r>
        <r>
          <rPr>
            <sz val="9"/>
            <color indexed="81"/>
            <rFont val="Tahoma"/>
            <family val="2"/>
          </rPr>
          <t xml:space="preserve">
Per FOD is a new Unit.  Contributions began in 2018</t>
        </r>
      </text>
    </comment>
    <comment ref="OUX19" authorId="0" shapeId="0" xr:uid="{DF97746A-F1FB-44F9-8A6B-9C7349A8F3AA}">
      <text>
        <r>
          <rPr>
            <b/>
            <sz val="9"/>
            <color indexed="81"/>
            <rFont val="Tahoma"/>
            <family val="2"/>
          </rPr>
          <t>Becky Dzingeleski:</t>
        </r>
        <r>
          <rPr>
            <sz val="9"/>
            <color indexed="81"/>
            <rFont val="Tahoma"/>
            <family val="2"/>
          </rPr>
          <t xml:space="preserve">
Per FOD is a new Unit.  Contributions began in 2018</t>
        </r>
      </text>
    </comment>
    <comment ref="OVB19" authorId="0" shapeId="0" xr:uid="{CBCE2AAE-9547-4D6A-A495-85DAE41F7BD8}">
      <text>
        <r>
          <rPr>
            <b/>
            <sz val="9"/>
            <color indexed="81"/>
            <rFont val="Tahoma"/>
            <family val="2"/>
          </rPr>
          <t>Becky Dzingeleski:</t>
        </r>
        <r>
          <rPr>
            <sz val="9"/>
            <color indexed="81"/>
            <rFont val="Tahoma"/>
            <family val="2"/>
          </rPr>
          <t xml:space="preserve">
Per FOD is a new Unit.  Contributions began in 2018</t>
        </r>
      </text>
    </comment>
    <comment ref="OVF19" authorId="0" shapeId="0" xr:uid="{2A827219-CC8C-4C11-B5B6-FEA7C09C1056}">
      <text>
        <r>
          <rPr>
            <b/>
            <sz val="9"/>
            <color indexed="81"/>
            <rFont val="Tahoma"/>
            <family val="2"/>
          </rPr>
          <t>Becky Dzingeleski:</t>
        </r>
        <r>
          <rPr>
            <sz val="9"/>
            <color indexed="81"/>
            <rFont val="Tahoma"/>
            <family val="2"/>
          </rPr>
          <t xml:space="preserve">
Per FOD is a new Unit.  Contributions began in 2018</t>
        </r>
      </text>
    </comment>
    <comment ref="OVJ19" authorId="0" shapeId="0" xr:uid="{AFEDF380-A476-42D6-870F-DFC38DAA6894}">
      <text>
        <r>
          <rPr>
            <b/>
            <sz val="9"/>
            <color indexed="81"/>
            <rFont val="Tahoma"/>
            <family val="2"/>
          </rPr>
          <t>Becky Dzingeleski:</t>
        </r>
        <r>
          <rPr>
            <sz val="9"/>
            <color indexed="81"/>
            <rFont val="Tahoma"/>
            <family val="2"/>
          </rPr>
          <t xml:space="preserve">
Per FOD is a new Unit.  Contributions began in 2018</t>
        </r>
      </text>
    </comment>
    <comment ref="OVN19" authorId="0" shapeId="0" xr:uid="{606694E2-C5A0-4569-8E33-25A808384F01}">
      <text>
        <r>
          <rPr>
            <b/>
            <sz val="9"/>
            <color indexed="81"/>
            <rFont val="Tahoma"/>
            <family val="2"/>
          </rPr>
          <t>Becky Dzingeleski:</t>
        </r>
        <r>
          <rPr>
            <sz val="9"/>
            <color indexed="81"/>
            <rFont val="Tahoma"/>
            <family val="2"/>
          </rPr>
          <t xml:space="preserve">
Per FOD is a new Unit.  Contributions began in 2018</t>
        </r>
      </text>
    </comment>
    <comment ref="OVR19" authorId="0" shapeId="0" xr:uid="{4F619D01-82F9-4584-B0AD-6120B1746F39}">
      <text>
        <r>
          <rPr>
            <b/>
            <sz val="9"/>
            <color indexed="81"/>
            <rFont val="Tahoma"/>
            <family val="2"/>
          </rPr>
          <t>Becky Dzingeleski:</t>
        </r>
        <r>
          <rPr>
            <sz val="9"/>
            <color indexed="81"/>
            <rFont val="Tahoma"/>
            <family val="2"/>
          </rPr>
          <t xml:space="preserve">
Per FOD is a new Unit.  Contributions began in 2018</t>
        </r>
      </text>
    </comment>
    <comment ref="OVV19" authorId="0" shapeId="0" xr:uid="{ACC55B72-6864-40BE-B431-4FB179D5810E}">
      <text>
        <r>
          <rPr>
            <b/>
            <sz val="9"/>
            <color indexed="81"/>
            <rFont val="Tahoma"/>
            <family val="2"/>
          </rPr>
          <t>Becky Dzingeleski:</t>
        </r>
        <r>
          <rPr>
            <sz val="9"/>
            <color indexed="81"/>
            <rFont val="Tahoma"/>
            <family val="2"/>
          </rPr>
          <t xml:space="preserve">
Per FOD is a new Unit.  Contributions began in 2018</t>
        </r>
      </text>
    </comment>
    <comment ref="OVZ19" authorId="0" shapeId="0" xr:uid="{1D12D5DD-97D0-429C-AF3F-B00377CE43CE}">
      <text>
        <r>
          <rPr>
            <b/>
            <sz val="9"/>
            <color indexed="81"/>
            <rFont val="Tahoma"/>
            <family val="2"/>
          </rPr>
          <t>Becky Dzingeleski:</t>
        </r>
        <r>
          <rPr>
            <sz val="9"/>
            <color indexed="81"/>
            <rFont val="Tahoma"/>
            <family val="2"/>
          </rPr>
          <t xml:space="preserve">
Per FOD is a new Unit.  Contributions began in 2018</t>
        </r>
      </text>
    </comment>
    <comment ref="OWD19" authorId="0" shapeId="0" xr:uid="{F372F496-5A9C-43F7-BBC9-FA5911852945}">
      <text>
        <r>
          <rPr>
            <b/>
            <sz val="9"/>
            <color indexed="81"/>
            <rFont val="Tahoma"/>
            <family val="2"/>
          </rPr>
          <t>Becky Dzingeleski:</t>
        </r>
        <r>
          <rPr>
            <sz val="9"/>
            <color indexed="81"/>
            <rFont val="Tahoma"/>
            <family val="2"/>
          </rPr>
          <t xml:space="preserve">
Per FOD is a new Unit.  Contributions began in 2018</t>
        </r>
      </text>
    </comment>
    <comment ref="OWH19" authorId="0" shapeId="0" xr:uid="{B7A1DE6D-7E59-4ED3-A298-E32CC37C28E7}">
      <text>
        <r>
          <rPr>
            <b/>
            <sz val="9"/>
            <color indexed="81"/>
            <rFont val="Tahoma"/>
            <family val="2"/>
          </rPr>
          <t>Becky Dzingeleski:</t>
        </r>
        <r>
          <rPr>
            <sz val="9"/>
            <color indexed="81"/>
            <rFont val="Tahoma"/>
            <family val="2"/>
          </rPr>
          <t xml:space="preserve">
Per FOD is a new Unit.  Contributions began in 2018</t>
        </r>
      </text>
    </comment>
    <comment ref="OWL19" authorId="0" shapeId="0" xr:uid="{3C86B5EA-D703-4183-9519-61B1FB7DF093}">
      <text>
        <r>
          <rPr>
            <b/>
            <sz val="9"/>
            <color indexed="81"/>
            <rFont val="Tahoma"/>
            <family val="2"/>
          </rPr>
          <t>Becky Dzingeleski:</t>
        </r>
        <r>
          <rPr>
            <sz val="9"/>
            <color indexed="81"/>
            <rFont val="Tahoma"/>
            <family val="2"/>
          </rPr>
          <t xml:space="preserve">
Per FOD is a new Unit.  Contributions began in 2018</t>
        </r>
      </text>
    </comment>
    <comment ref="OWP19" authorId="0" shapeId="0" xr:uid="{E16C459F-1821-4175-B56C-756FF8CF9305}">
      <text>
        <r>
          <rPr>
            <b/>
            <sz val="9"/>
            <color indexed="81"/>
            <rFont val="Tahoma"/>
            <family val="2"/>
          </rPr>
          <t>Becky Dzingeleski:</t>
        </r>
        <r>
          <rPr>
            <sz val="9"/>
            <color indexed="81"/>
            <rFont val="Tahoma"/>
            <family val="2"/>
          </rPr>
          <t xml:space="preserve">
Per FOD is a new Unit.  Contributions began in 2018</t>
        </r>
      </text>
    </comment>
    <comment ref="OWT19" authorId="0" shapeId="0" xr:uid="{C045163F-3A15-4F93-85EB-B6A68B1B9F31}">
      <text>
        <r>
          <rPr>
            <b/>
            <sz val="9"/>
            <color indexed="81"/>
            <rFont val="Tahoma"/>
            <family val="2"/>
          </rPr>
          <t>Becky Dzingeleski:</t>
        </r>
        <r>
          <rPr>
            <sz val="9"/>
            <color indexed="81"/>
            <rFont val="Tahoma"/>
            <family val="2"/>
          </rPr>
          <t xml:space="preserve">
Per FOD is a new Unit.  Contributions began in 2018</t>
        </r>
      </text>
    </comment>
    <comment ref="OWX19" authorId="0" shapeId="0" xr:uid="{78C9D113-7723-4D09-BF0B-F8EC1E2D8DCA}">
      <text>
        <r>
          <rPr>
            <b/>
            <sz val="9"/>
            <color indexed="81"/>
            <rFont val="Tahoma"/>
            <family val="2"/>
          </rPr>
          <t>Becky Dzingeleski:</t>
        </r>
        <r>
          <rPr>
            <sz val="9"/>
            <color indexed="81"/>
            <rFont val="Tahoma"/>
            <family val="2"/>
          </rPr>
          <t xml:space="preserve">
Per FOD is a new Unit.  Contributions began in 2018</t>
        </r>
      </text>
    </comment>
    <comment ref="OXB19" authorId="0" shapeId="0" xr:uid="{F574ACD7-C101-4EDA-8F7A-D670AF229B72}">
      <text>
        <r>
          <rPr>
            <b/>
            <sz val="9"/>
            <color indexed="81"/>
            <rFont val="Tahoma"/>
            <family val="2"/>
          </rPr>
          <t>Becky Dzingeleski:</t>
        </r>
        <r>
          <rPr>
            <sz val="9"/>
            <color indexed="81"/>
            <rFont val="Tahoma"/>
            <family val="2"/>
          </rPr>
          <t xml:space="preserve">
Per FOD is a new Unit.  Contributions began in 2018</t>
        </r>
      </text>
    </comment>
    <comment ref="OXF19" authorId="0" shapeId="0" xr:uid="{B20C2EF8-4808-4923-858C-07EB7FA8D3D7}">
      <text>
        <r>
          <rPr>
            <b/>
            <sz val="9"/>
            <color indexed="81"/>
            <rFont val="Tahoma"/>
            <family val="2"/>
          </rPr>
          <t>Becky Dzingeleski:</t>
        </r>
        <r>
          <rPr>
            <sz val="9"/>
            <color indexed="81"/>
            <rFont val="Tahoma"/>
            <family val="2"/>
          </rPr>
          <t xml:space="preserve">
Per FOD is a new Unit.  Contributions began in 2018</t>
        </r>
      </text>
    </comment>
    <comment ref="OXJ19" authorId="0" shapeId="0" xr:uid="{3197D5DA-9FBC-4C42-94B0-26ACA621647A}">
      <text>
        <r>
          <rPr>
            <b/>
            <sz val="9"/>
            <color indexed="81"/>
            <rFont val="Tahoma"/>
            <family val="2"/>
          </rPr>
          <t>Becky Dzingeleski:</t>
        </r>
        <r>
          <rPr>
            <sz val="9"/>
            <color indexed="81"/>
            <rFont val="Tahoma"/>
            <family val="2"/>
          </rPr>
          <t xml:space="preserve">
Per FOD is a new Unit.  Contributions began in 2018</t>
        </r>
      </text>
    </comment>
    <comment ref="OXN19" authorId="0" shapeId="0" xr:uid="{9031B44E-B9EC-479D-9719-D353C84ECCB7}">
      <text>
        <r>
          <rPr>
            <b/>
            <sz val="9"/>
            <color indexed="81"/>
            <rFont val="Tahoma"/>
            <family val="2"/>
          </rPr>
          <t>Becky Dzingeleski:</t>
        </r>
        <r>
          <rPr>
            <sz val="9"/>
            <color indexed="81"/>
            <rFont val="Tahoma"/>
            <family val="2"/>
          </rPr>
          <t xml:space="preserve">
Per FOD is a new Unit.  Contributions began in 2018</t>
        </r>
      </text>
    </comment>
    <comment ref="OXR19" authorId="0" shapeId="0" xr:uid="{9C5A85FE-C871-4445-ADE8-DF9AB00733B9}">
      <text>
        <r>
          <rPr>
            <b/>
            <sz val="9"/>
            <color indexed="81"/>
            <rFont val="Tahoma"/>
            <family val="2"/>
          </rPr>
          <t>Becky Dzingeleski:</t>
        </r>
        <r>
          <rPr>
            <sz val="9"/>
            <color indexed="81"/>
            <rFont val="Tahoma"/>
            <family val="2"/>
          </rPr>
          <t xml:space="preserve">
Per FOD is a new Unit.  Contributions began in 2018</t>
        </r>
      </text>
    </comment>
    <comment ref="OXV19" authorId="0" shapeId="0" xr:uid="{53A0154F-E685-4BD1-990C-A0A512564E58}">
      <text>
        <r>
          <rPr>
            <b/>
            <sz val="9"/>
            <color indexed="81"/>
            <rFont val="Tahoma"/>
            <family val="2"/>
          </rPr>
          <t>Becky Dzingeleski:</t>
        </r>
        <r>
          <rPr>
            <sz val="9"/>
            <color indexed="81"/>
            <rFont val="Tahoma"/>
            <family val="2"/>
          </rPr>
          <t xml:space="preserve">
Per FOD is a new Unit.  Contributions began in 2018</t>
        </r>
      </text>
    </comment>
    <comment ref="OXZ19" authorId="0" shapeId="0" xr:uid="{FCA708E1-35A8-4612-8A6C-58E2936BAE88}">
      <text>
        <r>
          <rPr>
            <b/>
            <sz val="9"/>
            <color indexed="81"/>
            <rFont val="Tahoma"/>
            <family val="2"/>
          </rPr>
          <t>Becky Dzingeleski:</t>
        </r>
        <r>
          <rPr>
            <sz val="9"/>
            <color indexed="81"/>
            <rFont val="Tahoma"/>
            <family val="2"/>
          </rPr>
          <t xml:space="preserve">
Per FOD is a new Unit.  Contributions began in 2018</t>
        </r>
      </text>
    </comment>
    <comment ref="OYD19" authorId="0" shapeId="0" xr:uid="{DDBDC337-F273-4E3B-99B5-0D8CF5F37B77}">
      <text>
        <r>
          <rPr>
            <b/>
            <sz val="9"/>
            <color indexed="81"/>
            <rFont val="Tahoma"/>
            <family val="2"/>
          </rPr>
          <t>Becky Dzingeleski:</t>
        </r>
        <r>
          <rPr>
            <sz val="9"/>
            <color indexed="81"/>
            <rFont val="Tahoma"/>
            <family val="2"/>
          </rPr>
          <t xml:space="preserve">
Per FOD is a new Unit.  Contributions began in 2018</t>
        </r>
      </text>
    </comment>
    <comment ref="OYH19" authorId="0" shapeId="0" xr:uid="{1F8EE3B9-C5D4-4E03-AC4E-A2CEDF3F445A}">
      <text>
        <r>
          <rPr>
            <b/>
            <sz val="9"/>
            <color indexed="81"/>
            <rFont val="Tahoma"/>
            <family val="2"/>
          </rPr>
          <t>Becky Dzingeleski:</t>
        </r>
        <r>
          <rPr>
            <sz val="9"/>
            <color indexed="81"/>
            <rFont val="Tahoma"/>
            <family val="2"/>
          </rPr>
          <t xml:space="preserve">
Per FOD is a new Unit.  Contributions began in 2018</t>
        </r>
      </text>
    </comment>
    <comment ref="OYL19" authorId="0" shapeId="0" xr:uid="{08572A55-8D30-4B67-96E1-5C0A90B976F9}">
      <text>
        <r>
          <rPr>
            <b/>
            <sz val="9"/>
            <color indexed="81"/>
            <rFont val="Tahoma"/>
            <family val="2"/>
          </rPr>
          <t>Becky Dzingeleski:</t>
        </r>
        <r>
          <rPr>
            <sz val="9"/>
            <color indexed="81"/>
            <rFont val="Tahoma"/>
            <family val="2"/>
          </rPr>
          <t xml:space="preserve">
Per FOD is a new Unit.  Contributions began in 2018</t>
        </r>
      </text>
    </comment>
    <comment ref="OYP19" authorId="0" shapeId="0" xr:uid="{1C01EAA2-0283-4C34-8DC9-3CD2140A12D1}">
      <text>
        <r>
          <rPr>
            <b/>
            <sz val="9"/>
            <color indexed="81"/>
            <rFont val="Tahoma"/>
            <family val="2"/>
          </rPr>
          <t>Becky Dzingeleski:</t>
        </r>
        <r>
          <rPr>
            <sz val="9"/>
            <color indexed="81"/>
            <rFont val="Tahoma"/>
            <family val="2"/>
          </rPr>
          <t xml:space="preserve">
Per FOD is a new Unit.  Contributions began in 2018</t>
        </r>
      </text>
    </comment>
    <comment ref="OYT19" authorId="0" shapeId="0" xr:uid="{49192F95-86CC-4A92-BAB5-DD918A106108}">
      <text>
        <r>
          <rPr>
            <b/>
            <sz val="9"/>
            <color indexed="81"/>
            <rFont val="Tahoma"/>
            <family val="2"/>
          </rPr>
          <t>Becky Dzingeleski:</t>
        </r>
        <r>
          <rPr>
            <sz val="9"/>
            <color indexed="81"/>
            <rFont val="Tahoma"/>
            <family val="2"/>
          </rPr>
          <t xml:space="preserve">
Per FOD is a new Unit.  Contributions began in 2018</t>
        </r>
      </text>
    </comment>
    <comment ref="OYX19" authorId="0" shapeId="0" xr:uid="{2425A60C-B704-459D-98DA-CD619D1D1773}">
      <text>
        <r>
          <rPr>
            <b/>
            <sz val="9"/>
            <color indexed="81"/>
            <rFont val="Tahoma"/>
            <family val="2"/>
          </rPr>
          <t>Becky Dzingeleski:</t>
        </r>
        <r>
          <rPr>
            <sz val="9"/>
            <color indexed="81"/>
            <rFont val="Tahoma"/>
            <family val="2"/>
          </rPr>
          <t xml:space="preserve">
Per FOD is a new Unit.  Contributions began in 2018</t>
        </r>
      </text>
    </comment>
    <comment ref="OZB19" authorId="0" shapeId="0" xr:uid="{8FBFA1BC-5DAD-4998-94DC-2DB3D9562FBC}">
      <text>
        <r>
          <rPr>
            <b/>
            <sz val="9"/>
            <color indexed="81"/>
            <rFont val="Tahoma"/>
            <family val="2"/>
          </rPr>
          <t>Becky Dzingeleski:</t>
        </r>
        <r>
          <rPr>
            <sz val="9"/>
            <color indexed="81"/>
            <rFont val="Tahoma"/>
            <family val="2"/>
          </rPr>
          <t xml:space="preserve">
Per FOD is a new Unit.  Contributions began in 2018</t>
        </r>
      </text>
    </comment>
    <comment ref="OZF19" authorId="0" shapeId="0" xr:uid="{6072F43F-18DC-423F-B07F-8DBF4EBCED0C}">
      <text>
        <r>
          <rPr>
            <b/>
            <sz val="9"/>
            <color indexed="81"/>
            <rFont val="Tahoma"/>
            <family val="2"/>
          </rPr>
          <t>Becky Dzingeleski:</t>
        </r>
        <r>
          <rPr>
            <sz val="9"/>
            <color indexed="81"/>
            <rFont val="Tahoma"/>
            <family val="2"/>
          </rPr>
          <t xml:space="preserve">
Per FOD is a new Unit.  Contributions began in 2018</t>
        </r>
      </text>
    </comment>
    <comment ref="OZJ19" authorId="0" shapeId="0" xr:uid="{323F7019-0803-4BA7-A6FF-7C38238B6E74}">
      <text>
        <r>
          <rPr>
            <b/>
            <sz val="9"/>
            <color indexed="81"/>
            <rFont val="Tahoma"/>
            <family val="2"/>
          </rPr>
          <t>Becky Dzingeleski:</t>
        </r>
        <r>
          <rPr>
            <sz val="9"/>
            <color indexed="81"/>
            <rFont val="Tahoma"/>
            <family val="2"/>
          </rPr>
          <t xml:space="preserve">
Per FOD is a new Unit.  Contributions began in 2018</t>
        </r>
      </text>
    </comment>
    <comment ref="OZN19" authorId="0" shapeId="0" xr:uid="{D7FAA35C-415C-4FEE-B29C-ED26BC1E123A}">
      <text>
        <r>
          <rPr>
            <b/>
            <sz val="9"/>
            <color indexed="81"/>
            <rFont val="Tahoma"/>
            <family val="2"/>
          </rPr>
          <t>Becky Dzingeleski:</t>
        </r>
        <r>
          <rPr>
            <sz val="9"/>
            <color indexed="81"/>
            <rFont val="Tahoma"/>
            <family val="2"/>
          </rPr>
          <t xml:space="preserve">
Per FOD is a new Unit.  Contributions began in 2018</t>
        </r>
      </text>
    </comment>
    <comment ref="OZR19" authorId="0" shapeId="0" xr:uid="{91927B3E-995B-4FFB-979E-12DF561C3644}">
      <text>
        <r>
          <rPr>
            <b/>
            <sz val="9"/>
            <color indexed="81"/>
            <rFont val="Tahoma"/>
            <family val="2"/>
          </rPr>
          <t>Becky Dzingeleski:</t>
        </r>
        <r>
          <rPr>
            <sz val="9"/>
            <color indexed="81"/>
            <rFont val="Tahoma"/>
            <family val="2"/>
          </rPr>
          <t xml:space="preserve">
Per FOD is a new Unit.  Contributions began in 2018</t>
        </r>
      </text>
    </comment>
    <comment ref="OZV19" authorId="0" shapeId="0" xr:uid="{0C99A27C-FB18-4052-8371-AE1F3AC27FB2}">
      <text>
        <r>
          <rPr>
            <b/>
            <sz val="9"/>
            <color indexed="81"/>
            <rFont val="Tahoma"/>
            <family val="2"/>
          </rPr>
          <t>Becky Dzingeleski:</t>
        </r>
        <r>
          <rPr>
            <sz val="9"/>
            <color indexed="81"/>
            <rFont val="Tahoma"/>
            <family val="2"/>
          </rPr>
          <t xml:space="preserve">
Per FOD is a new Unit.  Contributions began in 2018</t>
        </r>
      </text>
    </comment>
    <comment ref="OZZ19" authorId="0" shapeId="0" xr:uid="{ECEB7F83-4EA6-4754-9503-D1C491596822}">
      <text>
        <r>
          <rPr>
            <b/>
            <sz val="9"/>
            <color indexed="81"/>
            <rFont val="Tahoma"/>
            <family val="2"/>
          </rPr>
          <t>Becky Dzingeleski:</t>
        </r>
        <r>
          <rPr>
            <sz val="9"/>
            <color indexed="81"/>
            <rFont val="Tahoma"/>
            <family val="2"/>
          </rPr>
          <t xml:space="preserve">
Per FOD is a new Unit.  Contributions began in 2018</t>
        </r>
      </text>
    </comment>
    <comment ref="PAD19" authorId="0" shapeId="0" xr:uid="{9C2B021C-FFFB-4987-9CF4-3F570C5547A7}">
      <text>
        <r>
          <rPr>
            <b/>
            <sz val="9"/>
            <color indexed="81"/>
            <rFont val="Tahoma"/>
            <family val="2"/>
          </rPr>
          <t>Becky Dzingeleski:</t>
        </r>
        <r>
          <rPr>
            <sz val="9"/>
            <color indexed="81"/>
            <rFont val="Tahoma"/>
            <family val="2"/>
          </rPr>
          <t xml:space="preserve">
Per FOD is a new Unit.  Contributions began in 2018</t>
        </r>
      </text>
    </comment>
    <comment ref="PAH19" authorId="0" shapeId="0" xr:uid="{37AFF8FD-2CB9-4163-B20E-366A7C0468F5}">
      <text>
        <r>
          <rPr>
            <b/>
            <sz val="9"/>
            <color indexed="81"/>
            <rFont val="Tahoma"/>
            <family val="2"/>
          </rPr>
          <t>Becky Dzingeleski:</t>
        </r>
        <r>
          <rPr>
            <sz val="9"/>
            <color indexed="81"/>
            <rFont val="Tahoma"/>
            <family val="2"/>
          </rPr>
          <t xml:space="preserve">
Per FOD is a new Unit.  Contributions began in 2018</t>
        </r>
      </text>
    </comment>
    <comment ref="PAL19" authorId="0" shapeId="0" xr:uid="{A0D183E8-651F-4F6A-B0E5-47A62B5BA2FE}">
      <text>
        <r>
          <rPr>
            <b/>
            <sz val="9"/>
            <color indexed="81"/>
            <rFont val="Tahoma"/>
            <family val="2"/>
          </rPr>
          <t>Becky Dzingeleski:</t>
        </r>
        <r>
          <rPr>
            <sz val="9"/>
            <color indexed="81"/>
            <rFont val="Tahoma"/>
            <family val="2"/>
          </rPr>
          <t xml:space="preserve">
Per FOD is a new Unit.  Contributions began in 2018</t>
        </r>
      </text>
    </comment>
    <comment ref="PAP19" authorId="0" shapeId="0" xr:uid="{2EA16FF6-FD0E-4F94-9ADA-A98EB3B50B6E}">
      <text>
        <r>
          <rPr>
            <b/>
            <sz val="9"/>
            <color indexed="81"/>
            <rFont val="Tahoma"/>
            <family val="2"/>
          </rPr>
          <t>Becky Dzingeleski:</t>
        </r>
        <r>
          <rPr>
            <sz val="9"/>
            <color indexed="81"/>
            <rFont val="Tahoma"/>
            <family val="2"/>
          </rPr>
          <t xml:space="preserve">
Per FOD is a new Unit.  Contributions began in 2018</t>
        </r>
      </text>
    </comment>
    <comment ref="PAT19" authorId="0" shapeId="0" xr:uid="{A507D79E-EEE9-459A-A6A8-7D6D6BFE1AE5}">
      <text>
        <r>
          <rPr>
            <b/>
            <sz val="9"/>
            <color indexed="81"/>
            <rFont val="Tahoma"/>
            <family val="2"/>
          </rPr>
          <t>Becky Dzingeleski:</t>
        </r>
        <r>
          <rPr>
            <sz val="9"/>
            <color indexed="81"/>
            <rFont val="Tahoma"/>
            <family val="2"/>
          </rPr>
          <t xml:space="preserve">
Per FOD is a new Unit.  Contributions began in 2018</t>
        </r>
      </text>
    </comment>
    <comment ref="PAX19" authorId="0" shapeId="0" xr:uid="{891E2965-E83D-4939-8051-17913A03FBB6}">
      <text>
        <r>
          <rPr>
            <b/>
            <sz val="9"/>
            <color indexed="81"/>
            <rFont val="Tahoma"/>
            <family val="2"/>
          </rPr>
          <t>Becky Dzingeleski:</t>
        </r>
        <r>
          <rPr>
            <sz val="9"/>
            <color indexed="81"/>
            <rFont val="Tahoma"/>
            <family val="2"/>
          </rPr>
          <t xml:space="preserve">
Per FOD is a new Unit.  Contributions began in 2018</t>
        </r>
      </text>
    </comment>
    <comment ref="PBB19" authorId="0" shapeId="0" xr:uid="{3918078F-49C1-4441-A441-8C371719CB6C}">
      <text>
        <r>
          <rPr>
            <b/>
            <sz val="9"/>
            <color indexed="81"/>
            <rFont val="Tahoma"/>
            <family val="2"/>
          </rPr>
          <t>Becky Dzingeleski:</t>
        </r>
        <r>
          <rPr>
            <sz val="9"/>
            <color indexed="81"/>
            <rFont val="Tahoma"/>
            <family val="2"/>
          </rPr>
          <t xml:space="preserve">
Per FOD is a new Unit.  Contributions began in 2018</t>
        </r>
      </text>
    </comment>
    <comment ref="PBF19" authorId="0" shapeId="0" xr:uid="{CFB3BCE4-8ACA-4B2A-9498-EB63DA659EC9}">
      <text>
        <r>
          <rPr>
            <b/>
            <sz val="9"/>
            <color indexed="81"/>
            <rFont val="Tahoma"/>
            <family val="2"/>
          </rPr>
          <t>Becky Dzingeleski:</t>
        </r>
        <r>
          <rPr>
            <sz val="9"/>
            <color indexed="81"/>
            <rFont val="Tahoma"/>
            <family val="2"/>
          </rPr>
          <t xml:space="preserve">
Per FOD is a new Unit.  Contributions began in 2018</t>
        </r>
      </text>
    </comment>
    <comment ref="PBJ19" authorId="0" shapeId="0" xr:uid="{BDF88B18-9518-46ED-B40D-778B20FC1118}">
      <text>
        <r>
          <rPr>
            <b/>
            <sz val="9"/>
            <color indexed="81"/>
            <rFont val="Tahoma"/>
            <family val="2"/>
          </rPr>
          <t>Becky Dzingeleski:</t>
        </r>
        <r>
          <rPr>
            <sz val="9"/>
            <color indexed="81"/>
            <rFont val="Tahoma"/>
            <family val="2"/>
          </rPr>
          <t xml:space="preserve">
Per FOD is a new Unit.  Contributions began in 2018</t>
        </r>
      </text>
    </comment>
    <comment ref="PBN19" authorId="0" shapeId="0" xr:uid="{80FDCA8D-042F-4EAF-B669-D66C38B96AFD}">
      <text>
        <r>
          <rPr>
            <b/>
            <sz val="9"/>
            <color indexed="81"/>
            <rFont val="Tahoma"/>
            <family val="2"/>
          </rPr>
          <t>Becky Dzingeleski:</t>
        </r>
        <r>
          <rPr>
            <sz val="9"/>
            <color indexed="81"/>
            <rFont val="Tahoma"/>
            <family val="2"/>
          </rPr>
          <t xml:space="preserve">
Per FOD is a new Unit.  Contributions began in 2018</t>
        </r>
      </text>
    </comment>
    <comment ref="PBR19" authorId="0" shapeId="0" xr:uid="{B0C2943A-FC4A-4359-A2F7-9B24E52607DE}">
      <text>
        <r>
          <rPr>
            <b/>
            <sz val="9"/>
            <color indexed="81"/>
            <rFont val="Tahoma"/>
            <family val="2"/>
          </rPr>
          <t>Becky Dzingeleski:</t>
        </r>
        <r>
          <rPr>
            <sz val="9"/>
            <color indexed="81"/>
            <rFont val="Tahoma"/>
            <family val="2"/>
          </rPr>
          <t xml:space="preserve">
Per FOD is a new Unit.  Contributions began in 2018</t>
        </r>
      </text>
    </comment>
    <comment ref="PBV19" authorId="0" shapeId="0" xr:uid="{822B4544-64E9-403C-B12C-5B191D66C30E}">
      <text>
        <r>
          <rPr>
            <b/>
            <sz val="9"/>
            <color indexed="81"/>
            <rFont val="Tahoma"/>
            <family val="2"/>
          </rPr>
          <t>Becky Dzingeleski:</t>
        </r>
        <r>
          <rPr>
            <sz val="9"/>
            <color indexed="81"/>
            <rFont val="Tahoma"/>
            <family val="2"/>
          </rPr>
          <t xml:space="preserve">
Per FOD is a new Unit.  Contributions began in 2018</t>
        </r>
      </text>
    </comment>
    <comment ref="PBZ19" authorId="0" shapeId="0" xr:uid="{9C8F5B8B-7857-4259-BB5D-FF3C3754933D}">
      <text>
        <r>
          <rPr>
            <b/>
            <sz val="9"/>
            <color indexed="81"/>
            <rFont val="Tahoma"/>
            <family val="2"/>
          </rPr>
          <t>Becky Dzingeleski:</t>
        </r>
        <r>
          <rPr>
            <sz val="9"/>
            <color indexed="81"/>
            <rFont val="Tahoma"/>
            <family val="2"/>
          </rPr>
          <t xml:space="preserve">
Per FOD is a new Unit.  Contributions began in 2018</t>
        </r>
      </text>
    </comment>
    <comment ref="PCD19" authorId="0" shapeId="0" xr:uid="{7CC8341D-CB0C-423B-96A1-7934494FE6FB}">
      <text>
        <r>
          <rPr>
            <b/>
            <sz val="9"/>
            <color indexed="81"/>
            <rFont val="Tahoma"/>
            <family val="2"/>
          </rPr>
          <t>Becky Dzingeleski:</t>
        </r>
        <r>
          <rPr>
            <sz val="9"/>
            <color indexed="81"/>
            <rFont val="Tahoma"/>
            <family val="2"/>
          </rPr>
          <t xml:space="preserve">
Per FOD is a new Unit.  Contributions began in 2018</t>
        </r>
      </text>
    </comment>
    <comment ref="PCH19" authorId="0" shapeId="0" xr:uid="{B348D7CB-6895-47BC-8E7B-9F0B9F900CB3}">
      <text>
        <r>
          <rPr>
            <b/>
            <sz val="9"/>
            <color indexed="81"/>
            <rFont val="Tahoma"/>
            <family val="2"/>
          </rPr>
          <t>Becky Dzingeleski:</t>
        </r>
        <r>
          <rPr>
            <sz val="9"/>
            <color indexed="81"/>
            <rFont val="Tahoma"/>
            <family val="2"/>
          </rPr>
          <t xml:space="preserve">
Per FOD is a new Unit.  Contributions began in 2018</t>
        </r>
      </text>
    </comment>
    <comment ref="PCL19" authorId="0" shapeId="0" xr:uid="{B5EADA9D-4EF4-40D0-A548-36C461E5FF35}">
      <text>
        <r>
          <rPr>
            <b/>
            <sz val="9"/>
            <color indexed="81"/>
            <rFont val="Tahoma"/>
            <family val="2"/>
          </rPr>
          <t>Becky Dzingeleski:</t>
        </r>
        <r>
          <rPr>
            <sz val="9"/>
            <color indexed="81"/>
            <rFont val="Tahoma"/>
            <family val="2"/>
          </rPr>
          <t xml:space="preserve">
Per FOD is a new Unit.  Contributions began in 2018</t>
        </r>
      </text>
    </comment>
    <comment ref="PCP19" authorId="0" shapeId="0" xr:uid="{DF84D2A5-3EE9-4852-A31C-0D7A0792DD31}">
      <text>
        <r>
          <rPr>
            <b/>
            <sz val="9"/>
            <color indexed="81"/>
            <rFont val="Tahoma"/>
            <family val="2"/>
          </rPr>
          <t>Becky Dzingeleski:</t>
        </r>
        <r>
          <rPr>
            <sz val="9"/>
            <color indexed="81"/>
            <rFont val="Tahoma"/>
            <family val="2"/>
          </rPr>
          <t xml:space="preserve">
Per FOD is a new Unit.  Contributions began in 2018</t>
        </r>
      </text>
    </comment>
    <comment ref="PCT19" authorId="0" shapeId="0" xr:uid="{8E5863DE-4BE2-4515-8847-83180DB73B46}">
      <text>
        <r>
          <rPr>
            <b/>
            <sz val="9"/>
            <color indexed="81"/>
            <rFont val="Tahoma"/>
            <family val="2"/>
          </rPr>
          <t>Becky Dzingeleski:</t>
        </r>
        <r>
          <rPr>
            <sz val="9"/>
            <color indexed="81"/>
            <rFont val="Tahoma"/>
            <family val="2"/>
          </rPr>
          <t xml:space="preserve">
Per FOD is a new Unit.  Contributions began in 2018</t>
        </r>
      </text>
    </comment>
    <comment ref="PCX19" authorId="0" shapeId="0" xr:uid="{C81E853B-A17D-41A5-82D5-6162252494D6}">
      <text>
        <r>
          <rPr>
            <b/>
            <sz val="9"/>
            <color indexed="81"/>
            <rFont val="Tahoma"/>
            <family val="2"/>
          </rPr>
          <t>Becky Dzingeleski:</t>
        </r>
        <r>
          <rPr>
            <sz val="9"/>
            <color indexed="81"/>
            <rFont val="Tahoma"/>
            <family val="2"/>
          </rPr>
          <t xml:space="preserve">
Per FOD is a new Unit.  Contributions began in 2018</t>
        </r>
      </text>
    </comment>
    <comment ref="PDB19" authorId="0" shapeId="0" xr:uid="{2AEB200B-00F0-4E49-95E6-F00A78BB0338}">
      <text>
        <r>
          <rPr>
            <b/>
            <sz val="9"/>
            <color indexed="81"/>
            <rFont val="Tahoma"/>
            <family val="2"/>
          </rPr>
          <t>Becky Dzingeleski:</t>
        </r>
        <r>
          <rPr>
            <sz val="9"/>
            <color indexed="81"/>
            <rFont val="Tahoma"/>
            <family val="2"/>
          </rPr>
          <t xml:space="preserve">
Per FOD is a new Unit.  Contributions began in 2018</t>
        </r>
      </text>
    </comment>
    <comment ref="PDF19" authorId="0" shapeId="0" xr:uid="{1B3F315A-2DA8-414B-B609-06E2441E81E7}">
      <text>
        <r>
          <rPr>
            <b/>
            <sz val="9"/>
            <color indexed="81"/>
            <rFont val="Tahoma"/>
            <family val="2"/>
          </rPr>
          <t>Becky Dzingeleski:</t>
        </r>
        <r>
          <rPr>
            <sz val="9"/>
            <color indexed="81"/>
            <rFont val="Tahoma"/>
            <family val="2"/>
          </rPr>
          <t xml:space="preserve">
Per FOD is a new Unit.  Contributions began in 2018</t>
        </r>
      </text>
    </comment>
    <comment ref="PDJ19" authorId="0" shapeId="0" xr:uid="{59C4BC18-4BD0-4167-A295-5B93FBEE3623}">
      <text>
        <r>
          <rPr>
            <b/>
            <sz val="9"/>
            <color indexed="81"/>
            <rFont val="Tahoma"/>
            <family val="2"/>
          </rPr>
          <t>Becky Dzingeleski:</t>
        </r>
        <r>
          <rPr>
            <sz val="9"/>
            <color indexed="81"/>
            <rFont val="Tahoma"/>
            <family val="2"/>
          </rPr>
          <t xml:space="preserve">
Per FOD is a new Unit.  Contributions began in 2018</t>
        </r>
      </text>
    </comment>
    <comment ref="PDN19" authorId="0" shapeId="0" xr:uid="{C99700A2-1054-42CD-A636-4EB9F10E0A21}">
      <text>
        <r>
          <rPr>
            <b/>
            <sz val="9"/>
            <color indexed="81"/>
            <rFont val="Tahoma"/>
            <family val="2"/>
          </rPr>
          <t>Becky Dzingeleski:</t>
        </r>
        <r>
          <rPr>
            <sz val="9"/>
            <color indexed="81"/>
            <rFont val="Tahoma"/>
            <family val="2"/>
          </rPr>
          <t xml:space="preserve">
Per FOD is a new Unit.  Contributions began in 2018</t>
        </r>
      </text>
    </comment>
    <comment ref="PDR19" authorId="0" shapeId="0" xr:uid="{2E044DD1-74E9-4DEA-8850-85DEAA11E3DF}">
      <text>
        <r>
          <rPr>
            <b/>
            <sz val="9"/>
            <color indexed="81"/>
            <rFont val="Tahoma"/>
            <family val="2"/>
          </rPr>
          <t>Becky Dzingeleski:</t>
        </r>
        <r>
          <rPr>
            <sz val="9"/>
            <color indexed="81"/>
            <rFont val="Tahoma"/>
            <family val="2"/>
          </rPr>
          <t xml:space="preserve">
Per FOD is a new Unit.  Contributions began in 2018</t>
        </r>
      </text>
    </comment>
    <comment ref="PDV19" authorId="0" shapeId="0" xr:uid="{D551E5E8-086D-4642-A100-C783B091E4C5}">
      <text>
        <r>
          <rPr>
            <b/>
            <sz val="9"/>
            <color indexed="81"/>
            <rFont val="Tahoma"/>
            <family val="2"/>
          </rPr>
          <t>Becky Dzingeleski:</t>
        </r>
        <r>
          <rPr>
            <sz val="9"/>
            <color indexed="81"/>
            <rFont val="Tahoma"/>
            <family val="2"/>
          </rPr>
          <t xml:space="preserve">
Per FOD is a new Unit.  Contributions began in 2018</t>
        </r>
      </text>
    </comment>
    <comment ref="PDZ19" authorId="0" shapeId="0" xr:uid="{13E60D68-E10D-4D3A-9E52-4677758C6CC7}">
      <text>
        <r>
          <rPr>
            <b/>
            <sz val="9"/>
            <color indexed="81"/>
            <rFont val="Tahoma"/>
            <family val="2"/>
          </rPr>
          <t>Becky Dzingeleski:</t>
        </r>
        <r>
          <rPr>
            <sz val="9"/>
            <color indexed="81"/>
            <rFont val="Tahoma"/>
            <family val="2"/>
          </rPr>
          <t xml:space="preserve">
Per FOD is a new Unit.  Contributions began in 2018</t>
        </r>
      </text>
    </comment>
    <comment ref="PED19" authorId="0" shapeId="0" xr:uid="{0BEC2F74-CD1D-4B57-8095-D18CAC040811}">
      <text>
        <r>
          <rPr>
            <b/>
            <sz val="9"/>
            <color indexed="81"/>
            <rFont val="Tahoma"/>
            <family val="2"/>
          </rPr>
          <t>Becky Dzingeleski:</t>
        </r>
        <r>
          <rPr>
            <sz val="9"/>
            <color indexed="81"/>
            <rFont val="Tahoma"/>
            <family val="2"/>
          </rPr>
          <t xml:space="preserve">
Per FOD is a new Unit.  Contributions began in 2018</t>
        </r>
      </text>
    </comment>
    <comment ref="PEH19" authorId="0" shapeId="0" xr:uid="{7FD6D108-F1D2-4342-A16B-F6AFC382BB4A}">
      <text>
        <r>
          <rPr>
            <b/>
            <sz val="9"/>
            <color indexed="81"/>
            <rFont val="Tahoma"/>
            <family val="2"/>
          </rPr>
          <t>Becky Dzingeleski:</t>
        </r>
        <r>
          <rPr>
            <sz val="9"/>
            <color indexed="81"/>
            <rFont val="Tahoma"/>
            <family val="2"/>
          </rPr>
          <t xml:space="preserve">
Per FOD is a new Unit.  Contributions began in 2018</t>
        </r>
      </text>
    </comment>
    <comment ref="PEL19" authorId="0" shapeId="0" xr:uid="{7E050858-E722-4630-A0C7-194AB76858C8}">
      <text>
        <r>
          <rPr>
            <b/>
            <sz val="9"/>
            <color indexed="81"/>
            <rFont val="Tahoma"/>
            <family val="2"/>
          </rPr>
          <t>Becky Dzingeleski:</t>
        </r>
        <r>
          <rPr>
            <sz val="9"/>
            <color indexed="81"/>
            <rFont val="Tahoma"/>
            <family val="2"/>
          </rPr>
          <t xml:space="preserve">
Per FOD is a new Unit.  Contributions began in 2018</t>
        </r>
      </text>
    </comment>
    <comment ref="PEP19" authorId="0" shapeId="0" xr:uid="{DB04D7DC-2C92-4A2A-8FBC-1345D23AC90F}">
      <text>
        <r>
          <rPr>
            <b/>
            <sz val="9"/>
            <color indexed="81"/>
            <rFont val="Tahoma"/>
            <family val="2"/>
          </rPr>
          <t>Becky Dzingeleski:</t>
        </r>
        <r>
          <rPr>
            <sz val="9"/>
            <color indexed="81"/>
            <rFont val="Tahoma"/>
            <family val="2"/>
          </rPr>
          <t xml:space="preserve">
Per FOD is a new Unit.  Contributions began in 2018</t>
        </r>
      </text>
    </comment>
    <comment ref="PET19" authorId="0" shapeId="0" xr:uid="{A0C54A95-F0CA-49C6-BAB1-918E2F1E9DD0}">
      <text>
        <r>
          <rPr>
            <b/>
            <sz val="9"/>
            <color indexed="81"/>
            <rFont val="Tahoma"/>
            <family val="2"/>
          </rPr>
          <t>Becky Dzingeleski:</t>
        </r>
        <r>
          <rPr>
            <sz val="9"/>
            <color indexed="81"/>
            <rFont val="Tahoma"/>
            <family val="2"/>
          </rPr>
          <t xml:space="preserve">
Per FOD is a new Unit.  Contributions began in 2018</t>
        </r>
      </text>
    </comment>
    <comment ref="PEX19" authorId="0" shapeId="0" xr:uid="{55FEF510-39F5-4177-9F18-1D273E6437AB}">
      <text>
        <r>
          <rPr>
            <b/>
            <sz val="9"/>
            <color indexed="81"/>
            <rFont val="Tahoma"/>
            <family val="2"/>
          </rPr>
          <t>Becky Dzingeleski:</t>
        </r>
        <r>
          <rPr>
            <sz val="9"/>
            <color indexed="81"/>
            <rFont val="Tahoma"/>
            <family val="2"/>
          </rPr>
          <t xml:space="preserve">
Per FOD is a new Unit.  Contributions began in 2018</t>
        </r>
      </text>
    </comment>
    <comment ref="PFB19" authorId="0" shapeId="0" xr:uid="{DB9E408F-4537-469D-B74B-6BF26E80A37B}">
      <text>
        <r>
          <rPr>
            <b/>
            <sz val="9"/>
            <color indexed="81"/>
            <rFont val="Tahoma"/>
            <family val="2"/>
          </rPr>
          <t>Becky Dzingeleski:</t>
        </r>
        <r>
          <rPr>
            <sz val="9"/>
            <color indexed="81"/>
            <rFont val="Tahoma"/>
            <family val="2"/>
          </rPr>
          <t xml:space="preserve">
Per FOD is a new Unit.  Contributions began in 2018</t>
        </r>
      </text>
    </comment>
    <comment ref="PFF19" authorId="0" shapeId="0" xr:uid="{15A66DE8-FA1A-43A9-AF32-AE0CCA10E59B}">
      <text>
        <r>
          <rPr>
            <b/>
            <sz val="9"/>
            <color indexed="81"/>
            <rFont val="Tahoma"/>
            <family val="2"/>
          </rPr>
          <t>Becky Dzingeleski:</t>
        </r>
        <r>
          <rPr>
            <sz val="9"/>
            <color indexed="81"/>
            <rFont val="Tahoma"/>
            <family val="2"/>
          </rPr>
          <t xml:space="preserve">
Per FOD is a new Unit.  Contributions began in 2018</t>
        </r>
      </text>
    </comment>
    <comment ref="PFJ19" authorId="0" shapeId="0" xr:uid="{668F7581-8C7E-4737-889B-2A3E3BD43F1D}">
      <text>
        <r>
          <rPr>
            <b/>
            <sz val="9"/>
            <color indexed="81"/>
            <rFont val="Tahoma"/>
            <family val="2"/>
          </rPr>
          <t>Becky Dzingeleski:</t>
        </r>
        <r>
          <rPr>
            <sz val="9"/>
            <color indexed="81"/>
            <rFont val="Tahoma"/>
            <family val="2"/>
          </rPr>
          <t xml:space="preserve">
Per FOD is a new Unit.  Contributions began in 2018</t>
        </r>
      </text>
    </comment>
    <comment ref="PFN19" authorId="0" shapeId="0" xr:uid="{4D004C28-116A-47BD-A2EC-A8D3F2F56B74}">
      <text>
        <r>
          <rPr>
            <b/>
            <sz val="9"/>
            <color indexed="81"/>
            <rFont val="Tahoma"/>
            <family val="2"/>
          </rPr>
          <t>Becky Dzingeleski:</t>
        </r>
        <r>
          <rPr>
            <sz val="9"/>
            <color indexed="81"/>
            <rFont val="Tahoma"/>
            <family val="2"/>
          </rPr>
          <t xml:space="preserve">
Per FOD is a new Unit.  Contributions began in 2018</t>
        </r>
      </text>
    </comment>
    <comment ref="PFR19" authorId="0" shapeId="0" xr:uid="{D719F5AC-D9C4-4D02-B355-3BEF3A37CF2F}">
      <text>
        <r>
          <rPr>
            <b/>
            <sz val="9"/>
            <color indexed="81"/>
            <rFont val="Tahoma"/>
            <family val="2"/>
          </rPr>
          <t>Becky Dzingeleski:</t>
        </r>
        <r>
          <rPr>
            <sz val="9"/>
            <color indexed="81"/>
            <rFont val="Tahoma"/>
            <family val="2"/>
          </rPr>
          <t xml:space="preserve">
Per FOD is a new Unit.  Contributions began in 2018</t>
        </r>
      </text>
    </comment>
    <comment ref="PFV19" authorId="0" shapeId="0" xr:uid="{90C1631C-4EDC-430C-A976-51781F7E1D72}">
      <text>
        <r>
          <rPr>
            <b/>
            <sz val="9"/>
            <color indexed="81"/>
            <rFont val="Tahoma"/>
            <family val="2"/>
          </rPr>
          <t>Becky Dzingeleski:</t>
        </r>
        <r>
          <rPr>
            <sz val="9"/>
            <color indexed="81"/>
            <rFont val="Tahoma"/>
            <family val="2"/>
          </rPr>
          <t xml:space="preserve">
Per FOD is a new Unit.  Contributions began in 2018</t>
        </r>
      </text>
    </comment>
    <comment ref="PFZ19" authorId="0" shapeId="0" xr:uid="{1F043716-FCDC-4CDC-9815-E0686EEB4937}">
      <text>
        <r>
          <rPr>
            <b/>
            <sz val="9"/>
            <color indexed="81"/>
            <rFont val="Tahoma"/>
            <family val="2"/>
          </rPr>
          <t>Becky Dzingeleski:</t>
        </r>
        <r>
          <rPr>
            <sz val="9"/>
            <color indexed="81"/>
            <rFont val="Tahoma"/>
            <family val="2"/>
          </rPr>
          <t xml:space="preserve">
Per FOD is a new Unit.  Contributions began in 2018</t>
        </r>
      </text>
    </comment>
    <comment ref="PGD19" authorId="0" shapeId="0" xr:uid="{97439D0A-9087-42AF-B376-5E5CFB19D910}">
      <text>
        <r>
          <rPr>
            <b/>
            <sz val="9"/>
            <color indexed="81"/>
            <rFont val="Tahoma"/>
            <family val="2"/>
          </rPr>
          <t>Becky Dzingeleski:</t>
        </r>
        <r>
          <rPr>
            <sz val="9"/>
            <color indexed="81"/>
            <rFont val="Tahoma"/>
            <family val="2"/>
          </rPr>
          <t xml:space="preserve">
Per FOD is a new Unit.  Contributions began in 2018</t>
        </r>
      </text>
    </comment>
    <comment ref="PGH19" authorId="0" shapeId="0" xr:uid="{E3680B0E-DEEF-407C-9007-7C0FD2637F4A}">
      <text>
        <r>
          <rPr>
            <b/>
            <sz val="9"/>
            <color indexed="81"/>
            <rFont val="Tahoma"/>
            <family val="2"/>
          </rPr>
          <t>Becky Dzingeleski:</t>
        </r>
        <r>
          <rPr>
            <sz val="9"/>
            <color indexed="81"/>
            <rFont val="Tahoma"/>
            <family val="2"/>
          </rPr>
          <t xml:space="preserve">
Per FOD is a new Unit.  Contributions began in 2018</t>
        </r>
      </text>
    </comment>
    <comment ref="PGL19" authorId="0" shapeId="0" xr:uid="{2A48306B-7666-4B9D-BC66-42A43A550861}">
      <text>
        <r>
          <rPr>
            <b/>
            <sz val="9"/>
            <color indexed="81"/>
            <rFont val="Tahoma"/>
            <family val="2"/>
          </rPr>
          <t>Becky Dzingeleski:</t>
        </r>
        <r>
          <rPr>
            <sz val="9"/>
            <color indexed="81"/>
            <rFont val="Tahoma"/>
            <family val="2"/>
          </rPr>
          <t xml:space="preserve">
Per FOD is a new Unit.  Contributions began in 2018</t>
        </r>
      </text>
    </comment>
    <comment ref="PGP19" authorId="0" shapeId="0" xr:uid="{F9D202C7-09B4-49FF-968A-3C2538727DE6}">
      <text>
        <r>
          <rPr>
            <b/>
            <sz val="9"/>
            <color indexed="81"/>
            <rFont val="Tahoma"/>
            <family val="2"/>
          </rPr>
          <t>Becky Dzingeleski:</t>
        </r>
        <r>
          <rPr>
            <sz val="9"/>
            <color indexed="81"/>
            <rFont val="Tahoma"/>
            <family val="2"/>
          </rPr>
          <t xml:space="preserve">
Per FOD is a new Unit.  Contributions began in 2018</t>
        </r>
      </text>
    </comment>
    <comment ref="PGT19" authorId="0" shapeId="0" xr:uid="{BA05F20F-0802-49DE-AF91-9AF3E0DC997C}">
      <text>
        <r>
          <rPr>
            <b/>
            <sz val="9"/>
            <color indexed="81"/>
            <rFont val="Tahoma"/>
            <family val="2"/>
          </rPr>
          <t>Becky Dzingeleski:</t>
        </r>
        <r>
          <rPr>
            <sz val="9"/>
            <color indexed="81"/>
            <rFont val="Tahoma"/>
            <family val="2"/>
          </rPr>
          <t xml:space="preserve">
Per FOD is a new Unit.  Contributions began in 2018</t>
        </r>
      </text>
    </comment>
    <comment ref="PGX19" authorId="0" shapeId="0" xr:uid="{EF68CEA8-9B63-40E6-8348-BE2253ABAB0F}">
      <text>
        <r>
          <rPr>
            <b/>
            <sz val="9"/>
            <color indexed="81"/>
            <rFont val="Tahoma"/>
            <family val="2"/>
          </rPr>
          <t>Becky Dzingeleski:</t>
        </r>
        <r>
          <rPr>
            <sz val="9"/>
            <color indexed="81"/>
            <rFont val="Tahoma"/>
            <family val="2"/>
          </rPr>
          <t xml:space="preserve">
Per FOD is a new Unit.  Contributions began in 2018</t>
        </r>
      </text>
    </comment>
    <comment ref="PHB19" authorId="0" shapeId="0" xr:uid="{77A10560-89D6-4D25-9F4B-FC2C5EFA3D8B}">
      <text>
        <r>
          <rPr>
            <b/>
            <sz val="9"/>
            <color indexed="81"/>
            <rFont val="Tahoma"/>
            <family val="2"/>
          </rPr>
          <t>Becky Dzingeleski:</t>
        </r>
        <r>
          <rPr>
            <sz val="9"/>
            <color indexed="81"/>
            <rFont val="Tahoma"/>
            <family val="2"/>
          </rPr>
          <t xml:space="preserve">
Per FOD is a new Unit.  Contributions began in 2018</t>
        </r>
      </text>
    </comment>
    <comment ref="PHF19" authorId="0" shapeId="0" xr:uid="{BEBF5F59-4F3F-4204-B243-904C24345E1F}">
      <text>
        <r>
          <rPr>
            <b/>
            <sz val="9"/>
            <color indexed="81"/>
            <rFont val="Tahoma"/>
            <family val="2"/>
          </rPr>
          <t>Becky Dzingeleski:</t>
        </r>
        <r>
          <rPr>
            <sz val="9"/>
            <color indexed="81"/>
            <rFont val="Tahoma"/>
            <family val="2"/>
          </rPr>
          <t xml:space="preserve">
Per FOD is a new Unit.  Contributions began in 2018</t>
        </r>
      </text>
    </comment>
    <comment ref="PHJ19" authorId="0" shapeId="0" xr:uid="{6EC6B413-3A71-44E0-BED3-8A21D9D765E0}">
      <text>
        <r>
          <rPr>
            <b/>
            <sz val="9"/>
            <color indexed="81"/>
            <rFont val="Tahoma"/>
            <family val="2"/>
          </rPr>
          <t>Becky Dzingeleski:</t>
        </r>
        <r>
          <rPr>
            <sz val="9"/>
            <color indexed="81"/>
            <rFont val="Tahoma"/>
            <family val="2"/>
          </rPr>
          <t xml:space="preserve">
Per FOD is a new Unit.  Contributions began in 2018</t>
        </r>
      </text>
    </comment>
    <comment ref="PHN19" authorId="0" shapeId="0" xr:uid="{F5850D13-9677-4BF7-A5D4-A37C7209A4B6}">
      <text>
        <r>
          <rPr>
            <b/>
            <sz val="9"/>
            <color indexed="81"/>
            <rFont val="Tahoma"/>
            <family val="2"/>
          </rPr>
          <t>Becky Dzingeleski:</t>
        </r>
        <r>
          <rPr>
            <sz val="9"/>
            <color indexed="81"/>
            <rFont val="Tahoma"/>
            <family val="2"/>
          </rPr>
          <t xml:space="preserve">
Per FOD is a new Unit.  Contributions began in 2018</t>
        </r>
      </text>
    </comment>
    <comment ref="PHR19" authorId="0" shapeId="0" xr:uid="{C05A6304-C668-4E8B-BB4E-A7E7A704CACE}">
      <text>
        <r>
          <rPr>
            <b/>
            <sz val="9"/>
            <color indexed="81"/>
            <rFont val="Tahoma"/>
            <family val="2"/>
          </rPr>
          <t>Becky Dzingeleski:</t>
        </r>
        <r>
          <rPr>
            <sz val="9"/>
            <color indexed="81"/>
            <rFont val="Tahoma"/>
            <family val="2"/>
          </rPr>
          <t xml:space="preserve">
Per FOD is a new Unit.  Contributions began in 2018</t>
        </r>
      </text>
    </comment>
    <comment ref="PHV19" authorId="0" shapeId="0" xr:uid="{275D8F1D-D13E-41C7-B7E2-8FFEC1152DFC}">
      <text>
        <r>
          <rPr>
            <b/>
            <sz val="9"/>
            <color indexed="81"/>
            <rFont val="Tahoma"/>
            <family val="2"/>
          </rPr>
          <t>Becky Dzingeleski:</t>
        </r>
        <r>
          <rPr>
            <sz val="9"/>
            <color indexed="81"/>
            <rFont val="Tahoma"/>
            <family val="2"/>
          </rPr>
          <t xml:space="preserve">
Per FOD is a new Unit.  Contributions began in 2018</t>
        </r>
      </text>
    </comment>
    <comment ref="PHZ19" authorId="0" shapeId="0" xr:uid="{3F5A8EDC-FFCD-4C7C-8A22-C7DACDFE7536}">
      <text>
        <r>
          <rPr>
            <b/>
            <sz val="9"/>
            <color indexed="81"/>
            <rFont val="Tahoma"/>
            <family val="2"/>
          </rPr>
          <t>Becky Dzingeleski:</t>
        </r>
        <r>
          <rPr>
            <sz val="9"/>
            <color indexed="81"/>
            <rFont val="Tahoma"/>
            <family val="2"/>
          </rPr>
          <t xml:space="preserve">
Per FOD is a new Unit.  Contributions began in 2018</t>
        </r>
      </text>
    </comment>
    <comment ref="PID19" authorId="0" shapeId="0" xr:uid="{3238313F-2F12-420A-A061-312721D31E4F}">
      <text>
        <r>
          <rPr>
            <b/>
            <sz val="9"/>
            <color indexed="81"/>
            <rFont val="Tahoma"/>
            <family val="2"/>
          </rPr>
          <t>Becky Dzingeleski:</t>
        </r>
        <r>
          <rPr>
            <sz val="9"/>
            <color indexed="81"/>
            <rFont val="Tahoma"/>
            <family val="2"/>
          </rPr>
          <t xml:space="preserve">
Per FOD is a new Unit.  Contributions began in 2018</t>
        </r>
      </text>
    </comment>
    <comment ref="PIH19" authorId="0" shapeId="0" xr:uid="{97428B8F-91C0-44FD-B059-543936310BB7}">
      <text>
        <r>
          <rPr>
            <b/>
            <sz val="9"/>
            <color indexed="81"/>
            <rFont val="Tahoma"/>
            <family val="2"/>
          </rPr>
          <t>Becky Dzingeleski:</t>
        </r>
        <r>
          <rPr>
            <sz val="9"/>
            <color indexed="81"/>
            <rFont val="Tahoma"/>
            <family val="2"/>
          </rPr>
          <t xml:space="preserve">
Per FOD is a new Unit.  Contributions began in 2018</t>
        </r>
      </text>
    </comment>
    <comment ref="PIL19" authorId="0" shapeId="0" xr:uid="{FC64008B-3A33-43F9-A812-B45A8FB475D0}">
      <text>
        <r>
          <rPr>
            <b/>
            <sz val="9"/>
            <color indexed="81"/>
            <rFont val="Tahoma"/>
            <family val="2"/>
          </rPr>
          <t>Becky Dzingeleski:</t>
        </r>
        <r>
          <rPr>
            <sz val="9"/>
            <color indexed="81"/>
            <rFont val="Tahoma"/>
            <family val="2"/>
          </rPr>
          <t xml:space="preserve">
Per FOD is a new Unit.  Contributions began in 2018</t>
        </r>
      </text>
    </comment>
    <comment ref="PIP19" authorId="0" shapeId="0" xr:uid="{C9D66522-0CAE-4C9A-AF81-C41F477A8FCA}">
      <text>
        <r>
          <rPr>
            <b/>
            <sz val="9"/>
            <color indexed="81"/>
            <rFont val="Tahoma"/>
            <family val="2"/>
          </rPr>
          <t>Becky Dzingeleski:</t>
        </r>
        <r>
          <rPr>
            <sz val="9"/>
            <color indexed="81"/>
            <rFont val="Tahoma"/>
            <family val="2"/>
          </rPr>
          <t xml:space="preserve">
Per FOD is a new Unit.  Contributions began in 2018</t>
        </r>
      </text>
    </comment>
    <comment ref="PIT19" authorId="0" shapeId="0" xr:uid="{F54F9899-E7D8-4BAE-8E0D-6B583798A793}">
      <text>
        <r>
          <rPr>
            <b/>
            <sz val="9"/>
            <color indexed="81"/>
            <rFont val="Tahoma"/>
            <family val="2"/>
          </rPr>
          <t>Becky Dzingeleski:</t>
        </r>
        <r>
          <rPr>
            <sz val="9"/>
            <color indexed="81"/>
            <rFont val="Tahoma"/>
            <family val="2"/>
          </rPr>
          <t xml:space="preserve">
Per FOD is a new Unit.  Contributions began in 2018</t>
        </r>
      </text>
    </comment>
    <comment ref="PIX19" authorId="0" shapeId="0" xr:uid="{77C176E7-C7FC-42A6-94BA-6CCF4B38C804}">
      <text>
        <r>
          <rPr>
            <b/>
            <sz val="9"/>
            <color indexed="81"/>
            <rFont val="Tahoma"/>
            <family val="2"/>
          </rPr>
          <t>Becky Dzingeleski:</t>
        </r>
        <r>
          <rPr>
            <sz val="9"/>
            <color indexed="81"/>
            <rFont val="Tahoma"/>
            <family val="2"/>
          </rPr>
          <t xml:space="preserve">
Per FOD is a new Unit.  Contributions began in 2018</t>
        </r>
      </text>
    </comment>
    <comment ref="PJB19" authorId="0" shapeId="0" xr:uid="{D1A15E1D-B088-469C-8FD9-232B43473C8F}">
      <text>
        <r>
          <rPr>
            <b/>
            <sz val="9"/>
            <color indexed="81"/>
            <rFont val="Tahoma"/>
            <family val="2"/>
          </rPr>
          <t>Becky Dzingeleski:</t>
        </r>
        <r>
          <rPr>
            <sz val="9"/>
            <color indexed="81"/>
            <rFont val="Tahoma"/>
            <family val="2"/>
          </rPr>
          <t xml:space="preserve">
Per FOD is a new Unit.  Contributions began in 2018</t>
        </r>
      </text>
    </comment>
    <comment ref="PJF19" authorId="0" shapeId="0" xr:uid="{3759A7D8-6C99-4639-B80E-B8A5B97C9859}">
      <text>
        <r>
          <rPr>
            <b/>
            <sz val="9"/>
            <color indexed="81"/>
            <rFont val="Tahoma"/>
            <family val="2"/>
          </rPr>
          <t>Becky Dzingeleski:</t>
        </r>
        <r>
          <rPr>
            <sz val="9"/>
            <color indexed="81"/>
            <rFont val="Tahoma"/>
            <family val="2"/>
          </rPr>
          <t xml:space="preserve">
Per FOD is a new Unit.  Contributions began in 2018</t>
        </r>
      </text>
    </comment>
    <comment ref="PJJ19" authorId="0" shapeId="0" xr:uid="{94A4A105-CA8B-4E52-AAF1-A1339FDBDB0C}">
      <text>
        <r>
          <rPr>
            <b/>
            <sz val="9"/>
            <color indexed="81"/>
            <rFont val="Tahoma"/>
            <family val="2"/>
          </rPr>
          <t>Becky Dzingeleski:</t>
        </r>
        <r>
          <rPr>
            <sz val="9"/>
            <color indexed="81"/>
            <rFont val="Tahoma"/>
            <family val="2"/>
          </rPr>
          <t xml:space="preserve">
Per FOD is a new Unit.  Contributions began in 2018</t>
        </r>
      </text>
    </comment>
    <comment ref="PJN19" authorId="0" shapeId="0" xr:uid="{13413BAC-F3D1-4120-9EBE-EF603099F5CD}">
      <text>
        <r>
          <rPr>
            <b/>
            <sz val="9"/>
            <color indexed="81"/>
            <rFont val="Tahoma"/>
            <family val="2"/>
          </rPr>
          <t>Becky Dzingeleski:</t>
        </r>
        <r>
          <rPr>
            <sz val="9"/>
            <color indexed="81"/>
            <rFont val="Tahoma"/>
            <family val="2"/>
          </rPr>
          <t xml:space="preserve">
Per FOD is a new Unit.  Contributions began in 2018</t>
        </r>
      </text>
    </comment>
    <comment ref="PJR19" authorId="0" shapeId="0" xr:uid="{ECBE1819-CFB8-4729-9217-78195F53E888}">
      <text>
        <r>
          <rPr>
            <b/>
            <sz val="9"/>
            <color indexed="81"/>
            <rFont val="Tahoma"/>
            <family val="2"/>
          </rPr>
          <t>Becky Dzingeleski:</t>
        </r>
        <r>
          <rPr>
            <sz val="9"/>
            <color indexed="81"/>
            <rFont val="Tahoma"/>
            <family val="2"/>
          </rPr>
          <t xml:space="preserve">
Per FOD is a new Unit.  Contributions began in 2018</t>
        </r>
      </text>
    </comment>
    <comment ref="PJV19" authorId="0" shapeId="0" xr:uid="{97BAD17F-F9ED-4694-BD8A-103786737E7F}">
      <text>
        <r>
          <rPr>
            <b/>
            <sz val="9"/>
            <color indexed="81"/>
            <rFont val="Tahoma"/>
            <family val="2"/>
          </rPr>
          <t>Becky Dzingeleski:</t>
        </r>
        <r>
          <rPr>
            <sz val="9"/>
            <color indexed="81"/>
            <rFont val="Tahoma"/>
            <family val="2"/>
          </rPr>
          <t xml:space="preserve">
Per FOD is a new Unit.  Contributions began in 2018</t>
        </r>
      </text>
    </comment>
    <comment ref="PJZ19" authorId="0" shapeId="0" xr:uid="{B7D44F36-28F3-4CE5-BF8B-7AEA479B48E0}">
      <text>
        <r>
          <rPr>
            <b/>
            <sz val="9"/>
            <color indexed="81"/>
            <rFont val="Tahoma"/>
            <family val="2"/>
          </rPr>
          <t>Becky Dzingeleski:</t>
        </r>
        <r>
          <rPr>
            <sz val="9"/>
            <color indexed="81"/>
            <rFont val="Tahoma"/>
            <family val="2"/>
          </rPr>
          <t xml:space="preserve">
Per FOD is a new Unit.  Contributions began in 2018</t>
        </r>
      </text>
    </comment>
    <comment ref="PKD19" authorId="0" shapeId="0" xr:uid="{5FCC02A1-58A8-422C-B2F5-51605955343D}">
      <text>
        <r>
          <rPr>
            <b/>
            <sz val="9"/>
            <color indexed="81"/>
            <rFont val="Tahoma"/>
            <family val="2"/>
          </rPr>
          <t>Becky Dzingeleski:</t>
        </r>
        <r>
          <rPr>
            <sz val="9"/>
            <color indexed="81"/>
            <rFont val="Tahoma"/>
            <family val="2"/>
          </rPr>
          <t xml:space="preserve">
Per FOD is a new Unit.  Contributions began in 2018</t>
        </r>
      </text>
    </comment>
    <comment ref="PKH19" authorId="0" shapeId="0" xr:uid="{C71F3E35-C16C-438E-A8BA-90BAF9B6C430}">
      <text>
        <r>
          <rPr>
            <b/>
            <sz val="9"/>
            <color indexed="81"/>
            <rFont val="Tahoma"/>
            <family val="2"/>
          </rPr>
          <t>Becky Dzingeleski:</t>
        </r>
        <r>
          <rPr>
            <sz val="9"/>
            <color indexed="81"/>
            <rFont val="Tahoma"/>
            <family val="2"/>
          </rPr>
          <t xml:space="preserve">
Per FOD is a new Unit.  Contributions began in 2018</t>
        </r>
      </text>
    </comment>
    <comment ref="PKL19" authorId="0" shapeId="0" xr:uid="{B6F0F5BB-DFC4-439D-85CD-11F7858C31E8}">
      <text>
        <r>
          <rPr>
            <b/>
            <sz val="9"/>
            <color indexed="81"/>
            <rFont val="Tahoma"/>
            <family val="2"/>
          </rPr>
          <t>Becky Dzingeleski:</t>
        </r>
        <r>
          <rPr>
            <sz val="9"/>
            <color indexed="81"/>
            <rFont val="Tahoma"/>
            <family val="2"/>
          </rPr>
          <t xml:space="preserve">
Per FOD is a new Unit.  Contributions began in 2018</t>
        </r>
      </text>
    </comment>
    <comment ref="PKP19" authorId="0" shapeId="0" xr:uid="{E61FC564-1F80-4F78-B909-3AFA159E544B}">
      <text>
        <r>
          <rPr>
            <b/>
            <sz val="9"/>
            <color indexed="81"/>
            <rFont val="Tahoma"/>
            <family val="2"/>
          </rPr>
          <t>Becky Dzingeleski:</t>
        </r>
        <r>
          <rPr>
            <sz val="9"/>
            <color indexed="81"/>
            <rFont val="Tahoma"/>
            <family val="2"/>
          </rPr>
          <t xml:space="preserve">
Per FOD is a new Unit.  Contributions began in 2018</t>
        </r>
      </text>
    </comment>
    <comment ref="PKT19" authorId="0" shapeId="0" xr:uid="{A0A30766-F58C-48F9-9645-0ABEAA25CF54}">
      <text>
        <r>
          <rPr>
            <b/>
            <sz val="9"/>
            <color indexed="81"/>
            <rFont val="Tahoma"/>
            <family val="2"/>
          </rPr>
          <t>Becky Dzingeleski:</t>
        </r>
        <r>
          <rPr>
            <sz val="9"/>
            <color indexed="81"/>
            <rFont val="Tahoma"/>
            <family val="2"/>
          </rPr>
          <t xml:space="preserve">
Per FOD is a new Unit.  Contributions began in 2018</t>
        </r>
      </text>
    </comment>
    <comment ref="PKX19" authorId="0" shapeId="0" xr:uid="{3262EBA8-D5F5-47FE-89B0-BCC11D69C5F7}">
      <text>
        <r>
          <rPr>
            <b/>
            <sz val="9"/>
            <color indexed="81"/>
            <rFont val="Tahoma"/>
            <family val="2"/>
          </rPr>
          <t>Becky Dzingeleski:</t>
        </r>
        <r>
          <rPr>
            <sz val="9"/>
            <color indexed="81"/>
            <rFont val="Tahoma"/>
            <family val="2"/>
          </rPr>
          <t xml:space="preserve">
Per FOD is a new Unit.  Contributions began in 2018</t>
        </r>
      </text>
    </comment>
    <comment ref="PLB19" authorId="0" shapeId="0" xr:uid="{65373A9A-0959-4F93-A6D7-3E8B164E4F8C}">
      <text>
        <r>
          <rPr>
            <b/>
            <sz val="9"/>
            <color indexed="81"/>
            <rFont val="Tahoma"/>
            <family val="2"/>
          </rPr>
          <t>Becky Dzingeleski:</t>
        </r>
        <r>
          <rPr>
            <sz val="9"/>
            <color indexed="81"/>
            <rFont val="Tahoma"/>
            <family val="2"/>
          </rPr>
          <t xml:space="preserve">
Per FOD is a new Unit.  Contributions began in 2018</t>
        </r>
      </text>
    </comment>
    <comment ref="PLF19" authorId="0" shapeId="0" xr:uid="{03223AEB-63D0-40AF-995F-10E4F217A900}">
      <text>
        <r>
          <rPr>
            <b/>
            <sz val="9"/>
            <color indexed="81"/>
            <rFont val="Tahoma"/>
            <family val="2"/>
          </rPr>
          <t>Becky Dzingeleski:</t>
        </r>
        <r>
          <rPr>
            <sz val="9"/>
            <color indexed="81"/>
            <rFont val="Tahoma"/>
            <family val="2"/>
          </rPr>
          <t xml:space="preserve">
Per FOD is a new Unit.  Contributions began in 2018</t>
        </r>
      </text>
    </comment>
    <comment ref="PLJ19" authorId="0" shapeId="0" xr:uid="{FF8A8BE2-36E4-4033-ADF5-618E388CC374}">
      <text>
        <r>
          <rPr>
            <b/>
            <sz val="9"/>
            <color indexed="81"/>
            <rFont val="Tahoma"/>
            <family val="2"/>
          </rPr>
          <t>Becky Dzingeleski:</t>
        </r>
        <r>
          <rPr>
            <sz val="9"/>
            <color indexed="81"/>
            <rFont val="Tahoma"/>
            <family val="2"/>
          </rPr>
          <t xml:space="preserve">
Per FOD is a new Unit.  Contributions began in 2018</t>
        </r>
      </text>
    </comment>
    <comment ref="PLN19" authorId="0" shapeId="0" xr:uid="{8B26EF9D-8B14-455E-B998-6F8AC713162E}">
      <text>
        <r>
          <rPr>
            <b/>
            <sz val="9"/>
            <color indexed="81"/>
            <rFont val="Tahoma"/>
            <family val="2"/>
          </rPr>
          <t>Becky Dzingeleski:</t>
        </r>
        <r>
          <rPr>
            <sz val="9"/>
            <color indexed="81"/>
            <rFont val="Tahoma"/>
            <family val="2"/>
          </rPr>
          <t xml:space="preserve">
Per FOD is a new Unit.  Contributions began in 2018</t>
        </r>
      </text>
    </comment>
    <comment ref="PLR19" authorId="0" shapeId="0" xr:uid="{5D59F031-745B-4F50-8F34-C46E52DF08B0}">
      <text>
        <r>
          <rPr>
            <b/>
            <sz val="9"/>
            <color indexed="81"/>
            <rFont val="Tahoma"/>
            <family val="2"/>
          </rPr>
          <t>Becky Dzingeleski:</t>
        </r>
        <r>
          <rPr>
            <sz val="9"/>
            <color indexed="81"/>
            <rFont val="Tahoma"/>
            <family val="2"/>
          </rPr>
          <t xml:space="preserve">
Per FOD is a new Unit.  Contributions began in 2018</t>
        </r>
      </text>
    </comment>
    <comment ref="PLV19" authorId="0" shapeId="0" xr:uid="{0F7B8A67-281B-41A8-9C55-FDE41C4DF04F}">
      <text>
        <r>
          <rPr>
            <b/>
            <sz val="9"/>
            <color indexed="81"/>
            <rFont val="Tahoma"/>
            <family val="2"/>
          </rPr>
          <t>Becky Dzingeleski:</t>
        </r>
        <r>
          <rPr>
            <sz val="9"/>
            <color indexed="81"/>
            <rFont val="Tahoma"/>
            <family val="2"/>
          </rPr>
          <t xml:space="preserve">
Per FOD is a new Unit.  Contributions began in 2018</t>
        </r>
      </text>
    </comment>
    <comment ref="PLZ19" authorId="0" shapeId="0" xr:uid="{70F41B57-8ECE-4E73-820E-131DED2EE17B}">
      <text>
        <r>
          <rPr>
            <b/>
            <sz val="9"/>
            <color indexed="81"/>
            <rFont val="Tahoma"/>
            <family val="2"/>
          </rPr>
          <t>Becky Dzingeleski:</t>
        </r>
        <r>
          <rPr>
            <sz val="9"/>
            <color indexed="81"/>
            <rFont val="Tahoma"/>
            <family val="2"/>
          </rPr>
          <t xml:space="preserve">
Per FOD is a new Unit.  Contributions began in 2018</t>
        </r>
      </text>
    </comment>
    <comment ref="PMD19" authorId="0" shapeId="0" xr:uid="{3DA82908-E6ED-4D59-BEF1-2366D0A98B95}">
      <text>
        <r>
          <rPr>
            <b/>
            <sz val="9"/>
            <color indexed="81"/>
            <rFont val="Tahoma"/>
            <family val="2"/>
          </rPr>
          <t>Becky Dzingeleski:</t>
        </r>
        <r>
          <rPr>
            <sz val="9"/>
            <color indexed="81"/>
            <rFont val="Tahoma"/>
            <family val="2"/>
          </rPr>
          <t xml:space="preserve">
Per FOD is a new Unit.  Contributions began in 2018</t>
        </r>
      </text>
    </comment>
    <comment ref="PMH19" authorId="0" shapeId="0" xr:uid="{295B690C-5398-45ED-9FCC-6605C16C547D}">
      <text>
        <r>
          <rPr>
            <b/>
            <sz val="9"/>
            <color indexed="81"/>
            <rFont val="Tahoma"/>
            <family val="2"/>
          </rPr>
          <t>Becky Dzingeleski:</t>
        </r>
        <r>
          <rPr>
            <sz val="9"/>
            <color indexed="81"/>
            <rFont val="Tahoma"/>
            <family val="2"/>
          </rPr>
          <t xml:space="preserve">
Per FOD is a new Unit.  Contributions began in 2018</t>
        </r>
      </text>
    </comment>
    <comment ref="PML19" authorId="0" shapeId="0" xr:uid="{7F55BC70-1A4B-4567-A15B-2E1FB4BAC90C}">
      <text>
        <r>
          <rPr>
            <b/>
            <sz val="9"/>
            <color indexed="81"/>
            <rFont val="Tahoma"/>
            <family val="2"/>
          </rPr>
          <t>Becky Dzingeleski:</t>
        </r>
        <r>
          <rPr>
            <sz val="9"/>
            <color indexed="81"/>
            <rFont val="Tahoma"/>
            <family val="2"/>
          </rPr>
          <t xml:space="preserve">
Per FOD is a new Unit.  Contributions began in 2018</t>
        </r>
      </text>
    </comment>
    <comment ref="PMP19" authorId="0" shapeId="0" xr:uid="{126C0FD4-875B-4BD5-9F54-3F18DD2F8A41}">
      <text>
        <r>
          <rPr>
            <b/>
            <sz val="9"/>
            <color indexed="81"/>
            <rFont val="Tahoma"/>
            <family val="2"/>
          </rPr>
          <t>Becky Dzingeleski:</t>
        </r>
        <r>
          <rPr>
            <sz val="9"/>
            <color indexed="81"/>
            <rFont val="Tahoma"/>
            <family val="2"/>
          </rPr>
          <t xml:space="preserve">
Per FOD is a new Unit.  Contributions began in 2018</t>
        </r>
      </text>
    </comment>
    <comment ref="PMT19" authorId="0" shapeId="0" xr:uid="{59C8C7AC-C20B-4EE7-9E63-9E2F3039C09A}">
      <text>
        <r>
          <rPr>
            <b/>
            <sz val="9"/>
            <color indexed="81"/>
            <rFont val="Tahoma"/>
            <family val="2"/>
          </rPr>
          <t>Becky Dzingeleski:</t>
        </r>
        <r>
          <rPr>
            <sz val="9"/>
            <color indexed="81"/>
            <rFont val="Tahoma"/>
            <family val="2"/>
          </rPr>
          <t xml:space="preserve">
Per FOD is a new Unit.  Contributions began in 2018</t>
        </r>
      </text>
    </comment>
    <comment ref="PMX19" authorId="0" shapeId="0" xr:uid="{D0584900-F215-4018-8B09-89311114D64A}">
      <text>
        <r>
          <rPr>
            <b/>
            <sz val="9"/>
            <color indexed="81"/>
            <rFont val="Tahoma"/>
            <family val="2"/>
          </rPr>
          <t>Becky Dzingeleski:</t>
        </r>
        <r>
          <rPr>
            <sz val="9"/>
            <color indexed="81"/>
            <rFont val="Tahoma"/>
            <family val="2"/>
          </rPr>
          <t xml:space="preserve">
Per FOD is a new Unit.  Contributions began in 2018</t>
        </r>
      </text>
    </comment>
    <comment ref="PNB19" authorId="0" shapeId="0" xr:uid="{E1A6EAB5-3612-4647-8DDA-60B8A9741189}">
      <text>
        <r>
          <rPr>
            <b/>
            <sz val="9"/>
            <color indexed="81"/>
            <rFont val="Tahoma"/>
            <family val="2"/>
          </rPr>
          <t>Becky Dzingeleski:</t>
        </r>
        <r>
          <rPr>
            <sz val="9"/>
            <color indexed="81"/>
            <rFont val="Tahoma"/>
            <family val="2"/>
          </rPr>
          <t xml:space="preserve">
Per FOD is a new Unit.  Contributions began in 2018</t>
        </r>
      </text>
    </comment>
    <comment ref="PNF19" authorId="0" shapeId="0" xr:uid="{E6A1B93F-E83B-41B9-AB67-A0E983CCE675}">
      <text>
        <r>
          <rPr>
            <b/>
            <sz val="9"/>
            <color indexed="81"/>
            <rFont val="Tahoma"/>
            <family val="2"/>
          </rPr>
          <t>Becky Dzingeleski:</t>
        </r>
        <r>
          <rPr>
            <sz val="9"/>
            <color indexed="81"/>
            <rFont val="Tahoma"/>
            <family val="2"/>
          </rPr>
          <t xml:space="preserve">
Per FOD is a new Unit.  Contributions began in 2018</t>
        </r>
      </text>
    </comment>
    <comment ref="PNJ19" authorId="0" shapeId="0" xr:uid="{5541354C-5216-4EFE-83DB-40DF82F5567F}">
      <text>
        <r>
          <rPr>
            <b/>
            <sz val="9"/>
            <color indexed="81"/>
            <rFont val="Tahoma"/>
            <family val="2"/>
          </rPr>
          <t>Becky Dzingeleski:</t>
        </r>
        <r>
          <rPr>
            <sz val="9"/>
            <color indexed="81"/>
            <rFont val="Tahoma"/>
            <family val="2"/>
          </rPr>
          <t xml:space="preserve">
Per FOD is a new Unit.  Contributions began in 2018</t>
        </r>
      </text>
    </comment>
    <comment ref="PNN19" authorId="0" shapeId="0" xr:uid="{E60BAC40-337C-4BC4-A780-356E1A06FAEE}">
      <text>
        <r>
          <rPr>
            <b/>
            <sz val="9"/>
            <color indexed="81"/>
            <rFont val="Tahoma"/>
            <family val="2"/>
          </rPr>
          <t>Becky Dzingeleski:</t>
        </r>
        <r>
          <rPr>
            <sz val="9"/>
            <color indexed="81"/>
            <rFont val="Tahoma"/>
            <family val="2"/>
          </rPr>
          <t xml:space="preserve">
Per FOD is a new Unit.  Contributions began in 2018</t>
        </r>
      </text>
    </comment>
    <comment ref="PNR19" authorId="0" shapeId="0" xr:uid="{7DD223EE-EBE6-457C-9819-47E3C7F5F2E0}">
      <text>
        <r>
          <rPr>
            <b/>
            <sz val="9"/>
            <color indexed="81"/>
            <rFont val="Tahoma"/>
            <family val="2"/>
          </rPr>
          <t>Becky Dzingeleski:</t>
        </r>
        <r>
          <rPr>
            <sz val="9"/>
            <color indexed="81"/>
            <rFont val="Tahoma"/>
            <family val="2"/>
          </rPr>
          <t xml:space="preserve">
Per FOD is a new Unit.  Contributions began in 2018</t>
        </r>
      </text>
    </comment>
    <comment ref="PNV19" authorId="0" shapeId="0" xr:uid="{BC7330F0-FB17-4A68-90D8-E535DCD6B512}">
      <text>
        <r>
          <rPr>
            <b/>
            <sz val="9"/>
            <color indexed="81"/>
            <rFont val="Tahoma"/>
            <family val="2"/>
          </rPr>
          <t>Becky Dzingeleski:</t>
        </r>
        <r>
          <rPr>
            <sz val="9"/>
            <color indexed="81"/>
            <rFont val="Tahoma"/>
            <family val="2"/>
          </rPr>
          <t xml:space="preserve">
Per FOD is a new Unit.  Contributions began in 2018</t>
        </r>
      </text>
    </comment>
    <comment ref="PNZ19" authorId="0" shapeId="0" xr:uid="{96CEA034-58D8-4FDB-A1F6-C96354E3E402}">
      <text>
        <r>
          <rPr>
            <b/>
            <sz val="9"/>
            <color indexed="81"/>
            <rFont val="Tahoma"/>
            <family val="2"/>
          </rPr>
          <t>Becky Dzingeleski:</t>
        </r>
        <r>
          <rPr>
            <sz val="9"/>
            <color indexed="81"/>
            <rFont val="Tahoma"/>
            <family val="2"/>
          </rPr>
          <t xml:space="preserve">
Per FOD is a new Unit.  Contributions began in 2018</t>
        </r>
      </text>
    </comment>
    <comment ref="POD19" authorId="0" shapeId="0" xr:uid="{1C3D8751-1A04-4316-8D96-6CDC3DEA9F00}">
      <text>
        <r>
          <rPr>
            <b/>
            <sz val="9"/>
            <color indexed="81"/>
            <rFont val="Tahoma"/>
            <family val="2"/>
          </rPr>
          <t>Becky Dzingeleski:</t>
        </r>
        <r>
          <rPr>
            <sz val="9"/>
            <color indexed="81"/>
            <rFont val="Tahoma"/>
            <family val="2"/>
          </rPr>
          <t xml:space="preserve">
Per FOD is a new Unit.  Contributions began in 2018</t>
        </r>
      </text>
    </comment>
    <comment ref="POH19" authorId="0" shapeId="0" xr:uid="{2C214AD8-2AC3-47F4-AB30-5CF5E746C36E}">
      <text>
        <r>
          <rPr>
            <b/>
            <sz val="9"/>
            <color indexed="81"/>
            <rFont val="Tahoma"/>
            <family val="2"/>
          </rPr>
          <t>Becky Dzingeleski:</t>
        </r>
        <r>
          <rPr>
            <sz val="9"/>
            <color indexed="81"/>
            <rFont val="Tahoma"/>
            <family val="2"/>
          </rPr>
          <t xml:space="preserve">
Per FOD is a new Unit.  Contributions began in 2018</t>
        </r>
      </text>
    </comment>
    <comment ref="POL19" authorId="0" shapeId="0" xr:uid="{6BD74C4C-69BC-44E4-93AA-4B0FA5C9EA00}">
      <text>
        <r>
          <rPr>
            <b/>
            <sz val="9"/>
            <color indexed="81"/>
            <rFont val="Tahoma"/>
            <family val="2"/>
          </rPr>
          <t>Becky Dzingeleski:</t>
        </r>
        <r>
          <rPr>
            <sz val="9"/>
            <color indexed="81"/>
            <rFont val="Tahoma"/>
            <family val="2"/>
          </rPr>
          <t xml:space="preserve">
Per FOD is a new Unit.  Contributions began in 2018</t>
        </r>
      </text>
    </comment>
    <comment ref="POP19" authorId="0" shapeId="0" xr:uid="{7EC1D153-9582-4329-81BF-1417A6727C96}">
      <text>
        <r>
          <rPr>
            <b/>
            <sz val="9"/>
            <color indexed="81"/>
            <rFont val="Tahoma"/>
            <family val="2"/>
          </rPr>
          <t>Becky Dzingeleski:</t>
        </r>
        <r>
          <rPr>
            <sz val="9"/>
            <color indexed="81"/>
            <rFont val="Tahoma"/>
            <family val="2"/>
          </rPr>
          <t xml:space="preserve">
Per FOD is a new Unit.  Contributions began in 2018</t>
        </r>
      </text>
    </comment>
    <comment ref="POT19" authorId="0" shapeId="0" xr:uid="{F604CBA3-8F79-462F-BBF8-4EAF5FDF675B}">
      <text>
        <r>
          <rPr>
            <b/>
            <sz val="9"/>
            <color indexed="81"/>
            <rFont val="Tahoma"/>
            <family val="2"/>
          </rPr>
          <t>Becky Dzingeleski:</t>
        </r>
        <r>
          <rPr>
            <sz val="9"/>
            <color indexed="81"/>
            <rFont val="Tahoma"/>
            <family val="2"/>
          </rPr>
          <t xml:space="preserve">
Per FOD is a new Unit.  Contributions began in 2018</t>
        </r>
      </text>
    </comment>
    <comment ref="POX19" authorId="0" shapeId="0" xr:uid="{539660EB-B2DD-44EE-9E6E-093D8195D6FE}">
      <text>
        <r>
          <rPr>
            <b/>
            <sz val="9"/>
            <color indexed="81"/>
            <rFont val="Tahoma"/>
            <family val="2"/>
          </rPr>
          <t>Becky Dzingeleski:</t>
        </r>
        <r>
          <rPr>
            <sz val="9"/>
            <color indexed="81"/>
            <rFont val="Tahoma"/>
            <family val="2"/>
          </rPr>
          <t xml:space="preserve">
Per FOD is a new Unit.  Contributions began in 2018</t>
        </r>
      </text>
    </comment>
    <comment ref="PPB19" authorId="0" shapeId="0" xr:uid="{5981C89B-E23A-4752-B56B-23191C776FA8}">
      <text>
        <r>
          <rPr>
            <b/>
            <sz val="9"/>
            <color indexed="81"/>
            <rFont val="Tahoma"/>
            <family val="2"/>
          </rPr>
          <t>Becky Dzingeleski:</t>
        </r>
        <r>
          <rPr>
            <sz val="9"/>
            <color indexed="81"/>
            <rFont val="Tahoma"/>
            <family val="2"/>
          </rPr>
          <t xml:space="preserve">
Per FOD is a new Unit.  Contributions began in 2018</t>
        </r>
      </text>
    </comment>
    <comment ref="PPF19" authorId="0" shapeId="0" xr:uid="{C87CA043-09F4-431D-9BCF-5676CEABEA4D}">
      <text>
        <r>
          <rPr>
            <b/>
            <sz val="9"/>
            <color indexed="81"/>
            <rFont val="Tahoma"/>
            <family val="2"/>
          </rPr>
          <t>Becky Dzingeleski:</t>
        </r>
        <r>
          <rPr>
            <sz val="9"/>
            <color indexed="81"/>
            <rFont val="Tahoma"/>
            <family val="2"/>
          </rPr>
          <t xml:space="preserve">
Per FOD is a new Unit.  Contributions began in 2018</t>
        </r>
      </text>
    </comment>
    <comment ref="PPJ19" authorId="0" shapeId="0" xr:uid="{87DA3E00-2335-4A5D-B38D-3223B81C5631}">
      <text>
        <r>
          <rPr>
            <b/>
            <sz val="9"/>
            <color indexed="81"/>
            <rFont val="Tahoma"/>
            <family val="2"/>
          </rPr>
          <t>Becky Dzingeleski:</t>
        </r>
        <r>
          <rPr>
            <sz val="9"/>
            <color indexed="81"/>
            <rFont val="Tahoma"/>
            <family val="2"/>
          </rPr>
          <t xml:space="preserve">
Per FOD is a new Unit.  Contributions began in 2018</t>
        </r>
      </text>
    </comment>
    <comment ref="PPN19" authorId="0" shapeId="0" xr:uid="{5CD5E7B2-D3D2-41F7-BE0F-04255834626C}">
      <text>
        <r>
          <rPr>
            <b/>
            <sz val="9"/>
            <color indexed="81"/>
            <rFont val="Tahoma"/>
            <family val="2"/>
          </rPr>
          <t>Becky Dzingeleski:</t>
        </r>
        <r>
          <rPr>
            <sz val="9"/>
            <color indexed="81"/>
            <rFont val="Tahoma"/>
            <family val="2"/>
          </rPr>
          <t xml:space="preserve">
Per FOD is a new Unit.  Contributions began in 2018</t>
        </r>
      </text>
    </comment>
    <comment ref="PPR19" authorId="0" shapeId="0" xr:uid="{AD7D3CEE-6BAE-41C6-AC18-CEF485759D40}">
      <text>
        <r>
          <rPr>
            <b/>
            <sz val="9"/>
            <color indexed="81"/>
            <rFont val="Tahoma"/>
            <family val="2"/>
          </rPr>
          <t>Becky Dzingeleski:</t>
        </r>
        <r>
          <rPr>
            <sz val="9"/>
            <color indexed="81"/>
            <rFont val="Tahoma"/>
            <family val="2"/>
          </rPr>
          <t xml:space="preserve">
Per FOD is a new Unit.  Contributions began in 2018</t>
        </r>
      </text>
    </comment>
    <comment ref="PPV19" authorId="0" shapeId="0" xr:uid="{EBCAEE76-3AC9-458A-862A-D7E73A2502C7}">
      <text>
        <r>
          <rPr>
            <b/>
            <sz val="9"/>
            <color indexed="81"/>
            <rFont val="Tahoma"/>
            <family val="2"/>
          </rPr>
          <t>Becky Dzingeleski:</t>
        </r>
        <r>
          <rPr>
            <sz val="9"/>
            <color indexed="81"/>
            <rFont val="Tahoma"/>
            <family val="2"/>
          </rPr>
          <t xml:space="preserve">
Per FOD is a new Unit.  Contributions began in 2018</t>
        </r>
      </text>
    </comment>
    <comment ref="PPZ19" authorId="0" shapeId="0" xr:uid="{9A91E5FB-1519-4506-9F8E-668435471E83}">
      <text>
        <r>
          <rPr>
            <b/>
            <sz val="9"/>
            <color indexed="81"/>
            <rFont val="Tahoma"/>
            <family val="2"/>
          </rPr>
          <t>Becky Dzingeleski:</t>
        </r>
        <r>
          <rPr>
            <sz val="9"/>
            <color indexed="81"/>
            <rFont val="Tahoma"/>
            <family val="2"/>
          </rPr>
          <t xml:space="preserve">
Per FOD is a new Unit.  Contributions began in 2018</t>
        </r>
      </text>
    </comment>
    <comment ref="PQD19" authorId="0" shapeId="0" xr:uid="{264C469F-D4E9-4952-B3D9-0326E0B061B0}">
      <text>
        <r>
          <rPr>
            <b/>
            <sz val="9"/>
            <color indexed="81"/>
            <rFont val="Tahoma"/>
            <family val="2"/>
          </rPr>
          <t>Becky Dzingeleski:</t>
        </r>
        <r>
          <rPr>
            <sz val="9"/>
            <color indexed="81"/>
            <rFont val="Tahoma"/>
            <family val="2"/>
          </rPr>
          <t xml:space="preserve">
Per FOD is a new Unit.  Contributions began in 2018</t>
        </r>
      </text>
    </comment>
    <comment ref="PQH19" authorId="0" shapeId="0" xr:uid="{CEBA5402-2256-400A-909B-339E2EEBA107}">
      <text>
        <r>
          <rPr>
            <b/>
            <sz val="9"/>
            <color indexed="81"/>
            <rFont val="Tahoma"/>
            <family val="2"/>
          </rPr>
          <t>Becky Dzingeleski:</t>
        </r>
        <r>
          <rPr>
            <sz val="9"/>
            <color indexed="81"/>
            <rFont val="Tahoma"/>
            <family val="2"/>
          </rPr>
          <t xml:space="preserve">
Per FOD is a new Unit.  Contributions began in 2018</t>
        </r>
      </text>
    </comment>
    <comment ref="PQL19" authorId="0" shapeId="0" xr:uid="{0B5BD101-16AB-4CA5-8279-0887FE5D7592}">
      <text>
        <r>
          <rPr>
            <b/>
            <sz val="9"/>
            <color indexed="81"/>
            <rFont val="Tahoma"/>
            <family val="2"/>
          </rPr>
          <t>Becky Dzingeleski:</t>
        </r>
        <r>
          <rPr>
            <sz val="9"/>
            <color indexed="81"/>
            <rFont val="Tahoma"/>
            <family val="2"/>
          </rPr>
          <t xml:space="preserve">
Per FOD is a new Unit.  Contributions began in 2018</t>
        </r>
      </text>
    </comment>
    <comment ref="PQP19" authorId="0" shapeId="0" xr:uid="{CB8F4C49-809C-4252-9F94-2DEB105D8F1F}">
      <text>
        <r>
          <rPr>
            <b/>
            <sz val="9"/>
            <color indexed="81"/>
            <rFont val="Tahoma"/>
            <family val="2"/>
          </rPr>
          <t>Becky Dzingeleski:</t>
        </r>
        <r>
          <rPr>
            <sz val="9"/>
            <color indexed="81"/>
            <rFont val="Tahoma"/>
            <family val="2"/>
          </rPr>
          <t xml:space="preserve">
Per FOD is a new Unit.  Contributions began in 2018</t>
        </r>
      </text>
    </comment>
    <comment ref="PQT19" authorId="0" shapeId="0" xr:uid="{0C97EEB3-984A-4B3A-A141-7201D74ADA29}">
      <text>
        <r>
          <rPr>
            <b/>
            <sz val="9"/>
            <color indexed="81"/>
            <rFont val="Tahoma"/>
            <family val="2"/>
          </rPr>
          <t>Becky Dzingeleski:</t>
        </r>
        <r>
          <rPr>
            <sz val="9"/>
            <color indexed="81"/>
            <rFont val="Tahoma"/>
            <family val="2"/>
          </rPr>
          <t xml:space="preserve">
Per FOD is a new Unit.  Contributions began in 2018</t>
        </r>
      </text>
    </comment>
    <comment ref="PQX19" authorId="0" shapeId="0" xr:uid="{75EC56D7-A35C-4893-AEB1-927E660876B2}">
      <text>
        <r>
          <rPr>
            <b/>
            <sz val="9"/>
            <color indexed="81"/>
            <rFont val="Tahoma"/>
            <family val="2"/>
          </rPr>
          <t>Becky Dzingeleski:</t>
        </r>
        <r>
          <rPr>
            <sz val="9"/>
            <color indexed="81"/>
            <rFont val="Tahoma"/>
            <family val="2"/>
          </rPr>
          <t xml:space="preserve">
Per FOD is a new Unit.  Contributions began in 2018</t>
        </r>
      </text>
    </comment>
    <comment ref="PRB19" authorId="0" shapeId="0" xr:uid="{7854B2E4-FDE1-499C-A05D-65A43AEAF008}">
      <text>
        <r>
          <rPr>
            <b/>
            <sz val="9"/>
            <color indexed="81"/>
            <rFont val="Tahoma"/>
            <family val="2"/>
          </rPr>
          <t>Becky Dzingeleski:</t>
        </r>
        <r>
          <rPr>
            <sz val="9"/>
            <color indexed="81"/>
            <rFont val="Tahoma"/>
            <family val="2"/>
          </rPr>
          <t xml:space="preserve">
Per FOD is a new Unit.  Contributions began in 2018</t>
        </r>
      </text>
    </comment>
    <comment ref="PRF19" authorId="0" shapeId="0" xr:uid="{AE63EC0F-5750-4086-9075-D6CCBBE4A935}">
      <text>
        <r>
          <rPr>
            <b/>
            <sz val="9"/>
            <color indexed="81"/>
            <rFont val="Tahoma"/>
            <family val="2"/>
          </rPr>
          <t>Becky Dzingeleski:</t>
        </r>
        <r>
          <rPr>
            <sz val="9"/>
            <color indexed="81"/>
            <rFont val="Tahoma"/>
            <family val="2"/>
          </rPr>
          <t xml:space="preserve">
Per FOD is a new Unit.  Contributions began in 2018</t>
        </r>
      </text>
    </comment>
    <comment ref="PRJ19" authorId="0" shapeId="0" xr:uid="{51209F9A-F35E-4E24-BF01-C35866AC892B}">
      <text>
        <r>
          <rPr>
            <b/>
            <sz val="9"/>
            <color indexed="81"/>
            <rFont val="Tahoma"/>
            <family val="2"/>
          </rPr>
          <t>Becky Dzingeleski:</t>
        </r>
        <r>
          <rPr>
            <sz val="9"/>
            <color indexed="81"/>
            <rFont val="Tahoma"/>
            <family val="2"/>
          </rPr>
          <t xml:space="preserve">
Per FOD is a new Unit.  Contributions began in 2018</t>
        </r>
      </text>
    </comment>
    <comment ref="PRN19" authorId="0" shapeId="0" xr:uid="{91417B49-6D8E-406F-9650-F92C1B08C617}">
      <text>
        <r>
          <rPr>
            <b/>
            <sz val="9"/>
            <color indexed="81"/>
            <rFont val="Tahoma"/>
            <family val="2"/>
          </rPr>
          <t>Becky Dzingeleski:</t>
        </r>
        <r>
          <rPr>
            <sz val="9"/>
            <color indexed="81"/>
            <rFont val="Tahoma"/>
            <family val="2"/>
          </rPr>
          <t xml:space="preserve">
Per FOD is a new Unit.  Contributions began in 2018</t>
        </r>
      </text>
    </comment>
    <comment ref="PRR19" authorId="0" shapeId="0" xr:uid="{E8E38242-B995-477A-86F7-1F700FC525EA}">
      <text>
        <r>
          <rPr>
            <b/>
            <sz val="9"/>
            <color indexed="81"/>
            <rFont val="Tahoma"/>
            <family val="2"/>
          </rPr>
          <t>Becky Dzingeleski:</t>
        </r>
        <r>
          <rPr>
            <sz val="9"/>
            <color indexed="81"/>
            <rFont val="Tahoma"/>
            <family val="2"/>
          </rPr>
          <t xml:space="preserve">
Per FOD is a new Unit.  Contributions began in 2018</t>
        </r>
      </text>
    </comment>
    <comment ref="PRV19" authorId="0" shapeId="0" xr:uid="{5D86364D-E81D-499C-8A1E-623A66D24665}">
      <text>
        <r>
          <rPr>
            <b/>
            <sz val="9"/>
            <color indexed="81"/>
            <rFont val="Tahoma"/>
            <family val="2"/>
          </rPr>
          <t>Becky Dzingeleski:</t>
        </r>
        <r>
          <rPr>
            <sz val="9"/>
            <color indexed="81"/>
            <rFont val="Tahoma"/>
            <family val="2"/>
          </rPr>
          <t xml:space="preserve">
Per FOD is a new Unit.  Contributions began in 2018</t>
        </r>
      </text>
    </comment>
    <comment ref="PRZ19" authorId="0" shapeId="0" xr:uid="{A041E8EF-BD8F-4647-A97D-3496640BCD57}">
      <text>
        <r>
          <rPr>
            <b/>
            <sz val="9"/>
            <color indexed="81"/>
            <rFont val="Tahoma"/>
            <family val="2"/>
          </rPr>
          <t>Becky Dzingeleski:</t>
        </r>
        <r>
          <rPr>
            <sz val="9"/>
            <color indexed="81"/>
            <rFont val="Tahoma"/>
            <family val="2"/>
          </rPr>
          <t xml:space="preserve">
Per FOD is a new Unit.  Contributions began in 2018</t>
        </r>
      </text>
    </comment>
    <comment ref="PSD19" authorId="0" shapeId="0" xr:uid="{8214AD32-BEED-4146-9BEF-BF1BDE72ED1C}">
      <text>
        <r>
          <rPr>
            <b/>
            <sz val="9"/>
            <color indexed="81"/>
            <rFont val="Tahoma"/>
            <family val="2"/>
          </rPr>
          <t>Becky Dzingeleski:</t>
        </r>
        <r>
          <rPr>
            <sz val="9"/>
            <color indexed="81"/>
            <rFont val="Tahoma"/>
            <family val="2"/>
          </rPr>
          <t xml:space="preserve">
Per FOD is a new Unit.  Contributions began in 2018</t>
        </r>
      </text>
    </comment>
    <comment ref="PSH19" authorId="0" shapeId="0" xr:uid="{8DE79DAB-CD55-4CF8-93CB-66469851C3D1}">
      <text>
        <r>
          <rPr>
            <b/>
            <sz val="9"/>
            <color indexed="81"/>
            <rFont val="Tahoma"/>
            <family val="2"/>
          </rPr>
          <t>Becky Dzingeleski:</t>
        </r>
        <r>
          <rPr>
            <sz val="9"/>
            <color indexed="81"/>
            <rFont val="Tahoma"/>
            <family val="2"/>
          </rPr>
          <t xml:space="preserve">
Per FOD is a new Unit.  Contributions began in 2018</t>
        </r>
      </text>
    </comment>
    <comment ref="PSL19" authorId="0" shapeId="0" xr:uid="{1C78186B-5F70-4F0F-8B40-332E5E11E1E9}">
      <text>
        <r>
          <rPr>
            <b/>
            <sz val="9"/>
            <color indexed="81"/>
            <rFont val="Tahoma"/>
            <family val="2"/>
          </rPr>
          <t>Becky Dzingeleski:</t>
        </r>
        <r>
          <rPr>
            <sz val="9"/>
            <color indexed="81"/>
            <rFont val="Tahoma"/>
            <family val="2"/>
          </rPr>
          <t xml:space="preserve">
Per FOD is a new Unit.  Contributions began in 2018</t>
        </r>
      </text>
    </comment>
    <comment ref="PSP19" authorId="0" shapeId="0" xr:uid="{D7E162FE-6372-4360-BEA5-5188F4AAB8AA}">
      <text>
        <r>
          <rPr>
            <b/>
            <sz val="9"/>
            <color indexed="81"/>
            <rFont val="Tahoma"/>
            <family val="2"/>
          </rPr>
          <t>Becky Dzingeleski:</t>
        </r>
        <r>
          <rPr>
            <sz val="9"/>
            <color indexed="81"/>
            <rFont val="Tahoma"/>
            <family val="2"/>
          </rPr>
          <t xml:space="preserve">
Per FOD is a new Unit.  Contributions began in 2018</t>
        </r>
      </text>
    </comment>
    <comment ref="PST19" authorId="0" shapeId="0" xr:uid="{56CF57B8-9592-40AC-A004-BF64634556F3}">
      <text>
        <r>
          <rPr>
            <b/>
            <sz val="9"/>
            <color indexed="81"/>
            <rFont val="Tahoma"/>
            <family val="2"/>
          </rPr>
          <t>Becky Dzingeleski:</t>
        </r>
        <r>
          <rPr>
            <sz val="9"/>
            <color indexed="81"/>
            <rFont val="Tahoma"/>
            <family val="2"/>
          </rPr>
          <t xml:space="preserve">
Per FOD is a new Unit.  Contributions began in 2018</t>
        </r>
      </text>
    </comment>
    <comment ref="PSX19" authorId="0" shapeId="0" xr:uid="{0DC2DF57-0EE7-4314-80E9-CD02DFAD577A}">
      <text>
        <r>
          <rPr>
            <b/>
            <sz val="9"/>
            <color indexed="81"/>
            <rFont val="Tahoma"/>
            <family val="2"/>
          </rPr>
          <t>Becky Dzingeleski:</t>
        </r>
        <r>
          <rPr>
            <sz val="9"/>
            <color indexed="81"/>
            <rFont val="Tahoma"/>
            <family val="2"/>
          </rPr>
          <t xml:space="preserve">
Per FOD is a new Unit.  Contributions began in 2018</t>
        </r>
      </text>
    </comment>
    <comment ref="PTB19" authorId="0" shapeId="0" xr:uid="{B9276145-388C-4D3B-BA10-12C3BCC5262F}">
      <text>
        <r>
          <rPr>
            <b/>
            <sz val="9"/>
            <color indexed="81"/>
            <rFont val="Tahoma"/>
            <family val="2"/>
          </rPr>
          <t>Becky Dzingeleski:</t>
        </r>
        <r>
          <rPr>
            <sz val="9"/>
            <color indexed="81"/>
            <rFont val="Tahoma"/>
            <family val="2"/>
          </rPr>
          <t xml:space="preserve">
Per FOD is a new Unit.  Contributions began in 2018</t>
        </r>
      </text>
    </comment>
    <comment ref="PTF19" authorId="0" shapeId="0" xr:uid="{94B8BB40-2242-4D2B-856D-E775442BDA2B}">
      <text>
        <r>
          <rPr>
            <b/>
            <sz val="9"/>
            <color indexed="81"/>
            <rFont val="Tahoma"/>
            <family val="2"/>
          </rPr>
          <t>Becky Dzingeleski:</t>
        </r>
        <r>
          <rPr>
            <sz val="9"/>
            <color indexed="81"/>
            <rFont val="Tahoma"/>
            <family val="2"/>
          </rPr>
          <t xml:space="preserve">
Per FOD is a new Unit.  Contributions began in 2018</t>
        </r>
      </text>
    </comment>
    <comment ref="PTJ19" authorId="0" shapeId="0" xr:uid="{8350FBB2-1D7E-4186-9A08-4AB13018DD8B}">
      <text>
        <r>
          <rPr>
            <b/>
            <sz val="9"/>
            <color indexed="81"/>
            <rFont val="Tahoma"/>
            <family val="2"/>
          </rPr>
          <t>Becky Dzingeleski:</t>
        </r>
        <r>
          <rPr>
            <sz val="9"/>
            <color indexed="81"/>
            <rFont val="Tahoma"/>
            <family val="2"/>
          </rPr>
          <t xml:space="preserve">
Per FOD is a new Unit.  Contributions began in 2018</t>
        </r>
      </text>
    </comment>
    <comment ref="PTN19" authorId="0" shapeId="0" xr:uid="{81326046-7D40-4877-8EB7-9600134822EF}">
      <text>
        <r>
          <rPr>
            <b/>
            <sz val="9"/>
            <color indexed="81"/>
            <rFont val="Tahoma"/>
            <family val="2"/>
          </rPr>
          <t>Becky Dzingeleski:</t>
        </r>
        <r>
          <rPr>
            <sz val="9"/>
            <color indexed="81"/>
            <rFont val="Tahoma"/>
            <family val="2"/>
          </rPr>
          <t xml:space="preserve">
Per FOD is a new Unit.  Contributions began in 2018</t>
        </r>
      </text>
    </comment>
    <comment ref="PTR19" authorId="0" shapeId="0" xr:uid="{FD34FB61-B7BF-41BC-91B9-CBE966E44D5D}">
      <text>
        <r>
          <rPr>
            <b/>
            <sz val="9"/>
            <color indexed="81"/>
            <rFont val="Tahoma"/>
            <family val="2"/>
          </rPr>
          <t>Becky Dzingeleski:</t>
        </r>
        <r>
          <rPr>
            <sz val="9"/>
            <color indexed="81"/>
            <rFont val="Tahoma"/>
            <family val="2"/>
          </rPr>
          <t xml:space="preserve">
Per FOD is a new Unit.  Contributions began in 2018</t>
        </r>
      </text>
    </comment>
    <comment ref="PTV19" authorId="0" shapeId="0" xr:uid="{AE991016-ED77-4040-AB77-BCE65BCD488D}">
      <text>
        <r>
          <rPr>
            <b/>
            <sz val="9"/>
            <color indexed="81"/>
            <rFont val="Tahoma"/>
            <family val="2"/>
          </rPr>
          <t>Becky Dzingeleski:</t>
        </r>
        <r>
          <rPr>
            <sz val="9"/>
            <color indexed="81"/>
            <rFont val="Tahoma"/>
            <family val="2"/>
          </rPr>
          <t xml:space="preserve">
Per FOD is a new Unit.  Contributions began in 2018</t>
        </r>
      </text>
    </comment>
    <comment ref="PTZ19" authorId="0" shapeId="0" xr:uid="{B78850FE-9416-481C-95F2-67903034AD74}">
      <text>
        <r>
          <rPr>
            <b/>
            <sz val="9"/>
            <color indexed="81"/>
            <rFont val="Tahoma"/>
            <family val="2"/>
          </rPr>
          <t>Becky Dzingeleski:</t>
        </r>
        <r>
          <rPr>
            <sz val="9"/>
            <color indexed="81"/>
            <rFont val="Tahoma"/>
            <family val="2"/>
          </rPr>
          <t xml:space="preserve">
Per FOD is a new Unit.  Contributions began in 2018</t>
        </r>
      </text>
    </comment>
    <comment ref="PUD19" authorId="0" shapeId="0" xr:uid="{88783D6B-4C0C-4B1E-AA38-3F03E8ED4945}">
      <text>
        <r>
          <rPr>
            <b/>
            <sz val="9"/>
            <color indexed="81"/>
            <rFont val="Tahoma"/>
            <family val="2"/>
          </rPr>
          <t>Becky Dzingeleski:</t>
        </r>
        <r>
          <rPr>
            <sz val="9"/>
            <color indexed="81"/>
            <rFont val="Tahoma"/>
            <family val="2"/>
          </rPr>
          <t xml:space="preserve">
Per FOD is a new Unit.  Contributions began in 2018</t>
        </r>
      </text>
    </comment>
    <comment ref="PUH19" authorId="0" shapeId="0" xr:uid="{9E55D683-E3EF-4152-A967-DC42A3BC5D2E}">
      <text>
        <r>
          <rPr>
            <b/>
            <sz val="9"/>
            <color indexed="81"/>
            <rFont val="Tahoma"/>
            <family val="2"/>
          </rPr>
          <t>Becky Dzingeleski:</t>
        </r>
        <r>
          <rPr>
            <sz val="9"/>
            <color indexed="81"/>
            <rFont val="Tahoma"/>
            <family val="2"/>
          </rPr>
          <t xml:space="preserve">
Per FOD is a new Unit.  Contributions began in 2018</t>
        </r>
      </text>
    </comment>
    <comment ref="PUL19" authorId="0" shapeId="0" xr:uid="{5B83A1B9-60FE-4234-AA18-66A454A11BB6}">
      <text>
        <r>
          <rPr>
            <b/>
            <sz val="9"/>
            <color indexed="81"/>
            <rFont val="Tahoma"/>
            <family val="2"/>
          </rPr>
          <t>Becky Dzingeleski:</t>
        </r>
        <r>
          <rPr>
            <sz val="9"/>
            <color indexed="81"/>
            <rFont val="Tahoma"/>
            <family val="2"/>
          </rPr>
          <t xml:space="preserve">
Per FOD is a new Unit.  Contributions began in 2018</t>
        </r>
      </text>
    </comment>
    <comment ref="PUP19" authorId="0" shapeId="0" xr:uid="{063EECCF-1019-418C-8910-E56A708FF8A1}">
      <text>
        <r>
          <rPr>
            <b/>
            <sz val="9"/>
            <color indexed="81"/>
            <rFont val="Tahoma"/>
            <family val="2"/>
          </rPr>
          <t>Becky Dzingeleski:</t>
        </r>
        <r>
          <rPr>
            <sz val="9"/>
            <color indexed="81"/>
            <rFont val="Tahoma"/>
            <family val="2"/>
          </rPr>
          <t xml:space="preserve">
Per FOD is a new Unit.  Contributions began in 2018</t>
        </r>
      </text>
    </comment>
    <comment ref="PUT19" authorId="0" shapeId="0" xr:uid="{02897B04-1B03-4541-97C4-AF49D2759DB4}">
      <text>
        <r>
          <rPr>
            <b/>
            <sz val="9"/>
            <color indexed="81"/>
            <rFont val="Tahoma"/>
            <family val="2"/>
          </rPr>
          <t>Becky Dzingeleski:</t>
        </r>
        <r>
          <rPr>
            <sz val="9"/>
            <color indexed="81"/>
            <rFont val="Tahoma"/>
            <family val="2"/>
          </rPr>
          <t xml:space="preserve">
Per FOD is a new Unit.  Contributions began in 2018</t>
        </r>
      </text>
    </comment>
    <comment ref="PUX19" authorId="0" shapeId="0" xr:uid="{11D12D4D-5DF0-4773-BBA2-64629CC6C1BC}">
      <text>
        <r>
          <rPr>
            <b/>
            <sz val="9"/>
            <color indexed="81"/>
            <rFont val="Tahoma"/>
            <family val="2"/>
          </rPr>
          <t>Becky Dzingeleski:</t>
        </r>
        <r>
          <rPr>
            <sz val="9"/>
            <color indexed="81"/>
            <rFont val="Tahoma"/>
            <family val="2"/>
          </rPr>
          <t xml:space="preserve">
Per FOD is a new Unit.  Contributions began in 2018</t>
        </r>
      </text>
    </comment>
    <comment ref="PVB19" authorId="0" shapeId="0" xr:uid="{BAED8070-16EF-4CD1-BE0F-BA3D4A02B718}">
      <text>
        <r>
          <rPr>
            <b/>
            <sz val="9"/>
            <color indexed="81"/>
            <rFont val="Tahoma"/>
            <family val="2"/>
          </rPr>
          <t>Becky Dzingeleski:</t>
        </r>
        <r>
          <rPr>
            <sz val="9"/>
            <color indexed="81"/>
            <rFont val="Tahoma"/>
            <family val="2"/>
          </rPr>
          <t xml:space="preserve">
Per FOD is a new Unit.  Contributions began in 2018</t>
        </r>
      </text>
    </comment>
    <comment ref="PVF19" authorId="0" shapeId="0" xr:uid="{91C426EC-EEED-449F-A682-5CF2DE46CD2D}">
      <text>
        <r>
          <rPr>
            <b/>
            <sz val="9"/>
            <color indexed="81"/>
            <rFont val="Tahoma"/>
            <family val="2"/>
          </rPr>
          <t>Becky Dzingeleski:</t>
        </r>
        <r>
          <rPr>
            <sz val="9"/>
            <color indexed="81"/>
            <rFont val="Tahoma"/>
            <family val="2"/>
          </rPr>
          <t xml:space="preserve">
Per FOD is a new Unit.  Contributions began in 2018</t>
        </r>
      </text>
    </comment>
    <comment ref="PVJ19" authorId="0" shapeId="0" xr:uid="{C2B6A461-B493-4B2C-BA00-CCED6F1B0A9B}">
      <text>
        <r>
          <rPr>
            <b/>
            <sz val="9"/>
            <color indexed="81"/>
            <rFont val="Tahoma"/>
            <family val="2"/>
          </rPr>
          <t>Becky Dzingeleski:</t>
        </r>
        <r>
          <rPr>
            <sz val="9"/>
            <color indexed="81"/>
            <rFont val="Tahoma"/>
            <family val="2"/>
          </rPr>
          <t xml:space="preserve">
Per FOD is a new Unit.  Contributions began in 2018</t>
        </r>
      </text>
    </comment>
    <comment ref="PVN19" authorId="0" shapeId="0" xr:uid="{E58B5038-8EA0-4917-9ABB-C481B0C017F8}">
      <text>
        <r>
          <rPr>
            <b/>
            <sz val="9"/>
            <color indexed="81"/>
            <rFont val="Tahoma"/>
            <family val="2"/>
          </rPr>
          <t>Becky Dzingeleski:</t>
        </r>
        <r>
          <rPr>
            <sz val="9"/>
            <color indexed="81"/>
            <rFont val="Tahoma"/>
            <family val="2"/>
          </rPr>
          <t xml:space="preserve">
Per FOD is a new Unit.  Contributions began in 2018</t>
        </r>
      </text>
    </comment>
    <comment ref="PVR19" authorId="0" shapeId="0" xr:uid="{E8270EF9-7BEF-445C-BB0F-F62A8DFD231A}">
      <text>
        <r>
          <rPr>
            <b/>
            <sz val="9"/>
            <color indexed="81"/>
            <rFont val="Tahoma"/>
            <family val="2"/>
          </rPr>
          <t>Becky Dzingeleski:</t>
        </r>
        <r>
          <rPr>
            <sz val="9"/>
            <color indexed="81"/>
            <rFont val="Tahoma"/>
            <family val="2"/>
          </rPr>
          <t xml:space="preserve">
Per FOD is a new Unit.  Contributions began in 2018</t>
        </r>
      </text>
    </comment>
    <comment ref="PVV19" authorId="0" shapeId="0" xr:uid="{B0C2DA7C-99E8-41A1-ACAD-E3D1B5C92DBA}">
      <text>
        <r>
          <rPr>
            <b/>
            <sz val="9"/>
            <color indexed="81"/>
            <rFont val="Tahoma"/>
            <family val="2"/>
          </rPr>
          <t>Becky Dzingeleski:</t>
        </r>
        <r>
          <rPr>
            <sz val="9"/>
            <color indexed="81"/>
            <rFont val="Tahoma"/>
            <family val="2"/>
          </rPr>
          <t xml:space="preserve">
Per FOD is a new Unit.  Contributions began in 2018</t>
        </r>
      </text>
    </comment>
    <comment ref="PVZ19" authorId="0" shapeId="0" xr:uid="{CDFB6ECF-873F-4EEE-9D6D-28448FFA4DAA}">
      <text>
        <r>
          <rPr>
            <b/>
            <sz val="9"/>
            <color indexed="81"/>
            <rFont val="Tahoma"/>
            <family val="2"/>
          </rPr>
          <t>Becky Dzingeleski:</t>
        </r>
        <r>
          <rPr>
            <sz val="9"/>
            <color indexed="81"/>
            <rFont val="Tahoma"/>
            <family val="2"/>
          </rPr>
          <t xml:space="preserve">
Per FOD is a new Unit.  Contributions began in 2018</t>
        </r>
      </text>
    </comment>
    <comment ref="PWD19" authorId="0" shapeId="0" xr:uid="{6A6A1FF1-D407-4AC3-BF4C-54ECC65B375C}">
      <text>
        <r>
          <rPr>
            <b/>
            <sz val="9"/>
            <color indexed="81"/>
            <rFont val="Tahoma"/>
            <family val="2"/>
          </rPr>
          <t>Becky Dzingeleski:</t>
        </r>
        <r>
          <rPr>
            <sz val="9"/>
            <color indexed="81"/>
            <rFont val="Tahoma"/>
            <family val="2"/>
          </rPr>
          <t xml:space="preserve">
Per FOD is a new Unit.  Contributions began in 2018</t>
        </r>
      </text>
    </comment>
    <comment ref="PWH19" authorId="0" shapeId="0" xr:uid="{2596A0AA-8640-40EA-8126-A1F54FEF633F}">
      <text>
        <r>
          <rPr>
            <b/>
            <sz val="9"/>
            <color indexed="81"/>
            <rFont val="Tahoma"/>
            <family val="2"/>
          </rPr>
          <t>Becky Dzingeleski:</t>
        </r>
        <r>
          <rPr>
            <sz val="9"/>
            <color indexed="81"/>
            <rFont val="Tahoma"/>
            <family val="2"/>
          </rPr>
          <t xml:space="preserve">
Per FOD is a new Unit.  Contributions began in 2018</t>
        </r>
      </text>
    </comment>
    <comment ref="PWL19" authorId="0" shapeId="0" xr:uid="{EF715571-C04C-45AA-88ED-135205583BFF}">
      <text>
        <r>
          <rPr>
            <b/>
            <sz val="9"/>
            <color indexed="81"/>
            <rFont val="Tahoma"/>
            <family val="2"/>
          </rPr>
          <t>Becky Dzingeleski:</t>
        </r>
        <r>
          <rPr>
            <sz val="9"/>
            <color indexed="81"/>
            <rFont val="Tahoma"/>
            <family val="2"/>
          </rPr>
          <t xml:space="preserve">
Per FOD is a new Unit.  Contributions began in 2018</t>
        </r>
      </text>
    </comment>
    <comment ref="PWP19" authorId="0" shapeId="0" xr:uid="{C329B452-895A-4A1D-8C91-4EF996DBB3CD}">
      <text>
        <r>
          <rPr>
            <b/>
            <sz val="9"/>
            <color indexed="81"/>
            <rFont val="Tahoma"/>
            <family val="2"/>
          </rPr>
          <t>Becky Dzingeleski:</t>
        </r>
        <r>
          <rPr>
            <sz val="9"/>
            <color indexed="81"/>
            <rFont val="Tahoma"/>
            <family val="2"/>
          </rPr>
          <t xml:space="preserve">
Per FOD is a new Unit.  Contributions began in 2018</t>
        </r>
      </text>
    </comment>
    <comment ref="PWT19" authorId="0" shapeId="0" xr:uid="{F04A946C-DA29-44B4-852B-92B22D87610A}">
      <text>
        <r>
          <rPr>
            <b/>
            <sz val="9"/>
            <color indexed="81"/>
            <rFont val="Tahoma"/>
            <family val="2"/>
          </rPr>
          <t>Becky Dzingeleski:</t>
        </r>
        <r>
          <rPr>
            <sz val="9"/>
            <color indexed="81"/>
            <rFont val="Tahoma"/>
            <family val="2"/>
          </rPr>
          <t xml:space="preserve">
Per FOD is a new Unit.  Contributions began in 2018</t>
        </r>
      </text>
    </comment>
    <comment ref="PWX19" authorId="0" shapeId="0" xr:uid="{12C42D2E-8596-4D15-BA1E-D891EDA7DD5B}">
      <text>
        <r>
          <rPr>
            <b/>
            <sz val="9"/>
            <color indexed="81"/>
            <rFont val="Tahoma"/>
            <family val="2"/>
          </rPr>
          <t>Becky Dzingeleski:</t>
        </r>
        <r>
          <rPr>
            <sz val="9"/>
            <color indexed="81"/>
            <rFont val="Tahoma"/>
            <family val="2"/>
          </rPr>
          <t xml:space="preserve">
Per FOD is a new Unit.  Contributions began in 2018</t>
        </r>
      </text>
    </comment>
    <comment ref="PXB19" authorId="0" shapeId="0" xr:uid="{F43AB64E-FCC2-44EB-B7E4-21EB27104288}">
      <text>
        <r>
          <rPr>
            <b/>
            <sz val="9"/>
            <color indexed="81"/>
            <rFont val="Tahoma"/>
            <family val="2"/>
          </rPr>
          <t>Becky Dzingeleski:</t>
        </r>
        <r>
          <rPr>
            <sz val="9"/>
            <color indexed="81"/>
            <rFont val="Tahoma"/>
            <family val="2"/>
          </rPr>
          <t xml:space="preserve">
Per FOD is a new Unit.  Contributions began in 2018</t>
        </r>
      </text>
    </comment>
    <comment ref="PXF19" authorId="0" shapeId="0" xr:uid="{C687730E-BAFA-4D92-BD03-3D7B97F1E59A}">
      <text>
        <r>
          <rPr>
            <b/>
            <sz val="9"/>
            <color indexed="81"/>
            <rFont val="Tahoma"/>
            <family val="2"/>
          </rPr>
          <t>Becky Dzingeleski:</t>
        </r>
        <r>
          <rPr>
            <sz val="9"/>
            <color indexed="81"/>
            <rFont val="Tahoma"/>
            <family val="2"/>
          </rPr>
          <t xml:space="preserve">
Per FOD is a new Unit.  Contributions began in 2018</t>
        </r>
      </text>
    </comment>
    <comment ref="PXJ19" authorId="0" shapeId="0" xr:uid="{F29A7087-A363-436C-84F9-7BFCA44F17CB}">
      <text>
        <r>
          <rPr>
            <b/>
            <sz val="9"/>
            <color indexed="81"/>
            <rFont val="Tahoma"/>
            <family val="2"/>
          </rPr>
          <t>Becky Dzingeleski:</t>
        </r>
        <r>
          <rPr>
            <sz val="9"/>
            <color indexed="81"/>
            <rFont val="Tahoma"/>
            <family val="2"/>
          </rPr>
          <t xml:space="preserve">
Per FOD is a new Unit.  Contributions began in 2018</t>
        </r>
      </text>
    </comment>
    <comment ref="PXN19" authorId="0" shapeId="0" xr:uid="{84BA2ACB-C1CA-456C-B719-C3F4A0A3B39B}">
      <text>
        <r>
          <rPr>
            <b/>
            <sz val="9"/>
            <color indexed="81"/>
            <rFont val="Tahoma"/>
            <family val="2"/>
          </rPr>
          <t>Becky Dzingeleski:</t>
        </r>
        <r>
          <rPr>
            <sz val="9"/>
            <color indexed="81"/>
            <rFont val="Tahoma"/>
            <family val="2"/>
          </rPr>
          <t xml:space="preserve">
Per FOD is a new Unit.  Contributions began in 2018</t>
        </r>
      </text>
    </comment>
    <comment ref="PXR19" authorId="0" shapeId="0" xr:uid="{F91D4DA8-31C2-4991-879C-C8F9FF319A03}">
      <text>
        <r>
          <rPr>
            <b/>
            <sz val="9"/>
            <color indexed="81"/>
            <rFont val="Tahoma"/>
            <family val="2"/>
          </rPr>
          <t>Becky Dzingeleski:</t>
        </r>
        <r>
          <rPr>
            <sz val="9"/>
            <color indexed="81"/>
            <rFont val="Tahoma"/>
            <family val="2"/>
          </rPr>
          <t xml:space="preserve">
Per FOD is a new Unit.  Contributions began in 2018</t>
        </r>
      </text>
    </comment>
    <comment ref="PXV19" authorId="0" shapeId="0" xr:uid="{DC39378C-807F-40CF-9E14-BA49CE673F8F}">
      <text>
        <r>
          <rPr>
            <b/>
            <sz val="9"/>
            <color indexed="81"/>
            <rFont val="Tahoma"/>
            <family val="2"/>
          </rPr>
          <t>Becky Dzingeleski:</t>
        </r>
        <r>
          <rPr>
            <sz val="9"/>
            <color indexed="81"/>
            <rFont val="Tahoma"/>
            <family val="2"/>
          </rPr>
          <t xml:space="preserve">
Per FOD is a new Unit.  Contributions began in 2018</t>
        </r>
      </text>
    </comment>
    <comment ref="PXZ19" authorId="0" shapeId="0" xr:uid="{2324CCB8-514F-4653-9298-B06D53AF1C68}">
      <text>
        <r>
          <rPr>
            <b/>
            <sz val="9"/>
            <color indexed="81"/>
            <rFont val="Tahoma"/>
            <family val="2"/>
          </rPr>
          <t>Becky Dzingeleski:</t>
        </r>
        <r>
          <rPr>
            <sz val="9"/>
            <color indexed="81"/>
            <rFont val="Tahoma"/>
            <family val="2"/>
          </rPr>
          <t xml:space="preserve">
Per FOD is a new Unit.  Contributions began in 2018</t>
        </r>
      </text>
    </comment>
    <comment ref="PYD19" authorId="0" shapeId="0" xr:uid="{71508F00-6BA0-4AAE-8494-0330769FBC51}">
      <text>
        <r>
          <rPr>
            <b/>
            <sz val="9"/>
            <color indexed="81"/>
            <rFont val="Tahoma"/>
            <family val="2"/>
          </rPr>
          <t>Becky Dzingeleski:</t>
        </r>
        <r>
          <rPr>
            <sz val="9"/>
            <color indexed="81"/>
            <rFont val="Tahoma"/>
            <family val="2"/>
          </rPr>
          <t xml:space="preserve">
Per FOD is a new Unit.  Contributions began in 2018</t>
        </r>
      </text>
    </comment>
    <comment ref="PYH19" authorId="0" shapeId="0" xr:uid="{E90E98B6-2319-4868-81A3-E26D7AE9D0E7}">
      <text>
        <r>
          <rPr>
            <b/>
            <sz val="9"/>
            <color indexed="81"/>
            <rFont val="Tahoma"/>
            <family val="2"/>
          </rPr>
          <t>Becky Dzingeleski:</t>
        </r>
        <r>
          <rPr>
            <sz val="9"/>
            <color indexed="81"/>
            <rFont val="Tahoma"/>
            <family val="2"/>
          </rPr>
          <t xml:space="preserve">
Per FOD is a new Unit.  Contributions began in 2018</t>
        </r>
      </text>
    </comment>
    <comment ref="PYL19" authorId="0" shapeId="0" xr:uid="{56DF89F6-7502-41BF-9F50-AA525366A09C}">
      <text>
        <r>
          <rPr>
            <b/>
            <sz val="9"/>
            <color indexed="81"/>
            <rFont val="Tahoma"/>
            <family val="2"/>
          </rPr>
          <t>Becky Dzingeleski:</t>
        </r>
        <r>
          <rPr>
            <sz val="9"/>
            <color indexed="81"/>
            <rFont val="Tahoma"/>
            <family val="2"/>
          </rPr>
          <t xml:space="preserve">
Per FOD is a new Unit.  Contributions began in 2018</t>
        </r>
      </text>
    </comment>
    <comment ref="PYP19" authorId="0" shapeId="0" xr:uid="{FD1C7729-9C16-47EE-A684-227E5455636D}">
      <text>
        <r>
          <rPr>
            <b/>
            <sz val="9"/>
            <color indexed="81"/>
            <rFont val="Tahoma"/>
            <family val="2"/>
          </rPr>
          <t>Becky Dzingeleski:</t>
        </r>
        <r>
          <rPr>
            <sz val="9"/>
            <color indexed="81"/>
            <rFont val="Tahoma"/>
            <family val="2"/>
          </rPr>
          <t xml:space="preserve">
Per FOD is a new Unit.  Contributions began in 2018</t>
        </r>
      </text>
    </comment>
    <comment ref="PYT19" authorId="0" shapeId="0" xr:uid="{DED5E022-B31D-4694-94BD-E5AE54D91942}">
      <text>
        <r>
          <rPr>
            <b/>
            <sz val="9"/>
            <color indexed="81"/>
            <rFont val="Tahoma"/>
            <family val="2"/>
          </rPr>
          <t>Becky Dzingeleski:</t>
        </r>
        <r>
          <rPr>
            <sz val="9"/>
            <color indexed="81"/>
            <rFont val="Tahoma"/>
            <family val="2"/>
          </rPr>
          <t xml:space="preserve">
Per FOD is a new Unit.  Contributions began in 2018</t>
        </r>
      </text>
    </comment>
    <comment ref="PYX19" authorId="0" shapeId="0" xr:uid="{10BC694C-DFC3-440F-B67A-6279344C2DB6}">
      <text>
        <r>
          <rPr>
            <b/>
            <sz val="9"/>
            <color indexed="81"/>
            <rFont val="Tahoma"/>
            <family val="2"/>
          </rPr>
          <t>Becky Dzingeleski:</t>
        </r>
        <r>
          <rPr>
            <sz val="9"/>
            <color indexed="81"/>
            <rFont val="Tahoma"/>
            <family val="2"/>
          </rPr>
          <t xml:space="preserve">
Per FOD is a new Unit.  Contributions began in 2018</t>
        </r>
      </text>
    </comment>
    <comment ref="PZB19" authorId="0" shapeId="0" xr:uid="{E370E430-02D9-4F13-A7D4-A63823751AFB}">
      <text>
        <r>
          <rPr>
            <b/>
            <sz val="9"/>
            <color indexed="81"/>
            <rFont val="Tahoma"/>
            <family val="2"/>
          </rPr>
          <t>Becky Dzingeleski:</t>
        </r>
        <r>
          <rPr>
            <sz val="9"/>
            <color indexed="81"/>
            <rFont val="Tahoma"/>
            <family val="2"/>
          </rPr>
          <t xml:space="preserve">
Per FOD is a new Unit.  Contributions began in 2018</t>
        </r>
      </text>
    </comment>
    <comment ref="PZF19" authorId="0" shapeId="0" xr:uid="{0163AE59-EFFE-477F-A5D1-AC69CC99287B}">
      <text>
        <r>
          <rPr>
            <b/>
            <sz val="9"/>
            <color indexed="81"/>
            <rFont val="Tahoma"/>
            <family val="2"/>
          </rPr>
          <t>Becky Dzingeleski:</t>
        </r>
        <r>
          <rPr>
            <sz val="9"/>
            <color indexed="81"/>
            <rFont val="Tahoma"/>
            <family val="2"/>
          </rPr>
          <t xml:space="preserve">
Per FOD is a new Unit.  Contributions began in 2018</t>
        </r>
      </text>
    </comment>
    <comment ref="PZJ19" authorId="0" shapeId="0" xr:uid="{A627F7A4-47BF-40EA-B468-957EF97B78C1}">
      <text>
        <r>
          <rPr>
            <b/>
            <sz val="9"/>
            <color indexed="81"/>
            <rFont val="Tahoma"/>
            <family val="2"/>
          </rPr>
          <t>Becky Dzingeleski:</t>
        </r>
        <r>
          <rPr>
            <sz val="9"/>
            <color indexed="81"/>
            <rFont val="Tahoma"/>
            <family val="2"/>
          </rPr>
          <t xml:space="preserve">
Per FOD is a new Unit.  Contributions began in 2018</t>
        </r>
      </text>
    </comment>
    <comment ref="PZN19" authorId="0" shapeId="0" xr:uid="{BBFB1CAC-95AB-4E36-8E8E-6C60E93A5A14}">
      <text>
        <r>
          <rPr>
            <b/>
            <sz val="9"/>
            <color indexed="81"/>
            <rFont val="Tahoma"/>
            <family val="2"/>
          </rPr>
          <t>Becky Dzingeleski:</t>
        </r>
        <r>
          <rPr>
            <sz val="9"/>
            <color indexed="81"/>
            <rFont val="Tahoma"/>
            <family val="2"/>
          </rPr>
          <t xml:space="preserve">
Per FOD is a new Unit.  Contributions began in 2018</t>
        </r>
      </text>
    </comment>
    <comment ref="PZR19" authorId="0" shapeId="0" xr:uid="{BFC68CD1-5FF3-4675-AE85-D57E90D119AD}">
      <text>
        <r>
          <rPr>
            <b/>
            <sz val="9"/>
            <color indexed="81"/>
            <rFont val="Tahoma"/>
            <family val="2"/>
          </rPr>
          <t>Becky Dzingeleski:</t>
        </r>
        <r>
          <rPr>
            <sz val="9"/>
            <color indexed="81"/>
            <rFont val="Tahoma"/>
            <family val="2"/>
          </rPr>
          <t xml:space="preserve">
Per FOD is a new Unit.  Contributions began in 2018</t>
        </r>
      </text>
    </comment>
    <comment ref="PZV19" authorId="0" shapeId="0" xr:uid="{27DC2CAE-52DF-4567-9AF8-672163672138}">
      <text>
        <r>
          <rPr>
            <b/>
            <sz val="9"/>
            <color indexed="81"/>
            <rFont val="Tahoma"/>
            <family val="2"/>
          </rPr>
          <t>Becky Dzingeleski:</t>
        </r>
        <r>
          <rPr>
            <sz val="9"/>
            <color indexed="81"/>
            <rFont val="Tahoma"/>
            <family val="2"/>
          </rPr>
          <t xml:space="preserve">
Per FOD is a new Unit.  Contributions began in 2018</t>
        </r>
      </text>
    </comment>
    <comment ref="PZZ19" authorId="0" shapeId="0" xr:uid="{CCF4A82C-EE79-4511-8E61-CD39B47FDFD6}">
      <text>
        <r>
          <rPr>
            <b/>
            <sz val="9"/>
            <color indexed="81"/>
            <rFont val="Tahoma"/>
            <family val="2"/>
          </rPr>
          <t>Becky Dzingeleski:</t>
        </r>
        <r>
          <rPr>
            <sz val="9"/>
            <color indexed="81"/>
            <rFont val="Tahoma"/>
            <family val="2"/>
          </rPr>
          <t xml:space="preserve">
Per FOD is a new Unit.  Contributions began in 2018</t>
        </r>
      </text>
    </comment>
    <comment ref="QAD19" authorId="0" shapeId="0" xr:uid="{5910C450-BB6B-48AF-BFE6-DECDA316676D}">
      <text>
        <r>
          <rPr>
            <b/>
            <sz val="9"/>
            <color indexed="81"/>
            <rFont val="Tahoma"/>
            <family val="2"/>
          </rPr>
          <t>Becky Dzingeleski:</t>
        </r>
        <r>
          <rPr>
            <sz val="9"/>
            <color indexed="81"/>
            <rFont val="Tahoma"/>
            <family val="2"/>
          </rPr>
          <t xml:space="preserve">
Per FOD is a new Unit.  Contributions began in 2018</t>
        </r>
      </text>
    </comment>
    <comment ref="QAH19" authorId="0" shapeId="0" xr:uid="{55AF86CF-E8E5-4226-86B5-4EB73190A4EE}">
      <text>
        <r>
          <rPr>
            <b/>
            <sz val="9"/>
            <color indexed="81"/>
            <rFont val="Tahoma"/>
            <family val="2"/>
          </rPr>
          <t>Becky Dzingeleski:</t>
        </r>
        <r>
          <rPr>
            <sz val="9"/>
            <color indexed="81"/>
            <rFont val="Tahoma"/>
            <family val="2"/>
          </rPr>
          <t xml:space="preserve">
Per FOD is a new Unit.  Contributions began in 2018</t>
        </r>
      </text>
    </comment>
    <comment ref="QAL19" authorId="0" shapeId="0" xr:uid="{F91435D2-D14D-42C8-B76E-3A0D54219531}">
      <text>
        <r>
          <rPr>
            <b/>
            <sz val="9"/>
            <color indexed="81"/>
            <rFont val="Tahoma"/>
            <family val="2"/>
          </rPr>
          <t>Becky Dzingeleski:</t>
        </r>
        <r>
          <rPr>
            <sz val="9"/>
            <color indexed="81"/>
            <rFont val="Tahoma"/>
            <family val="2"/>
          </rPr>
          <t xml:space="preserve">
Per FOD is a new Unit.  Contributions began in 2018</t>
        </r>
      </text>
    </comment>
    <comment ref="QAP19" authorId="0" shapeId="0" xr:uid="{98ADD094-BA55-4DBF-AFCA-D1F19C9E4ABB}">
      <text>
        <r>
          <rPr>
            <b/>
            <sz val="9"/>
            <color indexed="81"/>
            <rFont val="Tahoma"/>
            <family val="2"/>
          </rPr>
          <t>Becky Dzingeleski:</t>
        </r>
        <r>
          <rPr>
            <sz val="9"/>
            <color indexed="81"/>
            <rFont val="Tahoma"/>
            <family val="2"/>
          </rPr>
          <t xml:space="preserve">
Per FOD is a new Unit.  Contributions began in 2018</t>
        </r>
      </text>
    </comment>
    <comment ref="QAT19" authorId="0" shapeId="0" xr:uid="{DBBDDDCC-C56B-4681-AE8D-A02A1DEB0C2F}">
      <text>
        <r>
          <rPr>
            <b/>
            <sz val="9"/>
            <color indexed="81"/>
            <rFont val="Tahoma"/>
            <family val="2"/>
          </rPr>
          <t>Becky Dzingeleski:</t>
        </r>
        <r>
          <rPr>
            <sz val="9"/>
            <color indexed="81"/>
            <rFont val="Tahoma"/>
            <family val="2"/>
          </rPr>
          <t xml:space="preserve">
Per FOD is a new Unit.  Contributions began in 2018</t>
        </r>
      </text>
    </comment>
    <comment ref="QAX19" authorId="0" shapeId="0" xr:uid="{EF1629FD-0AD2-47C8-A127-35B3E12B6D7E}">
      <text>
        <r>
          <rPr>
            <b/>
            <sz val="9"/>
            <color indexed="81"/>
            <rFont val="Tahoma"/>
            <family val="2"/>
          </rPr>
          <t>Becky Dzingeleski:</t>
        </r>
        <r>
          <rPr>
            <sz val="9"/>
            <color indexed="81"/>
            <rFont val="Tahoma"/>
            <family val="2"/>
          </rPr>
          <t xml:space="preserve">
Per FOD is a new Unit.  Contributions began in 2018</t>
        </r>
      </text>
    </comment>
    <comment ref="QBB19" authorId="0" shapeId="0" xr:uid="{7C4E87B9-3104-49B0-BB08-09BC31F8BBF0}">
      <text>
        <r>
          <rPr>
            <b/>
            <sz val="9"/>
            <color indexed="81"/>
            <rFont val="Tahoma"/>
            <family val="2"/>
          </rPr>
          <t>Becky Dzingeleski:</t>
        </r>
        <r>
          <rPr>
            <sz val="9"/>
            <color indexed="81"/>
            <rFont val="Tahoma"/>
            <family val="2"/>
          </rPr>
          <t xml:space="preserve">
Per FOD is a new Unit.  Contributions began in 2018</t>
        </r>
      </text>
    </comment>
    <comment ref="QBF19" authorId="0" shapeId="0" xr:uid="{DF9A56AC-0FB2-48BF-B395-5151EDB73E21}">
      <text>
        <r>
          <rPr>
            <b/>
            <sz val="9"/>
            <color indexed="81"/>
            <rFont val="Tahoma"/>
            <family val="2"/>
          </rPr>
          <t>Becky Dzingeleski:</t>
        </r>
        <r>
          <rPr>
            <sz val="9"/>
            <color indexed="81"/>
            <rFont val="Tahoma"/>
            <family val="2"/>
          </rPr>
          <t xml:space="preserve">
Per FOD is a new Unit.  Contributions began in 2018</t>
        </r>
      </text>
    </comment>
    <comment ref="QBJ19" authorId="0" shapeId="0" xr:uid="{459026BA-E7BE-491F-8DC1-0BDB80899A1F}">
      <text>
        <r>
          <rPr>
            <b/>
            <sz val="9"/>
            <color indexed="81"/>
            <rFont val="Tahoma"/>
            <family val="2"/>
          </rPr>
          <t>Becky Dzingeleski:</t>
        </r>
        <r>
          <rPr>
            <sz val="9"/>
            <color indexed="81"/>
            <rFont val="Tahoma"/>
            <family val="2"/>
          </rPr>
          <t xml:space="preserve">
Per FOD is a new Unit.  Contributions began in 2018</t>
        </r>
      </text>
    </comment>
    <comment ref="QBN19" authorId="0" shapeId="0" xr:uid="{76622D52-E87F-402D-91C0-D50771C7F109}">
      <text>
        <r>
          <rPr>
            <b/>
            <sz val="9"/>
            <color indexed="81"/>
            <rFont val="Tahoma"/>
            <family val="2"/>
          </rPr>
          <t>Becky Dzingeleski:</t>
        </r>
        <r>
          <rPr>
            <sz val="9"/>
            <color indexed="81"/>
            <rFont val="Tahoma"/>
            <family val="2"/>
          </rPr>
          <t xml:space="preserve">
Per FOD is a new Unit.  Contributions began in 2018</t>
        </r>
      </text>
    </comment>
    <comment ref="QBR19" authorId="0" shapeId="0" xr:uid="{54EAF4D4-A813-42EE-AE27-567B446C0BB0}">
      <text>
        <r>
          <rPr>
            <b/>
            <sz val="9"/>
            <color indexed="81"/>
            <rFont val="Tahoma"/>
            <family val="2"/>
          </rPr>
          <t>Becky Dzingeleski:</t>
        </r>
        <r>
          <rPr>
            <sz val="9"/>
            <color indexed="81"/>
            <rFont val="Tahoma"/>
            <family val="2"/>
          </rPr>
          <t xml:space="preserve">
Per FOD is a new Unit.  Contributions began in 2018</t>
        </r>
      </text>
    </comment>
    <comment ref="QBV19" authorId="0" shapeId="0" xr:uid="{50205269-4B6C-4D1F-BEFB-A5AFEF740014}">
      <text>
        <r>
          <rPr>
            <b/>
            <sz val="9"/>
            <color indexed="81"/>
            <rFont val="Tahoma"/>
            <family val="2"/>
          </rPr>
          <t>Becky Dzingeleski:</t>
        </r>
        <r>
          <rPr>
            <sz val="9"/>
            <color indexed="81"/>
            <rFont val="Tahoma"/>
            <family val="2"/>
          </rPr>
          <t xml:space="preserve">
Per FOD is a new Unit.  Contributions began in 2018</t>
        </r>
      </text>
    </comment>
    <comment ref="QBZ19" authorId="0" shapeId="0" xr:uid="{5EAB6AAF-4EFE-48EE-8839-C3E6047A706F}">
      <text>
        <r>
          <rPr>
            <b/>
            <sz val="9"/>
            <color indexed="81"/>
            <rFont val="Tahoma"/>
            <family val="2"/>
          </rPr>
          <t>Becky Dzingeleski:</t>
        </r>
        <r>
          <rPr>
            <sz val="9"/>
            <color indexed="81"/>
            <rFont val="Tahoma"/>
            <family val="2"/>
          </rPr>
          <t xml:space="preserve">
Per FOD is a new Unit.  Contributions began in 2018</t>
        </r>
      </text>
    </comment>
    <comment ref="QCD19" authorId="0" shapeId="0" xr:uid="{208052FB-EFF6-456F-BA51-177C7E6D4F4B}">
      <text>
        <r>
          <rPr>
            <b/>
            <sz val="9"/>
            <color indexed="81"/>
            <rFont val="Tahoma"/>
            <family val="2"/>
          </rPr>
          <t>Becky Dzingeleski:</t>
        </r>
        <r>
          <rPr>
            <sz val="9"/>
            <color indexed="81"/>
            <rFont val="Tahoma"/>
            <family val="2"/>
          </rPr>
          <t xml:space="preserve">
Per FOD is a new Unit.  Contributions began in 2018</t>
        </r>
      </text>
    </comment>
    <comment ref="QCH19" authorId="0" shapeId="0" xr:uid="{6A060555-2852-4BF4-9EE0-378DF9D65BA3}">
      <text>
        <r>
          <rPr>
            <b/>
            <sz val="9"/>
            <color indexed="81"/>
            <rFont val="Tahoma"/>
            <family val="2"/>
          </rPr>
          <t>Becky Dzingeleski:</t>
        </r>
        <r>
          <rPr>
            <sz val="9"/>
            <color indexed="81"/>
            <rFont val="Tahoma"/>
            <family val="2"/>
          </rPr>
          <t xml:space="preserve">
Per FOD is a new Unit.  Contributions began in 2018</t>
        </r>
      </text>
    </comment>
    <comment ref="QCL19" authorId="0" shapeId="0" xr:uid="{CD5839C2-98FF-462C-AFBB-7EA489B4347C}">
      <text>
        <r>
          <rPr>
            <b/>
            <sz val="9"/>
            <color indexed="81"/>
            <rFont val="Tahoma"/>
            <family val="2"/>
          </rPr>
          <t>Becky Dzingeleski:</t>
        </r>
        <r>
          <rPr>
            <sz val="9"/>
            <color indexed="81"/>
            <rFont val="Tahoma"/>
            <family val="2"/>
          </rPr>
          <t xml:space="preserve">
Per FOD is a new Unit.  Contributions began in 2018</t>
        </r>
      </text>
    </comment>
    <comment ref="QCP19" authorId="0" shapeId="0" xr:uid="{41282E20-BDD4-4138-A6A8-259CB48ABDBE}">
      <text>
        <r>
          <rPr>
            <b/>
            <sz val="9"/>
            <color indexed="81"/>
            <rFont val="Tahoma"/>
            <family val="2"/>
          </rPr>
          <t>Becky Dzingeleski:</t>
        </r>
        <r>
          <rPr>
            <sz val="9"/>
            <color indexed="81"/>
            <rFont val="Tahoma"/>
            <family val="2"/>
          </rPr>
          <t xml:space="preserve">
Per FOD is a new Unit.  Contributions began in 2018</t>
        </r>
      </text>
    </comment>
    <comment ref="QCT19" authorId="0" shapeId="0" xr:uid="{0D5FC8CF-39BF-48BD-8385-E38911A9619D}">
      <text>
        <r>
          <rPr>
            <b/>
            <sz val="9"/>
            <color indexed="81"/>
            <rFont val="Tahoma"/>
            <family val="2"/>
          </rPr>
          <t>Becky Dzingeleski:</t>
        </r>
        <r>
          <rPr>
            <sz val="9"/>
            <color indexed="81"/>
            <rFont val="Tahoma"/>
            <family val="2"/>
          </rPr>
          <t xml:space="preserve">
Per FOD is a new Unit.  Contributions began in 2018</t>
        </r>
      </text>
    </comment>
    <comment ref="QCX19" authorId="0" shapeId="0" xr:uid="{8435C592-91E3-413B-B032-A593F0C91658}">
      <text>
        <r>
          <rPr>
            <b/>
            <sz val="9"/>
            <color indexed="81"/>
            <rFont val="Tahoma"/>
            <family val="2"/>
          </rPr>
          <t>Becky Dzingeleski:</t>
        </r>
        <r>
          <rPr>
            <sz val="9"/>
            <color indexed="81"/>
            <rFont val="Tahoma"/>
            <family val="2"/>
          </rPr>
          <t xml:space="preserve">
Per FOD is a new Unit.  Contributions began in 2018</t>
        </r>
      </text>
    </comment>
    <comment ref="QDB19" authorId="0" shapeId="0" xr:uid="{F4C777F6-B0BA-4DFB-8010-1A52C49CC151}">
      <text>
        <r>
          <rPr>
            <b/>
            <sz val="9"/>
            <color indexed="81"/>
            <rFont val="Tahoma"/>
            <family val="2"/>
          </rPr>
          <t>Becky Dzingeleski:</t>
        </r>
        <r>
          <rPr>
            <sz val="9"/>
            <color indexed="81"/>
            <rFont val="Tahoma"/>
            <family val="2"/>
          </rPr>
          <t xml:space="preserve">
Per FOD is a new Unit.  Contributions began in 2018</t>
        </r>
      </text>
    </comment>
    <comment ref="QDF19" authorId="0" shapeId="0" xr:uid="{335EA28D-FE25-4C58-8B1D-F134DCDFFF59}">
      <text>
        <r>
          <rPr>
            <b/>
            <sz val="9"/>
            <color indexed="81"/>
            <rFont val="Tahoma"/>
            <family val="2"/>
          </rPr>
          <t>Becky Dzingeleski:</t>
        </r>
        <r>
          <rPr>
            <sz val="9"/>
            <color indexed="81"/>
            <rFont val="Tahoma"/>
            <family val="2"/>
          </rPr>
          <t xml:space="preserve">
Per FOD is a new Unit.  Contributions began in 2018</t>
        </r>
      </text>
    </comment>
    <comment ref="QDJ19" authorId="0" shapeId="0" xr:uid="{2BA9B1DD-6303-4C7D-B20E-A126D0BE8846}">
      <text>
        <r>
          <rPr>
            <b/>
            <sz val="9"/>
            <color indexed="81"/>
            <rFont val="Tahoma"/>
            <family val="2"/>
          </rPr>
          <t>Becky Dzingeleski:</t>
        </r>
        <r>
          <rPr>
            <sz val="9"/>
            <color indexed="81"/>
            <rFont val="Tahoma"/>
            <family val="2"/>
          </rPr>
          <t xml:space="preserve">
Per FOD is a new Unit.  Contributions began in 2018</t>
        </r>
      </text>
    </comment>
    <comment ref="QDN19" authorId="0" shapeId="0" xr:uid="{F5C60CB7-3DAE-48FD-BF01-5834CB7F30DD}">
      <text>
        <r>
          <rPr>
            <b/>
            <sz val="9"/>
            <color indexed="81"/>
            <rFont val="Tahoma"/>
            <family val="2"/>
          </rPr>
          <t>Becky Dzingeleski:</t>
        </r>
        <r>
          <rPr>
            <sz val="9"/>
            <color indexed="81"/>
            <rFont val="Tahoma"/>
            <family val="2"/>
          </rPr>
          <t xml:space="preserve">
Per FOD is a new Unit.  Contributions began in 2018</t>
        </r>
      </text>
    </comment>
    <comment ref="QDR19" authorId="0" shapeId="0" xr:uid="{9EC116C3-959D-4062-9FD7-A7CB0C0CD290}">
      <text>
        <r>
          <rPr>
            <b/>
            <sz val="9"/>
            <color indexed="81"/>
            <rFont val="Tahoma"/>
            <family val="2"/>
          </rPr>
          <t>Becky Dzingeleski:</t>
        </r>
        <r>
          <rPr>
            <sz val="9"/>
            <color indexed="81"/>
            <rFont val="Tahoma"/>
            <family val="2"/>
          </rPr>
          <t xml:space="preserve">
Per FOD is a new Unit.  Contributions began in 2018</t>
        </r>
      </text>
    </comment>
    <comment ref="QDV19" authorId="0" shapeId="0" xr:uid="{012380A8-8A9A-4012-BF33-5DF2AE9894A6}">
      <text>
        <r>
          <rPr>
            <b/>
            <sz val="9"/>
            <color indexed="81"/>
            <rFont val="Tahoma"/>
            <family val="2"/>
          </rPr>
          <t>Becky Dzingeleski:</t>
        </r>
        <r>
          <rPr>
            <sz val="9"/>
            <color indexed="81"/>
            <rFont val="Tahoma"/>
            <family val="2"/>
          </rPr>
          <t xml:space="preserve">
Per FOD is a new Unit.  Contributions began in 2018</t>
        </r>
      </text>
    </comment>
    <comment ref="QDZ19" authorId="0" shapeId="0" xr:uid="{B282A9F7-890E-409A-BD74-DB7B13C29432}">
      <text>
        <r>
          <rPr>
            <b/>
            <sz val="9"/>
            <color indexed="81"/>
            <rFont val="Tahoma"/>
            <family val="2"/>
          </rPr>
          <t>Becky Dzingeleski:</t>
        </r>
        <r>
          <rPr>
            <sz val="9"/>
            <color indexed="81"/>
            <rFont val="Tahoma"/>
            <family val="2"/>
          </rPr>
          <t xml:space="preserve">
Per FOD is a new Unit.  Contributions began in 2018</t>
        </r>
      </text>
    </comment>
    <comment ref="QED19" authorId="0" shapeId="0" xr:uid="{828AF37E-C0E3-4003-A696-F7BB8506518B}">
      <text>
        <r>
          <rPr>
            <b/>
            <sz val="9"/>
            <color indexed="81"/>
            <rFont val="Tahoma"/>
            <family val="2"/>
          </rPr>
          <t>Becky Dzingeleski:</t>
        </r>
        <r>
          <rPr>
            <sz val="9"/>
            <color indexed="81"/>
            <rFont val="Tahoma"/>
            <family val="2"/>
          </rPr>
          <t xml:space="preserve">
Per FOD is a new Unit.  Contributions began in 2018</t>
        </r>
      </text>
    </comment>
    <comment ref="QEH19" authorId="0" shapeId="0" xr:uid="{FCC7B0A0-C5B6-42A3-BB95-91AFFAE5D8F2}">
      <text>
        <r>
          <rPr>
            <b/>
            <sz val="9"/>
            <color indexed="81"/>
            <rFont val="Tahoma"/>
            <family val="2"/>
          </rPr>
          <t>Becky Dzingeleski:</t>
        </r>
        <r>
          <rPr>
            <sz val="9"/>
            <color indexed="81"/>
            <rFont val="Tahoma"/>
            <family val="2"/>
          </rPr>
          <t xml:space="preserve">
Per FOD is a new Unit.  Contributions began in 2018</t>
        </r>
      </text>
    </comment>
    <comment ref="QEL19" authorId="0" shapeId="0" xr:uid="{13A0EEC9-941B-4316-8B1B-79449B955CE8}">
      <text>
        <r>
          <rPr>
            <b/>
            <sz val="9"/>
            <color indexed="81"/>
            <rFont val="Tahoma"/>
            <family val="2"/>
          </rPr>
          <t>Becky Dzingeleski:</t>
        </r>
        <r>
          <rPr>
            <sz val="9"/>
            <color indexed="81"/>
            <rFont val="Tahoma"/>
            <family val="2"/>
          </rPr>
          <t xml:space="preserve">
Per FOD is a new Unit.  Contributions began in 2018</t>
        </r>
      </text>
    </comment>
    <comment ref="QEP19" authorId="0" shapeId="0" xr:uid="{004764E5-0F4C-423B-AAB2-D22C7DD94A88}">
      <text>
        <r>
          <rPr>
            <b/>
            <sz val="9"/>
            <color indexed="81"/>
            <rFont val="Tahoma"/>
            <family val="2"/>
          </rPr>
          <t>Becky Dzingeleski:</t>
        </r>
        <r>
          <rPr>
            <sz val="9"/>
            <color indexed="81"/>
            <rFont val="Tahoma"/>
            <family val="2"/>
          </rPr>
          <t xml:space="preserve">
Per FOD is a new Unit.  Contributions began in 2018</t>
        </r>
      </text>
    </comment>
    <comment ref="QET19" authorId="0" shapeId="0" xr:uid="{F976EA04-0E19-407C-B8BD-BB694B4ADEDE}">
      <text>
        <r>
          <rPr>
            <b/>
            <sz val="9"/>
            <color indexed="81"/>
            <rFont val="Tahoma"/>
            <family val="2"/>
          </rPr>
          <t>Becky Dzingeleski:</t>
        </r>
        <r>
          <rPr>
            <sz val="9"/>
            <color indexed="81"/>
            <rFont val="Tahoma"/>
            <family val="2"/>
          </rPr>
          <t xml:space="preserve">
Per FOD is a new Unit.  Contributions began in 2018</t>
        </r>
      </text>
    </comment>
    <comment ref="QEX19" authorId="0" shapeId="0" xr:uid="{809D25D9-852E-4D04-8013-97E185C90391}">
      <text>
        <r>
          <rPr>
            <b/>
            <sz val="9"/>
            <color indexed="81"/>
            <rFont val="Tahoma"/>
            <family val="2"/>
          </rPr>
          <t>Becky Dzingeleski:</t>
        </r>
        <r>
          <rPr>
            <sz val="9"/>
            <color indexed="81"/>
            <rFont val="Tahoma"/>
            <family val="2"/>
          </rPr>
          <t xml:space="preserve">
Per FOD is a new Unit.  Contributions began in 2018</t>
        </r>
      </text>
    </comment>
    <comment ref="QFB19" authorId="0" shapeId="0" xr:uid="{948802D9-A1FD-48FA-835A-00F8957D852B}">
      <text>
        <r>
          <rPr>
            <b/>
            <sz val="9"/>
            <color indexed="81"/>
            <rFont val="Tahoma"/>
            <family val="2"/>
          </rPr>
          <t>Becky Dzingeleski:</t>
        </r>
        <r>
          <rPr>
            <sz val="9"/>
            <color indexed="81"/>
            <rFont val="Tahoma"/>
            <family val="2"/>
          </rPr>
          <t xml:space="preserve">
Per FOD is a new Unit.  Contributions began in 2018</t>
        </r>
      </text>
    </comment>
    <comment ref="QFF19" authorId="0" shapeId="0" xr:uid="{2FE44A0B-0823-4E6D-9030-04257AB03122}">
      <text>
        <r>
          <rPr>
            <b/>
            <sz val="9"/>
            <color indexed="81"/>
            <rFont val="Tahoma"/>
            <family val="2"/>
          </rPr>
          <t>Becky Dzingeleski:</t>
        </r>
        <r>
          <rPr>
            <sz val="9"/>
            <color indexed="81"/>
            <rFont val="Tahoma"/>
            <family val="2"/>
          </rPr>
          <t xml:space="preserve">
Per FOD is a new Unit.  Contributions began in 2018</t>
        </r>
      </text>
    </comment>
    <comment ref="QFJ19" authorId="0" shapeId="0" xr:uid="{CBC98027-3486-495E-9B5F-0CE076D58152}">
      <text>
        <r>
          <rPr>
            <b/>
            <sz val="9"/>
            <color indexed="81"/>
            <rFont val="Tahoma"/>
            <family val="2"/>
          </rPr>
          <t>Becky Dzingeleski:</t>
        </r>
        <r>
          <rPr>
            <sz val="9"/>
            <color indexed="81"/>
            <rFont val="Tahoma"/>
            <family val="2"/>
          </rPr>
          <t xml:space="preserve">
Per FOD is a new Unit.  Contributions began in 2018</t>
        </r>
      </text>
    </comment>
    <comment ref="QFN19" authorId="0" shapeId="0" xr:uid="{F825AF4B-0A44-4C56-96D2-1FB5C9C6964A}">
      <text>
        <r>
          <rPr>
            <b/>
            <sz val="9"/>
            <color indexed="81"/>
            <rFont val="Tahoma"/>
            <family val="2"/>
          </rPr>
          <t>Becky Dzingeleski:</t>
        </r>
        <r>
          <rPr>
            <sz val="9"/>
            <color indexed="81"/>
            <rFont val="Tahoma"/>
            <family val="2"/>
          </rPr>
          <t xml:space="preserve">
Per FOD is a new Unit.  Contributions began in 2018</t>
        </r>
      </text>
    </comment>
    <comment ref="QFR19" authorId="0" shapeId="0" xr:uid="{A304E95A-D289-43B8-B17D-DF0E32C361EA}">
      <text>
        <r>
          <rPr>
            <b/>
            <sz val="9"/>
            <color indexed="81"/>
            <rFont val="Tahoma"/>
            <family val="2"/>
          </rPr>
          <t>Becky Dzingeleski:</t>
        </r>
        <r>
          <rPr>
            <sz val="9"/>
            <color indexed="81"/>
            <rFont val="Tahoma"/>
            <family val="2"/>
          </rPr>
          <t xml:space="preserve">
Per FOD is a new Unit.  Contributions began in 2018</t>
        </r>
      </text>
    </comment>
    <comment ref="QFV19" authorId="0" shapeId="0" xr:uid="{7CB512D8-CF0E-4AF8-95A4-5C96D6B13163}">
      <text>
        <r>
          <rPr>
            <b/>
            <sz val="9"/>
            <color indexed="81"/>
            <rFont val="Tahoma"/>
            <family val="2"/>
          </rPr>
          <t>Becky Dzingeleski:</t>
        </r>
        <r>
          <rPr>
            <sz val="9"/>
            <color indexed="81"/>
            <rFont val="Tahoma"/>
            <family val="2"/>
          </rPr>
          <t xml:space="preserve">
Per FOD is a new Unit.  Contributions began in 2018</t>
        </r>
      </text>
    </comment>
    <comment ref="QFZ19" authorId="0" shapeId="0" xr:uid="{B1634B73-BE85-47D5-BF21-A5E0E28BBBAE}">
      <text>
        <r>
          <rPr>
            <b/>
            <sz val="9"/>
            <color indexed="81"/>
            <rFont val="Tahoma"/>
            <family val="2"/>
          </rPr>
          <t>Becky Dzingeleski:</t>
        </r>
        <r>
          <rPr>
            <sz val="9"/>
            <color indexed="81"/>
            <rFont val="Tahoma"/>
            <family val="2"/>
          </rPr>
          <t xml:space="preserve">
Per FOD is a new Unit.  Contributions began in 2018</t>
        </r>
      </text>
    </comment>
    <comment ref="QGD19" authorId="0" shapeId="0" xr:uid="{4236B5E7-784F-4641-8C7E-BA738E631057}">
      <text>
        <r>
          <rPr>
            <b/>
            <sz val="9"/>
            <color indexed="81"/>
            <rFont val="Tahoma"/>
            <family val="2"/>
          </rPr>
          <t>Becky Dzingeleski:</t>
        </r>
        <r>
          <rPr>
            <sz val="9"/>
            <color indexed="81"/>
            <rFont val="Tahoma"/>
            <family val="2"/>
          </rPr>
          <t xml:space="preserve">
Per FOD is a new Unit.  Contributions began in 2018</t>
        </r>
      </text>
    </comment>
    <comment ref="QGH19" authorId="0" shapeId="0" xr:uid="{2087DDAD-D875-48D8-AAEF-3D8BB1B275CE}">
      <text>
        <r>
          <rPr>
            <b/>
            <sz val="9"/>
            <color indexed="81"/>
            <rFont val="Tahoma"/>
            <family val="2"/>
          </rPr>
          <t>Becky Dzingeleski:</t>
        </r>
        <r>
          <rPr>
            <sz val="9"/>
            <color indexed="81"/>
            <rFont val="Tahoma"/>
            <family val="2"/>
          </rPr>
          <t xml:space="preserve">
Per FOD is a new Unit.  Contributions began in 2018</t>
        </r>
      </text>
    </comment>
    <comment ref="QGL19" authorId="0" shapeId="0" xr:uid="{5B80256D-EB52-4A86-A433-E82DF70D211E}">
      <text>
        <r>
          <rPr>
            <b/>
            <sz val="9"/>
            <color indexed="81"/>
            <rFont val="Tahoma"/>
            <family val="2"/>
          </rPr>
          <t>Becky Dzingeleski:</t>
        </r>
        <r>
          <rPr>
            <sz val="9"/>
            <color indexed="81"/>
            <rFont val="Tahoma"/>
            <family val="2"/>
          </rPr>
          <t xml:space="preserve">
Per FOD is a new Unit.  Contributions began in 2018</t>
        </r>
      </text>
    </comment>
    <comment ref="QGP19" authorId="0" shapeId="0" xr:uid="{72EAEA34-5060-4C23-AC31-46E294B75669}">
      <text>
        <r>
          <rPr>
            <b/>
            <sz val="9"/>
            <color indexed="81"/>
            <rFont val="Tahoma"/>
            <family val="2"/>
          </rPr>
          <t>Becky Dzingeleski:</t>
        </r>
        <r>
          <rPr>
            <sz val="9"/>
            <color indexed="81"/>
            <rFont val="Tahoma"/>
            <family val="2"/>
          </rPr>
          <t xml:space="preserve">
Per FOD is a new Unit.  Contributions began in 2018</t>
        </r>
      </text>
    </comment>
    <comment ref="QGT19" authorId="0" shapeId="0" xr:uid="{ABDEDD9F-C905-4868-A59E-4E65799F92F0}">
      <text>
        <r>
          <rPr>
            <b/>
            <sz val="9"/>
            <color indexed="81"/>
            <rFont val="Tahoma"/>
            <family val="2"/>
          </rPr>
          <t>Becky Dzingeleski:</t>
        </r>
        <r>
          <rPr>
            <sz val="9"/>
            <color indexed="81"/>
            <rFont val="Tahoma"/>
            <family val="2"/>
          </rPr>
          <t xml:space="preserve">
Per FOD is a new Unit.  Contributions began in 2018</t>
        </r>
      </text>
    </comment>
    <comment ref="QGX19" authorId="0" shapeId="0" xr:uid="{D905BB6A-F0CC-4CEA-8CC0-E6FCD41D6E88}">
      <text>
        <r>
          <rPr>
            <b/>
            <sz val="9"/>
            <color indexed="81"/>
            <rFont val="Tahoma"/>
            <family val="2"/>
          </rPr>
          <t>Becky Dzingeleski:</t>
        </r>
        <r>
          <rPr>
            <sz val="9"/>
            <color indexed="81"/>
            <rFont val="Tahoma"/>
            <family val="2"/>
          </rPr>
          <t xml:space="preserve">
Per FOD is a new Unit.  Contributions began in 2018</t>
        </r>
      </text>
    </comment>
    <comment ref="QHB19" authorId="0" shapeId="0" xr:uid="{3A459B59-7AD7-49FA-9163-E01F5F24C64E}">
      <text>
        <r>
          <rPr>
            <b/>
            <sz val="9"/>
            <color indexed="81"/>
            <rFont val="Tahoma"/>
            <family val="2"/>
          </rPr>
          <t>Becky Dzingeleski:</t>
        </r>
        <r>
          <rPr>
            <sz val="9"/>
            <color indexed="81"/>
            <rFont val="Tahoma"/>
            <family val="2"/>
          </rPr>
          <t xml:space="preserve">
Per FOD is a new Unit.  Contributions began in 2018</t>
        </r>
      </text>
    </comment>
    <comment ref="QHF19" authorId="0" shapeId="0" xr:uid="{256EEA84-5946-46EE-A538-E2AF264B6E90}">
      <text>
        <r>
          <rPr>
            <b/>
            <sz val="9"/>
            <color indexed="81"/>
            <rFont val="Tahoma"/>
            <family val="2"/>
          </rPr>
          <t>Becky Dzingeleski:</t>
        </r>
        <r>
          <rPr>
            <sz val="9"/>
            <color indexed="81"/>
            <rFont val="Tahoma"/>
            <family val="2"/>
          </rPr>
          <t xml:space="preserve">
Per FOD is a new Unit.  Contributions began in 2018</t>
        </r>
      </text>
    </comment>
    <comment ref="QHJ19" authorId="0" shapeId="0" xr:uid="{8FF063E8-6B3E-4FD0-A8AF-1860EB68D697}">
      <text>
        <r>
          <rPr>
            <b/>
            <sz val="9"/>
            <color indexed="81"/>
            <rFont val="Tahoma"/>
            <family val="2"/>
          </rPr>
          <t>Becky Dzingeleski:</t>
        </r>
        <r>
          <rPr>
            <sz val="9"/>
            <color indexed="81"/>
            <rFont val="Tahoma"/>
            <family val="2"/>
          </rPr>
          <t xml:space="preserve">
Per FOD is a new Unit.  Contributions began in 2018</t>
        </r>
      </text>
    </comment>
    <comment ref="QHN19" authorId="0" shapeId="0" xr:uid="{76F2A729-9CE8-4FCE-9BE7-672816F852B8}">
      <text>
        <r>
          <rPr>
            <b/>
            <sz val="9"/>
            <color indexed="81"/>
            <rFont val="Tahoma"/>
            <family val="2"/>
          </rPr>
          <t>Becky Dzingeleski:</t>
        </r>
        <r>
          <rPr>
            <sz val="9"/>
            <color indexed="81"/>
            <rFont val="Tahoma"/>
            <family val="2"/>
          </rPr>
          <t xml:space="preserve">
Per FOD is a new Unit.  Contributions began in 2018</t>
        </r>
      </text>
    </comment>
    <comment ref="QHR19" authorId="0" shapeId="0" xr:uid="{729C4366-9E05-43FD-BFC0-F545C5992153}">
      <text>
        <r>
          <rPr>
            <b/>
            <sz val="9"/>
            <color indexed="81"/>
            <rFont val="Tahoma"/>
            <family val="2"/>
          </rPr>
          <t>Becky Dzingeleski:</t>
        </r>
        <r>
          <rPr>
            <sz val="9"/>
            <color indexed="81"/>
            <rFont val="Tahoma"/>
            <family val="2"/>
          </rPr>
          <t xml:space="preserve">
Per FOD is a new Unit.  Contributions began in 2018</t>
        </r>
      </text>
    </comment>
    <comment ref="QHV19" authorId="0" shapeId="0" xr:uid="{7139F0DA-A42C-43A6-951A-F4D3DD3DB155}">
      <text>
        <r>
          <rPr>
            <b/>
            <sz val="9"/>
            <color indexed="81"/>
            <rFont val="Tahoma"/>
            <family val="2"/>
          </rPr>
          <t>Becky Dzingeleski:</t>
        </r>
        <r>
          <rPr>
            <sz val="9"/>
            <color indexed="81"/>
            <rFont val="Tahoma"/>
            <family val="2"/>
          </rPr>
          <t xml:space="preserve">
Per FOD is a new Unit.  Contributions began in 2018</t>
        </r>
      </text>
    </comment>
    <comment ref="QHZ19" authorId="0" shapeId="0" xr:uid="{7F095E1F-F51D-4B76-B476-3C2DBDA41BEA}">
      <text>
        <r>
          <rPr>
            <b/>
            <sz val="9"/>
            <color indexed="81"/>
            <rFont val="Tahoma"/>
            <family val="2"/>
          </rPr>
          <t>Becky Dzingeleski:</t>
        </r>
        <r>
          <rPr>
            <sz val="9"/>
            <color indexed="81"/>
            <rFont val="Tahoma"/>
            <family val="2"/>
          </rPr>
          <t xml:space="preserve">
Per FOD is a new Unit.  Contributions began in 2018</t>
        </r>
      </text>
    </comment>
    <comment ref="QID19" authorId="0" shapeId="0" xr:uid="{635E3A57-B008-46CA-8D29-63EF22889B0F}">
      <text>
        <r>
          <rPr>
            <b/>
            <sz val="9"/>
            <color indexed="81"/>
            <rFont val="Tahoma"/>
            <family val="2"/>
          </rPr>
          <t>Becky Dzingeleski:</t>
        </r>
        <r>
          <rPr>
            <sz val="9"/>
            <color indexed="81"/>
            <rFont val="Tahoma"/>
            <family val="2"/>
          </rPr>
          <t xml:space="preserve">
Per FOD is a new Unit.  Contributions began in 2018</t>
        </r>
      </text>
    </comment>
    <comment ref="QIH19" authorId="0" shapeId="0" xr:uid="{F3040DBF-4F84-492F-90D0-2D1DBB71125E}">
      <text>
        <r>
          <rPr>
            <b/>
            <sz val="9"/>
            <color indexed="81"/>
            <rFont val="Tahoma"/>
            <family val="2"/>
          </rPr>
          <t>Becky Dzingeleski:</t>
        </r>
        <r>
          <rPr>
            <sz val="9"/>
            <color indexed="81"/>
            <rFont val="Tahoma"/>
            <family val="2"/>
          </rPr>
          <t xml:space="preserve">
Per FOD is a new Unit.  Contributions began in 2018</t>
        </r>
      </text>
    </comment>
    <comment ref="QIL19" authorId="0" shapeId="0" xr:uid="{89B88B83-3916-4BAE-9E6B-17C6B9EB791B}">
      <text>
        <r>
          <rPr>
            <b/>
            <sz val="9"/>
            <color indexed="81"/>
            <rFont val="Tahoma"/>
            <family val="2"/>
          </rPr>
          <t>Becky Dzingeleski:</t>
        </r>
        <r>
          <rPr>
            <sz val="9"/>
            <color indexed="81"/>
            <rFont val="Tahoma"/>
            <family val="2"/>
          </rPr>
          <t xml:space="preserve">
Per FOD is a new Unit.  Contributions began in 2018</t>
        </r>
      </text>
    </comment>
    <comment ref="QIP19" authorId="0" shapeId="0" xr:uid="{00B6BFE7-DD6A-408C-8FDD-4F316A254071}">
      <text>
        <r>
          <rPr>
            <b/>
            <sz val="9"/>
            <color indexed="81"/>
            <rFont val="Tahoma"/>
            <family val="2"/>
          </rPr>
          <t>Becky Dzingeleski:</t>
        </r>
        <r>
          <rPr>
            <sz val="9"/>
            <color indexed="81"/>
            <rFont val="Tahoma"/>
            <family val="2"/>
          </rPr>
          <t xml:space="preserve">
Per FOD is a new Unit.  Contributions began in 2018</t>
        </r>
      </text>
    </comment>
    <comment ref="QIT19" authorId="0" shapeId="0" xr:uid="{D937BB5F-21E5-4D99-B9B4-FFB25CC08673}">
      <text>
        <r>
          <rPr>
            <b/>
            <sz val="9"/>
            <color indexed="81"/>
            <rFont val="Tahoma"/>
            <family val="2"/>
          </rPr>
          <t>Becky Dzingeleski:</t>
        </r>
        <r>
          <rPr>
            <sz val="9"/>
            <color indexed="81"/>
            <rFont val="Tahoma"/>
            <family val="2"/>
          </rPr>
          <t xml:space="preserve">
Per FOD is a new Unit.  Contributions began in 2018</t>
        </r>
      </text>
    </comment>
    <comment ref="QIX19" authorId="0" shapeId="0" xr:uid="{9D727786-DA7A-458C-A36B-66B1ED44AA40}">
      <text>
        <r>
          <rPr>
            <b/>
            <sz val="9"/>
            <color indexed="81"/>
            <rFont val="Tahoma"/>
            <family val="2"/>
          </rPr>
          <t>Becky Dzingeleski:</t>
        </r>
        <r>
          <rPr>
            <sz val="9"/>
            <color indexed="81"/>
            <rFont val="Tahoma"/>
            <family val="2"/>
          </rPr>
          <t xml:space="preserve">
Per FOD is a new Unit.  Contributions began in 2018</t>
        </r>
      </text>
    </comment>
    <comment ref="QJB19" authorId="0" shapeId="0" xr:uid="{1251D1B5-2EEB-4334-9D0F-8D863295A0C6}">
      <text>
        <r>
          <rPr>
            <b/>
            <sz val="9"/>
            <color indexed="81"/>
            <rFont val="Tahoma"/>
            <family val="2"/>
          </rPr>
          <t>Becky Dzingeleski:</t>
        </r>
        <r>
          <rPr>
            <sz val="9"/>
            <color indexed="81"/>
            <rFont val="Tahoma"/>
            <family val="2"/>
          </rPr>
          <t xml:space="preserve">
Per FOD is a new Unit.  Contributions began in 2018</t>
        </r>
      </text>
    </comment>
    <comment ref="QJF19" authorId="0" shapeId="0" xr:uid="{39BA16A0-A023-4B8D-8A6B-36B052A5E9C0}">
      <text>
        <r>
          <rPr>
            <b/>
            <sz val="9"/>
            <color indexed="81"/>
            <rFont val="Tahoma"/>
            <family val="2"/>
          </rPr>
          <t>Becky Dzingeleski:</t>
        </r>
        <r>
          <rPr>
            <sz val="9"/>
            <color indexed="81"/>
            <rFont val="Tahoma"/>
            <family val="2"/>
          </rPr>
          <t xml:space="preserve">
Per FOD is a new Unit.  Contributions began in 2018</t>
        </r>
      </text>
    </comment>
    <comment ref="QJJ19" authorId="0" shapeId="0" xr:uid="{244DA498-69F4-4239-9C93-9D878D0CED57}">
      <text>
        <r>
          <rPr>
            <b/>
            <sz val="9"/>
            <color indexed="81"/>
            <rFont val="Tahoma"/>
            <family val="2"/>
          </rPr>
          <t>Becky Dzingeleski:</t>
        </r>
        <r>
          <rPr>
            <sz val="9"/>
            <color indexed="81"/>
            <rFont val="Tahoma"/>
            <family val="2"/>
          </rPr>
          <t xml:space="preserve">
Per FOD is a new Unit.  Contributions began in 2018</t>
        </r>
      </text>
    </comment>
    <comment ref="QJN19" authorId="0" shapeId="0" xr:uid="{FD654761-D8AF-46AC-9470-924697258569}">
      <text>
        <r>
          <rPr>
            <b/>
            <sz val="9"/>
            <color indexed="81"/>
            <rFont val="Tahoma"/>
            <family val="2"/>
          </rPr>
          <t>Becky Dzingeleski:</t>
        </r>
        <r>
          <rPr>
            <sz val="9"/>
            <color indexed="81"/>
            <rFont val="Tahoma"/>
            <family val="2"/>
          </rPr>
          <t xml:space="preserve">
Per FOD is a new Unit.  Contributions began in 2018</t>
        </r>
      </text>
    </comment>
    <comment ref="QJR19" authorId="0" shapeId="0" xr:uid="{531BEDDA-D782-48B2-BA54-6F2D8FAC11D3}">
      <text>
        <r>
          <rPr>
            <b/>
            <sz val="9"/>
            <color indexed="81"/>
            <rFont val="Tahoma"/>
            <family val="2"/>
          </rPr>
          <t>Becky Dzingeleski:</t>
        </r>
        <r>
          <rPr>
            <sz val="9"/>
            <color indexed="81"/>
            <rFont val="Tahoma"/>
            <family val="2"/>
          </rPr>
          <t xml:space="preserve">
Per FOD is a new Unit.  Contributions began in 2018</t>
        </r>
      </text>
    </comment>
    <comment ref="QJV19" authorId="0" shapeId="0" xr:uid="{226B7BEC-B957-4632-880F-7FFA198D167B}">
      <text>
        <r>
          <rPr>
            <b/>
            <sz val="9"/>
            <color indexed="81"/>
            <rFont val="Tahoma"/>
            <family val="2"/>
          </rPr>
          <t>Becky Dzingeleski:</t>
        </r>
        <r>
          <rPr>
            <sz val="9"/>
            <color indexed="81"/>
            <rFont val="Tahoma"/>
            <family val="2"/>
          </rPr>
          <t xml:space="preserve">
Per FOD is a new Unit.  Contributions began in 2018</t>
        </r>
      </text>
    </comment>
    <comment ref="QJZ19" authorId="0" shapeId="0" xr:uid="{3C4F27F6-C792-444C-9517-945DD2DB617E}">
      <text>
        <r>
          <rPr>
            <b/>
            <sz val="9"/>
            <color indexed="81"/>
            <rFont val="Tahoma"/>
            <family val="2"/>
          </rPr>
          <t>Becky Dzingeleski:</t>
        </r>
        <r>
          <rPr>
            <sz val="9"/>
            <color indexed="81"/>
            <rFont val="Tahoma"/>
            <family val="2"/>
          </rPr>
          <t xml:space="preserve">
Per FOD is a new Unit.  Contributions began in 2018</t>
        </r>
      </text>
    </comment>
    <comment ref="QKD19" authorId="0" shapeId="0" xr:uid="{1A5FD480-2063-4B56-B022-6A6BB3CF1B1B}">
      <text>
        <r>
          <rPr>
            <b/>
            <sz val="9"/>
            <color indexed="81"/>
            <rFont val="Tahoma"/>
            <family val="2"/>
          </rPr>
          <t>Becky Dzingeleski:</t>
        </r>
        <r>
          <rPr>
            <sz val="9"/>
            <color indexed="81"/>
            <rFont val="Tahoma"/>
            <family val="2"/>
          </rPr>
          <t xml:space="preserve">
Per FOD is a new Unit.  Contributions began in 2018</t>
        </r>
      </text>
    </comment>
    <comment ref="QKH19" authorId="0" shapeId="0" xr:uid="{0611362D-6B5A-47A1-A530-375945F7C24C}">
      <text>
        <r>
          <rPr>
            <b/>
            <sz val="9"/>
            <color indexed="81"/>
            <rFont val="Tahoma"/>
            <family val="2"/>
          </rPr>
          <t>Becky Dzingeleski:</t>
        </r>
        <r>
          <rPr>
            <sz val="9"/>
            <color indexed="81"/>
            <rFont val="Tahoma"/>
            <family val="2"/>
          </rPr>
          <t xml:space="preserve">
Per FOD is a new Unit.  Contributions began in 2018</t>
        </r>
      </text>
    </comment>
    <comment ref="QKL19" authorId="0" shapeId="0" xr:uid="{9EBE9445-BEC3-48B9-A8CC-05574670E60F}">
      <text>
        <r>
          <rPr>
            <b/>
            <sz val="9"/>
            <color indexed="81"/>
            <rFont val="Tahoma"/>
            <family val="2"/>
          </rPr>
          <t>Becky Dzingeleski:</t>
        </r>
        <r>
          <rPr>
            <sz val="9"/>
            <color indexed="81"/>
            <rFont val="Tahoma"/>
            <family val="2"/>
          </rPr>
          <t xml:space="preserve">
Per FOD is a new Unit.  Contributions began in 2018</t>
        </r>
      </text>
    </comment>
    <comment ref="QKP19" authorId="0" shapeId="0" xr:uid="{82392493-53DF-45EF-A1AE-750FD819EAF0}">
      <text>
        <r>
          <rPr>
            <b/>
            <sz val="9"/>
            <color indexed="81"/>
            <rFont val="Tahoma"/>
            <family val="2"/>
          </rPr>
          <t>Becky Dzingeleski:</t>
        </r>
        <r>
          <rPr>
            <sz val="9"/>
            <color indexed="81"/>
            <rFont val="Tahoma"/>
            <family val="2"/>
          </rPr>
          <t xml:space="preserve">
Per FOD is a new Unit.  Contributions began in 2018</t>
        </r>
      </text>
    </comment>
    <comment ref="QKT19" authorId="0" shapeId="0" xr:uid="{ED03ABCD-99DB-42FD-9721-B3ACAA6FAEA5}">
      <text>
        <r>
          <rPr>
            <b/>
            <sz val="9"/>
            <color indexed="81"/>
            <rFont val="Tahoma"/>
            <family val="2"/>
          </rPr>
          <t>Becky Dzingeleski:</t>
        </r>
        <r>
          <rPr>
            <sz val="9"/>
            <color indexed="81"/>
            <rFont val="Tahoma"/>
            <family val="2"/>
          </rPr>
          <t xml:space="preserve">
Per FOD is a new Unit.  Contributions began in 2018</t>
        </r>
      </text>
    </comment>
    <comment ref="QKX19" authorId="0" shapeId="0" xr:uid="{D5500B92-1632-44AE-BCFB-FBFB5A2F3D4B}">
      <text>
        <r>
          <rPr>
            <b/>
            <sz val="9"/>
            <color indexed="81"/>
            <rFont val="Tahoma"/>
            <family val="2"/>
          </rPr>
          <t>Becky Dzingeleski:</t>
        </r>
        <r>
          <rPr>
            <sz val="9"/>
            <color indexed="81"/>
            <rFont val="Tahoma"/>
            <family val="2"/>
          </rPr>
          <t xml:space="preserve">
Per FOD is a new Unit.  Contributions began in 2018</t>
        </r>
      </text>
    </comment>
    <comment ref="QLB19" authorId="0" shapeId="0" xr:uid="{5BCE2923-9835-4652-BF32-D2EB39B5198C}">
      <text>
        <r>
          <rPr>
            <b/>
            <sz val="9"/>
            <color indexed="81"/>
            <rFont val="Tahoma"/>
            <family val="2"/>
          </rPr>
          <t>Becky Dzingeleski:</t>
        </r>
        <r>
          <rPr>
            <sz val="9"/>
            <color indexed="81"/>
            <rFont val="Tahoma"/>
            <family val="2"/>
          </rPr>
          <t xml:space="preserve">
Per FOD is a new Unit.  Contributions began in 2018</t>
        </r>
      </text>
    </comment>
    <comment ref="QLF19" authorId="0" shapeId="0" xr:uid="{00C8338C-8736-4F34-A7B2-2C430E3456E3}">
      <text>
        <r>
          <rPr>
            <b/>
            <sz val="9"/>
            <color indexed="81"/>
            <rFont val="Tahoma"/>
            <family val="2"/>
          </rPr>
          <t>Becky Dzingeleski:</t>
        </r>
        <r>
          <rPr>
            <sz val="9"/>
            <color indexed="81"/>
            <rFont val="Tahoma"/>
            <family val="2"/>
          </rPr>
          <t xml:space="preserve">
Per FOD is a new Unit.  Contributions began in 2018</t>
        </r>
      </text>
    </comment>
    <comment ref="QLJ19" authorId="0" shapeId="0" xr:uid="{FD07B869-53EC-4AF3-A8EA-22A87C295A27}">
      <text>
        <r>
          <rPr>
            <b/>
            <sz val="9"/>
            <color indexed="81"/>
            <rFont val="Tahoma"/>
            <family val="2"/>
          </rPr>
          <t>Becky Dzingeleski:</t>
        </r>
        <r>
          <rPr>
            <sz val="9"/>
            <color indexed="81"/>
            <rFont val="Tahoma"/>
            <family val="2"/>
          </rPr>
          <t xml:space="preserve">
Per FOD is a new Unit.  Contributions began in 2018</t>
        </r>
      </text>
    </comment>
    <comment ref="QLN19" authorId="0" shapeId="0" xr:uid="{CFCC1E30-626D-4BB7-8D39-B34AE7F277C6}">
      <text>
        <r>
          <rPr>
            <b/>
            <sz val="9"/>
            <color indexed="81"/>
            <rFont val="Tahoma"/>
            <family val="2"/>
          </rPr>
          <t>Becky Dzingeleski:</t>
        </r>
        <r>
          <rPr>
            <sz val="9"/>
            <color indexed="81"/>
            <rFont val="Tahoma"/>
            <family val="2"/>
          </rPr>
          <t xml:space="preserve">
Per FOD is a new Unit.  Contributions began in 2018</t>
        </r>
      </text>
    </comment>
    <comment ref="QLR19" authorId="0" shapeId="0" xr:uid="{69A38821-2029-4501-9804-A0F9A9A0327B}">
      <text>
        <r>
          <rPr>
            <b/>
            <sz val="9"/>
            <color indexed="81"/>
            <rFont val="Tahoma"/>
            <family val="2"/>
          </rPr>
          <t>Becky Dzingeleski:</t>
        </r>
        <r>
          <rPr>
            <sz val="9"/>
            <color indexed="81"/>
            <rFont val="Tahoma"/>
            <family val="2"/>
          </rPr>
          <t xml:space="preserve">
Per FOD is a new Unit.  Contributions began in 2018</t>
        </r>
      </text>
    </comment>
    <comment ref="QLV19" authorId="0" shapeId="0" xr:uid="{15B01DB3-2D8F-400B-A0AB-4AFB73BF886E}">
      <text>
        <r>
          <rPr>
            <b/>
            <sz val="9"/>
            <color indexed="81"/>
            <rFont val="Tahoma"/>
            <family val="2"/>
          </rPr>
          <t>Becky Dzingeleski:</t>
        </r>
        <r>
          <rPr>
            <sz val="9"/>
            <color indexed="81"/>
            <rFont val="Tahoma"/>
            <family val="2"/>
          </rPr>
          <t xml:space="preserve">
Per FOD is a new Unit.  Contributions began in 2018</t>
        </r>
      </text>
    </comment>
    <comment ref="QLZ19" authorId="0" shapeId="0" xr:uid="{36053529-56D1-4FE3-A486-DE92B8593323}">
      <text>
        <r>
          <rPr>
            <b/>
            <sz val="9"/>
            <color indexed="81"/>
            <rFont val="Tahoma"/>
            <family val="2"/>
          </rPr>
          <t>Becky Dzingeleski:</t>
        </r>
        <r>
          <rPr>
            <sz val="9"/>
            <color indexed="81"/>
            <rFont val="Tahoma"/>
            <family val="2"/>
          </rPr>
          <t xml:space="preserve">
Per FOD is a new Unit.  Contributions began in 2018</t>
        </r>
      </text>
    </comment>
    <comment ref="QMD19" authorId="0" shapeId="0" xr:uid="{E88F6D87-ACCF-4FB9-A7C1-562EB4B058D5}">
      <text>
        <r>
          <rPr>
            <b/>
            <sz val="9"/>
            <color indexed="81"/>
            <rFont val="Tahoma"/>
            <family val="2"/>
          </rPr>
          <t>Becky Dzingeleski:</t>
        </r>
        <r>
          <rPr>
            <sz val="9"/>
            <color indexed="81"/>
            <rFont val="Tahoma"/>
            <family val="2"/>
          </rPr>
          <t xml:space="preserve">
Per FOD is a new Unit.  Contributions began in 2018</t>
        </r>
      </text>
    </comment>
    <comment ref="QMH19" authorId="0" shapeId="0" xr:uid="{7CC623B8-7AD2-4348-9B9D-F7CD284E5C40}">
      <text>
        <r>
          <rPr>
            <b/>
            <sz val="9"/>
            <color indexed="81"/>
            <rFont val="Tahoma"/>
            <family val="2"/>
          </rPr>
          <t>Becky Dzingeleski:</t>
        </r>
        <r>
          <rPr>
            <sz val="9"/>
            <color indexed="81"/>
            <rFont val="Tahoma"/>
            <family val="2"/>
          </rPr>
          <t xml:space="preserve">
Per FOD is a new Unit.  Contributions began in 2018</t>
        </r>
      </text>
    </comment>
    <comment ref="QML19" authorId="0" shapeId="0" xr:uid="{54E06C2B-14C0-48CC-AD5A-AB1E72C22BAE}">
      <text>
        <r>
          <rPr>
            <b/>
            <sz val="9"/>
            <color indexed="81"/>
            <rFont val="Tahoma"/>
            <family val="2"/>
          </rPr>
          <t>Becky Dzingeleski:</t>
        </r>
        <r>
          <rPr>
            <sz val="9"/>
            <color indexed="81"/>
            <rFont val="Tahoma"/>
            <family val="2"/>
          </rPr>
          <t xml:space="preserve">
Per FOD is a new Unit.  Contributions began in 2018</t>
        </r>
      </text>
    </comment>
    <comment ref="QMP19" authorId="0" shapeId="0" xr:uid="{7E6DB1E4-3E8D-4E1A-9893-EA55723273D3}">
      <text>
        <r>
          <rPr>
            <b/>
            <sz val="9"/>
            <color indexed="81"/>
            <rFont val="Tahoma"/>
            <family val="2"/>
          </rPr>
          <t>Becky Dzingeleski:</t>
        </r>
        <r>
          <rPr>
            <sz val="9"/>
            <color indexed="81"/>
            <rFont val="Tahoma"/>
            <family val="2"/>
          </rPr>
          <t xml:space="preserve">
Per FOD is a new Unit.  Contributions began in 2018</t>
        </r>
      </text>
    </comment>
    <comment ref="QMT19" authorId="0" shapeId="0" xr:uid="{5B0CF7CB-2EFF-47EA-A81C-7716B080A1A7}">
      <text>
        <r>
          <rPr>
            <b/>
            <sz val="9"/>
            <color indexed="81"/>
            <rFont val="Tahoma"/>
            <family val="2"/>
          </rPr>
          <t>Becky Dzingeleski:</t>
        </r>
        <r>
          <rPr>
            <sz val="9"/>
            <color indexed="81"/>
            <rFont val="Tahoma"/>
            <family val="2"/>
          </rPr>
          <t xml:space="preserve">
Per FOD is a new Unit.  Contributions began in 2018</t>
        </r>
      </text>
    </comment>
    <comment ref="QMX19" authorId="0" shapeId="0" xr:uid="{E37DDE98-7738-4D01-801E-C4261037EB29}">
      <text>
        <r>
          <rPr>
            <b/>
            <sz val="9"/>
            <color indexed="81"/>
            <rFont val="Tahoma"/>
            <family val="2"/>
          </rPr>
          <t>Becky Dzingeleski:</t>
        </r>
        <r>
          <rPr>
            <sz val="9"/>
            <color indexed="81"/>
            <rFont val="Tahoma"/>
            <family val="2"/>
          </rPr>
          <t xml:space="preserve">
Per FOD is a new Unit.  Contributions began in 2018</t>
        </r>
      </text>
    </comment>
    <comment ref="QNB19" authorId="0" shapeId="0" xr:uid="{3453E4A1-30BE-4E31-B4F9-4EB5A7622688}">
      <text>
        <r>
          <rPr>
            <b/>
            <sz val="9"/>
            <color indexed="81"/>
            <rFont val="Tahoma"/>
            <family val="2"/>
          </rPr>
          <t>Becky Dzingeleski:</t>
        </r>
        <r>
          <rPr>
            <sz val="9"/>
            <color indexed="81"/>
            <rFont val="Tahoma"/>
            <family val="2"/>
          </rPr>
          <t xml:space="preserve">
Per FOD is a new Unit.  Contributions began in 2018</t>
        </r>
      </text>
    </comment>
    <comment ref="QNF19" authorId="0" shapeId="0" xr:uid="{86A7B347-1D0B-40F9-B0A1-F72DCAC7F4BD}">
      <text>
        <r>
          <rPr>
            <b/>
            <sz val="9"/>
            <color indexed="81"/>
            <rFont val="Tahoma"/>
            <family val="2"/>
          </rPr>
          <t>Becky Dzingeleski:</t>
        </r>
        <r>
          <rPr>
            <sz val="9"/>
            <color indexed="81"/>
            <rFont val="Tahoma"/>
            <family val="2"/>
          </rPr>
          <t xml:space="preserve">
Per FOD is a new Unit.  Contributions began in 2018</t>
        </r>
      </text>
    </comment>
    <comment ref="QNJ19" authorId="0" shapeId="0" xr:uid="{820BEAF4-17A9-4348-A233-C15779B55CFB}">
      <text>
        <r>
          <rPr>
            <b/>
            <sz val="9"/>
            <color indexed="81"/>
            <rFont val="Tahoma"/>
            <family val="2"/>
          </rPr>
          <t>Becky Dzingeleski:</t>
        </r>
        <r>
          <rPr>
            <sz val="9"/>
            <color indexed="81"/>
            <rFont val="Tahoma"/>
            <family val="2"/>
          </rPr>
          <t xml:space="preserve">
Per FOD is a new Unit.  Contributions began in 2018</t>
        </r>
      </text>
    </comment>
    <comment ref="QNN19" authorId="0" shapeId="0" xr:uid="{67982FAA-ADD1-474E-A966-0B5198C60B95}">
      <text>
        <r>
          <rPr>
            <b/>
            <sz val="9"/>
            <color indexed="81"/>
            <rFont val="Tahoma"/>
            <family val="2"/>
          </rPr>
          <t>Becky Dzingeleski:</t>
        </r>
        <r>
          <rPr>
            <sz val="9"/>
            <color indexed="81"/>
            <rFont val="Tahoma"/>
            <family val="2"/>
          </rPr>
          <t xml:space="preserve">
Per FOD is a new Unit.  Contributions began in 2018</t>
        </r>
      </text>
    </comment>
    <comment ref="QNR19" authorId="0" shapeId="0" xr:uid="{7EB701D9-72E3-4B7A-B55E-D52F9906AA10}">
      <text>
        <r>
          <rPr>
            <b/>
            <sz val="9"/>
            <color indexed="81"/>
            <rFont val="Tahoma"/>
            <family val="2"/>
          </rPr>
          <t>Becky Dzingeleski:</t>
        </r>
        <r>
          <rPr>
            <sz val="9"/>
            <color indexed="81"/>
            <rFont val="Tahoma"/>
            <family val="2"/>
          </rPr>
          <t xml:space="preserve">
Per FOD is a new Unit.  Contributions began in 2018</t>
        </r>
      </text>
    </comment>
    <comment ref="QNV19" authorId="0" shapeId="0" xr:uid="{19FBD6DC-58FA-4AF0-8761-9B110045096E}">
      <text>
        <r>
          <rPr>
            <b/>
            <sz val="9"/>
            <color indexed="81"/>
            <rFont val="Tahoma"/>
            <family val="2"/>
          </rPr>
          <t>Becky Dzingeleski:</t>
        </r>
        <r>
          <rPr>
            <sz val="9"/>
            <color indexed="81"/>
            <rFont val="Tahoma"/>
            <family val="2"/>
          </rPr>
          <t xml:space="preserve">
Per FOD is a new Unit.  Contributions began in 2018</t>
        </r>
      </text>
    </comment>
    <comment ref="QNZ19" authorId="0" shapeId="0" xr:uid="{20DF9026-BC8B-4021-8310-EC530A9E34E1}">
      <text>
        <r>
          <rPr>
            <b/>
            <sz val="9"/>
            <color indexed="81"/>
            <rFont val="Tahoma"/>
            <family val="2"/>
          </rPr>
          <t>Becky Dzingeleski:</t>
        </r>
        <r>
          <rPr>
            <sz val="9"/>
            <color indexed="81"/>
            <rFont val="Tahoma"/>
            <family val="2"/>
          </rPr>
          <t xml:space="preserve">
Per FOD is a new Unit.  Contributions began in 2018</t>
        </r>
      </text>
    </comment>
    <comment ref="QOD19" authorId="0" shapeId="0" xr:uid="{8138A9A8-84F2-4FDA-A368-236111B0F3C5}">
      <text>
        <r>
          <rPr>
            <b/>
            <sz val="9"/>
            <color indexed="81"/>
            <rFont val="Tahoma"/>
            <family val="2"/>
          </rPr>
          <t>Becky Dzingeleski:</t>
        </r>
        <r>
          <rPr>
            <sz val="9"/>
            <color indexed="81"/>
            <rFont val="Tahoma"/>
            <family val="2"/>
          </rPr>
          <t xml:space="preserve">
Per FOD is a new Unit.  Contributions began in 2018</t>
        </r>
      </text>
    </comment>
    <comment ref="QOH19" authorId="0" shapeId="0" xr:uid="{22F6DF7C-08FC-4D50-A6A3-07C5DC6999DF}">
      <text>
        <r>
          <rPr>
            <b/>
            <sz val="9"/>
            <color indexed="81"/>
            <rFont val="Tahoma"/>
            <family val="2"/>
          </rPr>
          <t>Becky Dzingeleski:</t>
        </r>
        <r>
          <rPr>
            <sz val="9"/>
            <color indexed="81"/>
            <rFont val="Tahoma"/>
            <family val="2"/>
          </rPr>
          <t xml:space="preserve">
Per FOD is a new Unit.  Contributions began in 2018</t>
        </r>
      </text>
    </comment>
    <comment ref="QOL19" authorId="0" shapeId="0" xr:uid="{77060658-BBAB-494D-B818-691A87A7D257}">
      <text>
        <r>
          <rPr>
            <b/>
            <sz val="9"/>
            <color indexed="81"/>
            <rFont val="Tahoma"/>
            <family val="2"/>
          </rPr>
          <t>Becky Dzingeleski:</t>
        </r>
        <r>
          <rPr>
            <sz val="9"/>
            <color indexed="81"/>
            <rFont val="Tahoma"/>
            <family val="2"/>
          </rPr>
          <t xml:space="preserve">
Per FOD is a new Unit.  Contributions began in 2018</t>
        </r>
      </text>
    </comment>
    <comment ref="QOP19" authorId="0" shapeId="0" xr:uid="{D91CBFE9-5E04-483A-B54A-BAA950031854}">
      <text>
        <r>
          <rPr>
            <b/>
            <sz val="9"/>
            <color indexed="81"/>
            <rFont val="Tahoma"/>
            <family val="2"/>
          </rPr>
          <t>Becky Dzingeleski:</t>
        </r>
        <r>
          <rPr>
            <sz val="9"/>
            <color indexed="81"/>
            <rFont val="Tahoma"/>
            <family val="2"/>
          </rPr>
          <t xml:space="preserve">
Per FOD is a new Unit.  Contributions began in 2018</t>
        </r>
      </text>
    </comment>
    <comment ref="QOT19" authorId="0" shapeId="0" xr:uid="{A552307A-6904-4779-BE99-5EE53A177271}">
      <text>
        <r>
          <rPr>
            <b/>
            <sz val="9"/>
            <color indexed="81"/>
            <rFont val="Tahoma"/>
            <family val="2"/>
          </rPr>
          <t>Becky Dzingeleski:</t>
        </r>
        <r>
          <rPr>
            <sz val="9"/>
            <color indexed="81"/>
            <rFont val="Tahoma"/>
            <family val="2"/>
          </rPr>
          <t xml:space="preserve">
Per FOD is a new Unit.  Contributions began in 2018</t>
        </r>
      </text>
    </comment>
    <comment ref="QOX19" authorId="0" shapeId="0" xr:uid="{A5A1E1BE-8E9A-4B58-A9AF-1CC91F0FE23C}">
      <text>
        <r>
          <rPr>
            <b/>
            <sz val="9"/>
            <color indexed="81"/>
            <rFont val="Tahoma"/>
            <family val="2"/>
          </rPr>
          <t>Becky Dzingeleski:</t>
        </r>
        <r>
          <rPr>
            <sz val="9"/>
            <color indexed="81"/>
            <rFont val="Tahoma"/>
            <family val="2"/>
          </rPr>
          <t xml:space="preserve">
Per FOD is a new Unit.  Contributions began in 2018</t>
        </r>
      </text>
    </comment>
    <comment ref="QPB19" authorId="0" shapeId="0" xr:uid="{E719E436-A02C-4771-8916-D9D54EE18C10}">
      <text>
        <r>
          <rPr>
            <b/>
            <sz val="9"/>
            <color indexed="81"/>
            <rFont val="Tahoma"/>
            <family val="2"/>
          </rPr>
          <t>Becky Dzingeleski:</t>
        </r>
        <r>
          <rPr>
            <sz val="9"/>
            <color indexed="81"/>
            <rFont val="Tahoma"/>
            <family val="2"/>
          </rPr>
          <t xml:space="preserve">
Per FOD is a new Unit.  Contributions began in 2018</t>
        </r>
      </text>
    </comment>
    <comment ref="QPF19" authorId="0" shapeId="0" xr:uid="{94DB380C-D5EA-4BF5-B9EE-82D1416C0009}">
      <text>
        <r>
          <rPr>
            <b/>
            <sz val="9"/>
            <color indexed="81"/>
            <rFont val="Tahoma"/>
            <family val="2"/>
          </rPr>
          <t>Becky Dzingeleski:</t>
        </r>
        <r>
          <rPr>
            <sz val="9"/>
            <color indexed="81"/>
            <rFont val="Tahoma"/>
            <family val="2"/>
          </rPr>
          <t xml:space="preserve">
Per FOD is a new Unit.  Contributions began in 2018</t>
        </r>
      </text>
    </comment>
    <comment ref="QPJ19" authorId="0" shapeId="0" xr:uid="{3695AE69-361C-4D4B-B072-2BF21883232D}">
      <text>
        <r>
          <rPr>
            <b/>
            <sz val="9"/>
            <color indexed="81"/>
            <rFont val="Tahoma"/>
            <family val="2"/>
          </rPr>
          <t>Becky Dzingeleski:</t>
        </r>
        <r>
          <rPr>
            <sz val="9"/>
            <color indexed="81"/>
            <rFont val="Tahoma"/>
            <family val="2"/>
          </rPr>
          <t xml:space="preserve">
Per FOD is a new Unit.  Contributions began in 2018</t>
        </r>
      </text>
    </comment>
    <comment ref="QPN19" authorId="0" shapeId="0" xr:uid="{89DD078B-C895-46AA-874D-695685251588}">
      <text>
        <r>
          <rPr>
            <b/>
            <sz val="9"/>
            <color indexed="81"/>
            <rFont val="Tahoma"/>
            <family val="2"/>
          </rPr>
          <t>Becky Dzingeleski:</t>
        </r>
        <r>
          <rPr>
            <sz val="9"/>
            <color indexed="81"/>
            <rFont val="Tahoma"/>
            <family val="2"/>
          </rPr>
          <t xml:space="preserve">
Per FOD is a new Unit.  Contributions began in 2018</t>
        </r>
      </text>
    </comment>
    <comment ref="QPR19" authorId="0" shapeId="0" xr:uid="{8C131693-916E-4F3A-8B64-8550FE64B50B}">
      <text>
        <r>
          <rPr>
            <b/>
            <sz val="9"/>
            <color indexed="81"/>
            <rFont val="Tahoma"/>
            <family val="2"/>
          </rPr>
          <t>Becky Dzingeleski:</t>
        </r>
        <r>
          <rPr>
            <sz val="9"/>
            <color indexed="81"/>
            <rFont val="Tahoma"/>
            <family val="2"/>
          </rPr>
          <t xml:space="preserve">
Per FOD is a new Unit.  Contributions began in 2018</t>
        </r>
      </text>
    </comment>
    <comment ref="QPV19" authorId="0" shapeId="0" xr:uid="{EE31A3D4-F272-439D-A5CC-243AD14A5F75}">
      <text>
        <r>
          <rPr>
            <b/>
            <sz val="9"/>
            <color indexed="81"/>
            <rFont val="Tahoma"/>
            <family val="2"/>
          </rPr>
          <t>Becky Dzingeleski:</t>
        </r>
        <r>
          <rPr>
            <sz val="9"/>
            <color indexed="81"/>
            <rFont val="Tahoma"/>
            <family val="2"/>
          </rPr>
          <t xml:space="preserve">
Per FOD is a new Unit.  Contributions began in 2018</t>
        </r>
      </text>
    </comment>
    <comment ref="QPZ19" authorId="0" shapeId="0" xr:uid="{53109EF2-0004-4A79-ACA3-0663412A4453}">
      <text>
        <r>
          <rPr>
            <b/>
            <sz val="9"/>
            <color indexed="81"/>
            <rFont val="Tahoma"/>
            <family val="2"/>
          </rPr>
          <t>Becky Dzingeleski:</t>
        </r>
        <r>
          <rPr>
            <sz val="9"/>
            <color indexed="81"/>
            <rFont val="Tahoma"/>
            <family val="2"/>
          </rPr>
          <t xml:space="preserve">
Per FOD is a new Unit.  Contributions began in 2018</t>
        </r>
      </text>
    </comment>
    <comment ref="QQD19" authorId="0" shapeId="0" xr:uid="{0A68E54E-FD0A-4B75-B208-4214AA87A001}">
      <text>
        <r>
          <rPr>
            <b/>
            <sz val="9"/>
            <color indexed="81"/>
            <rFont val="Tahoma"/>
            <family val="2"/>
          </rPr>
          <t>Becky Dzingeleski:</t>
        </r>
        <r>
          <rPr>
            <sz val="9"/>
            <color indexed="81"/>
            <rFont val="Tahoma"/>
            <family val="2"/>
          </rPr>
          <t xml:space="preserve">
Per FOD is a new Unit.  Contributions began in 2018</t>
        </r>
      </text>
    </comment>
    <comment ref="QQH19" authorId="0" shapeId="0" xr:uid="{344B7F4E-FA9B-48E2-9976-4E79C74DB775}">
      <text>
        <r>
          <rPr>
            <b/>
            <sz val="9"/>
            <color indexed="81"/>
            <rFont val="Tahoma"/>
            <family val="2"/>
          </rPr>
          <t>Becky Dzingeleski:</t>
        </r>
        <r>
          <rPr>
            <sz val="9"/>
            <color indexed="81"/>
            <rFont val="Tahoma"/>
            <family val="2"/>
          </rPr>
          <t xml:space="preserve">
Per FOD is a new Unit.  Contributions began in 2018</t>
        </r>
      </text>
    </comment>
    <comment ref="QQL19" authorId="0" shapeId="0" xr:uid="{19F32358-C461-4B5D-B78F-50709C17A688}">
      <text>
        <r>
          <rPr>
            <b/>
            <sz val="9"/>
            <color indexed="81"/>
            <rFont val="Tahoma"/>
            <family val="2"/>
          </rPr>
          <t>Becky Dzingeleski:</t>
        </r>
        <r>
          <rPr>
            <sz val="9"/>
            <color indexed="81"/>
            <rFont val="Tahoma"/>
            <family val="2"/>
          </rPr>
          <t xml:space="preserve">
Per FOD is a new Unit.  Contributions began in 2018</t>
        </r>
      </text>
    </comment>
    <comment ref="QQP19" authorId="0" shapeId="0" xr:uid="{1E025B88-8DC3-4674-8488-17B05219243F}">
      <text>
        <r>
          <rPr>
            <b/>
            <sz val="9"/>
            <color indexed="81"/>
            <rFont val="Tahoma"/>
            <family val="2"/>
          </rPr>
          <t>Becky Dzingeleski:</t>
        </r>
        <r>
          <rPr>
            <sz val="9"/>
            <color indexed="81"/>
            <rFont val="Tahoma"/>
            <family val="2"/>
          </rPr>
          <t xml:space="preserve">
Per FOD is a new Unit.  Contributions began in 2018</t>
        </r>
      </text>
    </comment>
    <comment ref="QQT19" authorId="0" shapeId="0" xr:uid="{B98B6DEA-C7F7-442B-AAA5-3CEEA9226005}">
      <text>
        <r>
          <rPr>
            <b/>
            <sz val="9"/>
            <color indexed="81"/>
            <rFont val="Tahoma"/>
            <family val="2"/>
          </rPr>
          <t>Becky Dzingeleski:</t>
        </r>
        <r>
          <rPr>
            <sz val="9"/>
            <color indexed="81"/>
            <rFont val="Tahoma"/>
            <family val="2"/>
          </rPr>
          <t xml:space="preserve">
Per FOD is a new Unit.  Contributions began in 2018</t>
        </r>
      </text>
    </comment>
    <comment ref="QQX19" authorId="0" shapeId="0" xr:uid="{86403901-EEA4-42CC-B8F6-E3862D960EFB}">
      <text>
        <r>
          <rPr>
            <b/>
            <sz val="9"/>
            <color indexed="81"/>
            <rFont val="Tahoma"/>
            <family val="2"/>
          </rPr>
          <t>Becky Dzingeleski:</t>
        </r>
        <r>
          <rPr>
            <sz val="9"/>
            <color indexed="81"/>
            <rFont val="Tahoma"/>
            <family val="2"/>
          </rPr>
          <t xml:space="preserve">
Per FOD is a new Unit.  Contributions began in 2018</t>
        </r>
      </text>
    </comment>
    <comment ref="QRB19" authorId="0" shapeId="0" xr:uid="{478489DA-0D2D-4880-8615-0B2204C1957F}">
      <text>
        <r>
          <rPr>
            <b/>
            <sz val="9"/>
            <color indexed="81"/>
            <rFont val="Tahoma"/>
            <family val="2"/>
          </rPr>
          <t>Becky Dzingeleski:</t>
        </r>
        <r>
          <rPr>
            <sz val="9"/>
            <color indexed="81"/>
            <rFont val="Tahoma"/>
            <family val="2"/>
          </rPr>
          <t xml:space="preserve">
Per FOD is a new Unit.  Contributions began in 2018</t>
        </r>
      </text>
    </comment>
    <comment ref="QRF19" authorId="0" shapeId="0" xr:uid="{ADBE39B9-51AD-433D-84AD-264047772458}">
      <text>
        <r>
          <rPr>
            <b/>
            <sz val="9"/>
            <color indexed="81"/>
            <rFont val="Tahoma"/>
            <family val="2"/>
          </rPr>
          <t>Becky Dzingeleski:</t>
        </r>
        <r>
          <rPr>
            <sz val="9"/>
            <color indexed="81"/>
            <rFont val="Tahoma"/>
            <family val="2"/>
          </rPr>
          <t xml:space="preserve">
Per FOD is a new Unit.  Contributions began in 2018</t>
        </r>
      </text>
    </comment>
    <comment ref="QRJ19" authorId="0" shapeId="0" xr:uid="{30AD5941-58BE-45C7-931B-B065234158D4}">
      <text>
        <r>
          <rPr>
            <b/>
            <sz val="9"/>
            <color indexed="81"/>
            <rFont val="Tahoma"/>
            <family val="2"/>
          </rPr>
          <t>Becky Dzingeleski:</t>
        </r>
        <r>
          <rPr>
            <sz val="9"/>
            <color indexed="81"/>
            <rFont val="Tahoma"/>
            <family val="2"/>
          </rPr>
          <t xml:space="preserve">
Per FOD is a new Unit.  Contributions began in 2018</t>
        </r>
      </text>
    </comment>
    <comment ref="QRN19" authorId="0" shapeId="0" xr:uid="{8FEEA2FB-C2A8-42F4-AAB2-53ABF522E7B3}">
      <text>
        <r>
          <rPr>
            <b/>
            <sz val="9"/>
            <color indexed="81"/>
            <rFont val="Tahoma"/>
            <family val="2"/>
          </rPr>
          <t>Becky Dzingeleski:</t>
        </r>
        <r>
          <rPr>
            <sz val="9"/>
            <color indexed="81"/>
            <rFont val="Tahoma"/>
            <family val="2"/>
          </rPr>
          <t xml:space="preserve">
Per FOD is a new Unit.  Contributions began in 2018</t>
        </r>
      </text>
    </comment>
    <comment ref="QRR19" authorId="0" shapeId="0" xr:uid="{58098E39-9B47-4EAD-8807-B9AF04CD4536}">
      <text>
        <r>
          <rPr>
            <b/>
            <sz val="9"/>
            <color indexed="81"/>
            <rFont val="Tahoma"/>
            <family val="2"/>
          </rPr>
          <t>Becky Dzingeleski:</t>
        </r>
        <r>
          <rPr>
            <sz val="9"/>
            <color indexed="81"/>
            <rFont val="Tahoma"/>
            <family val="2"/>
          </rPr>
          <t xml:space="preserve">
Per FOD is a new Unit.  Contributions began in 2018</t>
        </r>
      </text>
    </comment>
    <comment ref="QRV19" authorId="0" shapeId="0" xr:uid="{51C1CFBA-8092-438C-8A74-694FB56AB72C}">
      <text>
        <r>
          <rPr>
            <b/>
            <sz val="9"/>
            <color indexed="81"/>
            <rFont val="Tahoma"/>
            <family val="2"/>
          </rPr>
          <t>Becky Dzingeleski:</t>
        </r>
        <r>
          <rPr>
            <sz val="9"/>
            <color indexed="81"/>
            <rFont val="Tahoma"/>
            <family val="2"/>
          </rPr>
          <t xml:space="preserve">
Per FOD is a new Unit.  Contributions began in 2018</t>
        </r>
      </text>
    </comment>
    <comment ref="QRZ19" authorId="0" shapeId="0" xr:uid="{39E5C512-FAB0-4D75-94F3-E37275EBDD09}">
      <text>
        <r>
          <rPr>
            <b/>
            <sz val="9"/>
            <color indexed="81"/>
            <rFont val="Tahoma"/>
            <family val="2"/>
          </rPr>
          <t>Becky Dzingeleski:</t>
        </r>
        <r>
          <rPr>
            <sz val="9"/>
            <color indexed="81"/>
            <rFont val="Tahoma"/>
            <family val="2"/>
          </rPr>
          <t xml:space="preserve">
Per FOD is a new Unit.  Contributions began in 2018</t>
        </r>
      </text>
    </comment>
    <comment ref="QSD19" authorId="0" shapeId="0" xr:uid="{1056CD0C-2491-4E36-9FEC-B5E1768D21B3}">
      <text>
        <r>
          <rPr>
            <b/>
            <sz val="9"/>
            <color indexed="81"/>
            <rFont val="Tahoma"/>
            <family val="2"/>
          </rPr>
          <t>Becky Dzingeleski:</t>
        </r>
        <r>
          <rPr>
            <sz val="9"/>
            <color indexed="81"/>
            <rFont val="Tahoma"/>
            <family val="2"/>
          </rPr>
          <t xml:space="preserve">
Per FOD is a new Unit.  Contributions began in 2018</t>
        </r>
      </text>
    </comment>
    <comment ref="QSH19" authorId="0" shapeId="0" xr:uid="{C0617990-2594-47D8-A8A5-7F738F389387}">
      <text>
        <r>
          <rPr>
            <b/>
            <sz val="9"/>
            <color indexed="81"/>
            <rFont val="Tahoma"/>
            <family val="2"/>
          </rPr>
          <t>Becky Dzingeleski:</t>
        </r>
        <r>
          <rPr>
            <sz val="9"/>
            <color indexed="81"/>
            <rFont val="Tahoma"/>
            <family val="2"/>
          </rPr>
          <t xml:space="preserve">
Per FOD is a new Unit.  Contributions began in 2018</t>
        </r>
      </text>
    </comment>
    <comment ref="QSL19" authorId="0" shapeId="0" xr:uid="{6A67B7AC-B361-4EAF-B437-B6A665E60AE6}">
      <text>
        <r>
          <rPr>
            <b/>
            <sz val="9"/>
            <color indexed="81"/>
            <rFont val="Tahoma"/>
            <family val="2"/>
          </rPr>
          <t>Becky Dzingeleski:</t>
        </r>
        <r>
          <rPr>
            <sz val="9"/>
            <color indexed="81"/>
            <rFont val="Tahoma"/>
            <family val="2"/>
          </rPr>
          <t xml:space="preserve">
Per FOD is a new Unit.  Contributions began in 2018</t>
        </r>
      </text>
    </comment>
    <comment ref="QSP19" authorId="0" shapeId="0" xr:uid="{F7B1BB7C-6EF9-4B7A-B63C-771A13E6A41C}">
      <text>
        <r>
          <rPr>
            <b/>
            <sz val="9"/>
            <color indexed="81"/>
            <rFont val="Tahoma"/>
            <family val="2"/>
          </rPr>
          <t>Becky Dzingeleski:</t>
        </r>
        <r>
          <rPr>
            <sz val="9"/>
            <color indexed="81"/>
            <rFont val="Tahoma"/>
            <family val="2"/>
          </rPr>
          <t xml:space="preserve">
Per FOD is a new Unit.  Contributions began in 2018</t>
        </r>
      </text>
    </comment>
    <comment ref="QST19" authorId="0" shapeId="0" xr:uid="{1678701F-E55B-4D44-BDB5-3DD2BB523CF5}">
      <text>
        <r>
          <rPr>
            <b/>
            <sz val="9"/>
            <color indexed="81"/>
            <rFont val="Tahoma"/>
            <family val="2"/>
          </rPr>
          <t>Becky Dzingeleski:</t>
        </r>
        <r>
          <rPr>
            <sz val="9"/>
            <color indexed="81"/>
            <rFont val="Tahoma"/>
            <family val="2"/>
          </rPr>
          <t xml:space="preserve">
Per FOD is a new Unit.  Contributions began in 2018</t>
        </r>
      </text>
    </comment>
    <comment ref="QSX19" authorId="0" shapeId="0" xr:uid="{E5E2341C-B261-40CB-B2D4-6BD814858660}">
      <text>
        <r>
          <rPr>
            <b/>
            <sz val="9"/>
            <color indexed="81"/>
            <rFont val="Tahoma"/>
            <family val="2"/>
          </rPr>
          <t>Becky Dzingeleski:</t>
        </r>
        <r>
          <rPr>
            <sz val="9"/>
            <color indexed="81"/>
            <rFont val="Tahoma"/>
            <family val="2"/>
          </rPr>
          <t xml:space="preserve">
Per FOD is a new Unit.  Contributions began in 2018</t>
        </r>
      </text>
    </comment>
    <comment ref="QTB19" authorId="0" shapeId="0" xr:uid="{806610EF-C217-4972-8918-6AFD730DBE0A}">
      <text>
        <r>
          <rPr>
            <b/>
            <sz val="9"/>
            <color indexed="81"/>
            <rFont val="Tahoma"/>
            <family val="2"/>
          </rPr>
          <t>Becky Dzingeleski:</t>
        </r>
        <r>
          <rPr>
            <sz val="9"/>
            <color indexed="81"/>
            <rFont val="Tahoma"/>
            <family val="2"/>
          </rPr>
          <t xml:space="preserve">
Per FOD is a new Unit.  Contributions began in 2018</t>
        </r>
      </text>
    </comment>
    <comment ref="QTF19" authorId="0" shapeId="0" xr:uid="{1B3C3B84-773A-480A-A8AF-E63C27810F69}">
      <text>
        <r>
          <rPr>
            <b/>
            <sz val="9"/>
            <color indexed="81"/>
            <rFont val="Tahoma"/>
            <family val="2"/>
          </rPr>
          <t>Becky Dzingeleski:</t>
        </r>
        <r>
          <rPr>
            <sz val="9"/>
            <color indexed="81"/>
            <rFont val="Tahoma"/>
            <family val="2"/>
          </rPr>
          <t xml:space="preserve">
Per FOD is a new Unit.  Contributions began in 2018</t>
        </r>
      </text>
    </comment>
    <comment ref="QTJ19" authorId="0" shapeId="0" xr:uid="{1E4BA4F9-62AF-4D43-B5CE-6ED49AF2EE25}">
      <text>
        <r>
          <rPr>
            <b/>
            <sz val="9"/>
            <color indexed="81"/>
            <rFont val="Tahoma"/>
            <family val="2"/>
          </rPr>
          <t>Becky Dzingeleski:</t>
        </r>
        <r>
          <rPr>
            <sz val="9"/>
            <color indexed="81"/>
            <rFont val="Tahoma"/>
            <family val="2"/>
          </rPr>
          <t xml:space="preserve">
Per FOD is a new Unit.  Contributions began in 2018</t>
        </r>
      </text>
    </comment>
    <comment ref="QTN19" authorId="0" shapeId="0" xr:uid="{F2E61000-B753-47DF-B535-0B30733DB4B0}">
      <text>
        <r>
          <rPr>
            <b/>
            <sz val="9"/>
            <color indexed="81"/>
            <rFont val="Tahoma"/>
            <family val="2"/>
          </rPr>
          <t>Becky Dzingeleski:</t>
        </r>
        <r>
          <rPr>
            <sz val="9"/>
            <color indexed="81"/>
            <rFont val="Tahoma"/>
            <family val="2"/>
          </rPr>
          <t xml:space="preserve">
Per FOD is a new Unit.  Contributions began in 2018</t>
        </r>
      </text>
    </comment>
    <comment ref="QTR19" authorId="0" shapeId="0" xr:uid="{5B6DEFC9-BCCA-468D-9B20-253DD41E5A45}">
      <text>
        <r>
          <rPr>
            <b/>
            <sz val="9"/>
            <color indexed="81"/>
            <rFont val="Tahoma"/>
            <family val="2"/>
          </rPr>
          <t>Becky Dzingeleski:</t>
        </r>
        <r>
          <rPr>
            <sz val="9"/>
            <color indexed="81"/>
            <rFont val="Tahoma"/>
            <family val="2"/>
          </rPr>
          <t xml:space="preserve">
Per FOD is a new Unit.  Contributions began in 2018</t>
        </r>
      </text>
    </comment>
    <comment ref="QTV19" authorId="0" shapeId="0" xr:uid="{A97D6DD2-6AD8-4DC2-8781-572C8016C390}">
      <text>
        <r>
          <rPr>
            <b/>
            <sz val="9"/>
            <color indexed="81"/>
            <rFont val="Tahoma"/>
            <family val="2"/>
          </rPr>
          <t>Becky Dzingeleski:</t>
        </r>
        <r>
          <rPr>
            <sz val="9"/>
            <color indexed="81"/>
            <rFont val="Tahoma"/>
            <family val="2"/>
          </rPr>
          <t xml:space="preserve">
Per FOD is a new Unit.  Contributions began in 2018</t>
        </r>
      </text>
    </comment>
    <comment ref="QTZ19" authorId="0" shapeId="0" xr:uid="{5363539E-FE8B-4BDC-A13B-FCB0F6678D5F}">
      <text>
        <r>
          <rPr>
            <b/>
            <sz val="9"/>
            <color indexed="81"/>
            <rFont val="Tahoma"/>
            <family val="2"/>
          </rPr>
          <t>Becky Dzingeleski:</t>
        </r>
        <r>
          <rPr>
            <sz val="9"/>
            <color indexed="81"/>
            <rFont val="Tahoma"/>
            <family val="2"/>
          </rPr>
          <t xml:space="preserve">
Per FOD is a new Unit.  Contributions began in 2018</t>
        </r>
      </text>
    </comment>
    <comment ref="QUD19" authorId="0" shapeId="0" xr:uid="{91546A39-761C-4129-B63F-0B8E841CBEE3}">
      <text>
        <r>
          <rPr>
            <b/>
            <sz val="9"/>
            <color indexed="81"/>
            <rFont val="Tahoma"/>
            <family val="2"/>
          </rPr>
          <t>Becky Dzingeleski:</t>
        </r>
        <r>
          <rPr>
            <sz val="9"/>
            <color indexed="81"/>
            <rFont val="Tahoma"/>
            <family val="2"/>
          </rPr>
          <t xml:space="preserve">
Per FOD is a new Unit.  Contributions began in 2018</t>
        </r>
      </text>
    </comment>
    <comment ref="QUH19" authorId="0" shapeId="0" xr:uid="{9CA123BC-3592-4BC0-A495-F03A49D61EE5}">
      <text>
        <r>
          <rPr>
            <b/>
            <sz val="9"/>
            <color indexed="81"/>
            <rFont val="Tahoma"/>
            <family val="2"/>
          </rPr>
          <t>Becky Dzingeleski:</t>
        </r>
        <r>
          <rPr>
            <sz val="9"/>
            <color indexed="81"/>
            <rFont val="Tahoma"/>
            <family val="2"/>
          </rPr>
          <t xml:space="preserve">
Per FOD is a new Unit.  Contributions began in 2018</t>
        </r>
      </text>
    </comment>
    <comment ref="QUL19" authorId="0" shapeId="0" xr:uid="{298CCA00-B582-4D35-B9AF-833FF3787E1B}">
      <text>
        <r>
          <rPr>
            <b/>
            <sz val="9"/>
            <color indexed="81"/>
            <rFont val="Tahoma"/>
            <family val="2"/>
          </rPr>
          <t>Becky Dzingeleski:</t>
        </r>
        <r>
          <rPr>
            <sz val="9"/>
            <color indexed="81"/>
            <rFont val="Tahoma"/>
            <family val="2"/>
          </rPr>
          <t xml:space="preserve">
Per FOD is a new Unit.  Contributions began in 2018</t>
        </r>
      </text>
    </comment>
    <comment ref="QUP19" authorId="0" shapeId="0" xr:uid="{3D380194-8E06-4E7D-9887-B40276F2DFB4}">
      <text>
        <r>
          <rPr>
            <b/>
            <sz val="9"/>
            <color indexed="81"/>
            <rFont val="Tahoma"/>
            <family val="2"/>
          </rPr>
          <t>Becky Dzingeleski:</t>
        </r>
        <r>
          <rPr>
            <sz val="9"/>
            <color indexed="81"/>
            <rFont val="Tahoma"/>
            <family val="2"/>
          </rPr>
          <t xml:space="preserve">
Per FOD is a new Unit.  Contributions began in 2018</t>
        </r>
      </text>
    </comment>
    <comment ref="QUT19" authorId="0" shapeId="0" xr:uid="{553C3FF1-DF79-45E1-B41C-904EACDF68A7}">
      <text>
        <r>
          <rPr>
            <b/>
            <sz val="9"/>
            <color indexed="81"/>
            <rFont val="Tahoma"/>
            <family val="2"/>
          </rPr>
          <t>Becky Dzingeleski:</t>
        </r>
        <r>
          <rPr>
            <sz val="9"/>
            <color indexed="81"/>
            <rFont val="Tahoma"/>
            <family val="2"/>
          </rPr>
          <t xml:space="preserve">
Per FOD is a new Unit.  Contributions began in 2018</t>
        </r>
      </text>
    </comment>
    <comment ref="QUX19" authorId="0" shapeId="0" xr:uid="{33907F05-AC54-4096-972C-ED6B09973353}">
      <text>
        <r>
          <rPr>
            <b/>
            <sz val="9"/>
            <color indexed="81"/>
            <rFont val="Tahoma"/>
            <family val="2"/>
          </rPr>
          <t>Becky Dzingeleski:</t>
        </r>
        <r>
          <rPr>
            <sz val="9"/>
            <color indexed="81"/>
            <rFont val="Tahoma"/>
            <family val="2"/>
          </rPr>
          <t xml:space="preserve">
Per FOD is a new Unit.  Contributions began in 2018</t>
        </r>
      </text>
    </comment>
    <comment ref="QVB19" authorId="0" shapeId="0" xr:uid="{09456627-BCA5-4F37-A39A-47C8A1A62057}">
      <text>
        <r>
          <rPr>
            <b/>
            <sz val="9"/>
            <color indexed="81"/>
            <rFont val="Tahoma"/>
            <family val="2"/>
          </rPr>
          <t>Becky Dzingeleski:</t>
        </r>
        <r>
          <rPr>
            <sz val="9"/>
            <color indexed="81"/>
            <rFont val="Tahoma"/>
            <family val="2"/>
          </rPr>
          <t xml:space="preserve">
Per FOD is a new Unit.  Contributions began in 2018</t>
        </r>
      </text>
    </comment>
    <comment ref="QVF19" authorId="0" shapeId="0" xr:uid="{5D35A993-BF26-4460-8105-2EF5A7BBF14E}">
      <text>
        <r>
          <rPr>
            <b/>
            <sz val="9"/>
            <color indexed="81"/>
            <rFont val="Tahoma"/>
            <family val="2"/>
          </rPr>
          <t>Becky Dzingeleski:</t>
        </r>
        <r>
          <rPr>
            <sz val="9"/>
            <color indexed="81"/>
            <rFont val="Tahoma"/>
            <family val="2"/>
          </rPr>
          <t xml:space="preserve">
Per FOD is a new Unit.  Contributions began in 2018</t>
        </r>
      </text>
    </comment>
    <comment ref="QVJ19" authorId="0" shapeId="0" xr:uid="{A92ECFB0-08AE-44B1-9A5F-8EB6860BF37F}">
      <text>
        <r>
          <rPr>
            <b/>
            <sz val="9"/>
            <color indexed="81"/>
            <rFont val="Tahoma"/>
            <family val="2"/>
          </rPr>
          <t>Becky Dzingeleski:</t>
        </r>
        <r>
          <rPr>
            <sz val="9"/>
            <color indexed="81"/>
            <rFont val="Tahoma"/>
            <family val="2"/>
          </rPr>
          <t xml:space="preserve">
Per FOD is a new Unit.  Contributions began in 2018</t>
        </r>
      </text>
    </comment>
    <comment ref="QVN19" authorId="0" shapeId="0" xr:uid="{CFB0E71F-F473-4CEF-84FC-ADA105A03234}">
      <text>
        <r>
          <rPr>
            <b/>
            <sz val="9"/>
            <color indexed="81"/>
            <rFont val="Tahoma"/>
            <family val="2"/>
          </rPr>
          <t>Becky Dzingeleski:</t>
        </r>
        <r>
          <rPr>
            <sz val="9"/>
            <color indexed="81"/>
            <rFont val="Tahoma"/>
            <family val="2"/>
          </rPr>
          <t xml:space="preserve">
Per FOD is a new Unit.  Contributions began in 2018</t>
        </r>
      </text>
    </comment>
    <comment ref="QVR19" authorId="0" shapeId="0" xr:uid="{19A9DEAF-E6FF-4C39-A88E-D02FC1979610}">
      <text>
        <r>
          <rPr>
            <b/>
            <sz val="9"/>
            <color indexed="81"/>
            <rFont val="Tahoma"/>
            <family val="2"/>
          </rPr>
          <t>Becky Dzingeleski:</t>
        </r>
        <r>
          <rPr>
            <sz val="9"/>
            <color indexed="81"/>
            <rFont val="Tahoma"/>
            <family val="2"/>
          </rPr>
          <t xml:space="preserve">
Per FOD is a new Unit.  Contributions began in 2018</t>
        </r>
      </text>
    </comment>
    <comment ref="QVV19" authorId="0" shapeId="0" xr:uid="{A09D673D-2CEF-4E4F-9823-298000B4A246}">
      <text>
        <r>
          <rPr>
            <b/>
            <sz val="9"/>
            <color indexed="81"/>
            <rFont val="Tahoma"/>
            <family val="2"/>
          </rPr>
          <t>Becky Dzingeleski:</t>
        </r>
        <r>
          <rPr>
            <sz val="9"/>
            <color indexed="81"/>
            <rFont val="Tahoma"/>
            <family val="2"/>
          </rPr>
          <t xml:space="preserve">
Per FOD is a new Unit.  Contributions began in 2018</t>
        </r>
      </text>
    </comment>
    <comment ref="QVZ19" authorId="0" shapeId="0" xr:uid="{E5786EA3-B0DE-49AB-ACA2-35793F48DCA6}">
      <text>
        <r>
          <rPr>
            <b/>
            <sz val="9"/>
            <color indexed="81"/>
            <rFont val="Tahoma"/>
            <family val="2"/>
          </rPr>
          <t>Becky Dzingeleski:</t>
        </r>
        <r>
          <rPr>
            <sz val="9"/>
            <color indexed="81"/>
            <rFont val="Tahoma"/>
            <family val="2"/>
          </rPr>
          <t xml:space="preserve">
Per FOD is a new Unit.  Contributions began in 2018</t>
        </r>
      </text>
    </comment>
    <comment ref="QWD19" authorId="0" shapeId="0" xr:uid="{653B8EE7-E30F-4AB2-9368-1B781ECCC4D1}">
      <text>
        <r>
          <rPr>
            <b/>
            <sz val="9"/>
            <color indexed="81"/>
            <rFont val="Tahoma"/>
            <family val="2"/>
          </rPr>
          <t>Becky Dzingeleski:</t>
        </r>
        <r>
          <rPr>
            <sz val="9"/>
            <color indexed="81"/>
            <rFont val="Tahoma"/>
            <family val="2"/>
          </rPr>
          <t xml:space="preserve">
Per FOD is a new Unit.  Contributions began in 2018</t>
        </r>
      </text>
    </comment>
    <comment ref="QWH19" authorId="0" shapeId="0" xr:uid="{0ABF698F-8538-4FEE-AD4F-CC0364C94881}">
      <text>
        <r>
          <rPr>
            <b/>
            <sz val="9"/>
            <color indexed="81"/>
            <rFont val="Tahoma"/>
            <family val="2"/>
          </rPr>
          <t>Becky Dzingeleski:</t>
        </r>
        <r>
          <rPr>
            <sz val="9"/>
            <color indexed="81"/>
            <rFont val="Tahoma"/>
            <family val="2"/>
          </rPr>
          <t xml:space="preserve">
Per FOD is a new Unit.  Contributions began in 2018</t>
        </r>
      </text>
    </comment>
    <comment ref="QWL19" authorId="0" shapeId="0" xr:uid="{881CFC01-8353-4678-A939-F3EBCC6FD2F4}">
      <text>
        <r>
          <rPr>
            <b/>
            <sz val="9"/>
            <color indexed="81"/>
            <rFont val="Tahoma"/>
            <family val="2"/>
          </rPr>
          <t>Becky Dzingeleski:</t>
        </r>
        <r>
          <rPr>
            <sz val="9"/>
            <color indexed="81"/>
            <rFont val="Tahoma"/>
            <family val="2"/>
          </rPr>
          <t xml:space="preserve">
Per FOD is a new Unit.  Contributions began in 2018</t>
        </r>
      </text>
    </comment>
    <comment ref="QWP19" authorId="0" shapeId="0" xr:uid="{35FDFB96-12AD-445F-AC93-33BB61C4CE11}">
      <text>
        <r>
          <rPr>
            <b/>
            <sz val="9"/>
            <color indexed="81"/>
            <rFont val="Tahoma"/>
            <family val="2"/>
          </rPr>
          <t>Becky Dzingeleski:</t>
        </r>
        <r>
          <rPr>
            <sz val="9"/>
            <color indexed="81"/>
            <rFont val="Tahoma"/>
            <family val="2"/>
          </rPr>
          <t xml:space="preserve">
Per FOD is a new Unit.  Contributions began in 2018</t>
        </r>
      </text>
    </comment>
    <comment ref="QWT19" authorId="0" shapeId="0" xr:uid="{52224F1D-A7F6-4FCD-B3A7-CD681E3938AA}">
      <text>
        <r>
          <rPr>
            <b/>
            <sz val="9"/>
            <color indexed="81"/>
            <rFont val="Tahoma"/>
            <family val="2"/>
          </rPr>
          <t>Becky Dzingeleski:</t>
        </r>
        <r>
          <rPr>
            <sz val="9"/>
            <color indexed="81"/>
            <rFont val="Tahoma"/>
            <family val="2"/>
          </rPr>
          <t xml:space="preserve">
Per FOD is a new Unit.  Contributions began in 2018</t>
        </r>
      </text>
    </comment>
    <comment ref="QWX19" authorId="0" shapeId="0" xr:uid="{46E2EF8A-75EE-4AA7-BFB8-3BF5FA18AB21}">
      <text>
        <r>
          <rPr>
            <b/>
            <sz val="9"/>
            <color indexed="81"/>
            <rFont val="Tahoma"/>
            <family val="2"/>
          </rPr>
          <t>Becky Dzingeleski:</t>
        </r>
        <r>
          <rPr>
            <sz val="9"/>
            <color indexed="81"/>
            <rFont val="Tahoma"/>
            <family val="2"/>
          </rPr>
          <t xml:space="preserve">
Per FOD is a new Unit.  Contributions began in 2018</t>
        </r>
      </text>
    </comment>
    <comment ref="QXB19" authorId="0" shapeId="0" xr:uid="{5E97809E-C371-48D5-9857-87DEE50F105F}">
      <text>
        <r>
          <rPr>
            <b/>
            <sz val="9"/>
            <color indexed="81"/>
            <rFont val="Tahoma"/>
            <family val="2"/>
          </rPr>
          <t>Becky Dzingeleski:</t>
        </r>
        <r>
          <rPr>
            <sz val="9"/>
            <color indexed="81"/>
            <rFont val="Tahoma"/>
            <family val="2"/>
          </rPr>
          <t xml:space="preserve">
Per FOD is a new Unit.  Contributions began in 2018</t>
        </r>
      </text>
    </comment>
    <comment ref="QXF19" authorId="0" shapeId="0" xr:uid="{F9A26C21-FEF4-4944-B285-D6CEF7F1D8D7}">
      <text>
        <r>
          <rPr>
            <b/>
            <sz val="9"/>
            <color indexed="81"/>
            <rFont val="Tahoma"/>
            <family val="2"/>
          </rPr>
          <t>Becky Dzingeleski:</t>
        </r>
        <r>
          <rPr>
            <sz val="9"/>
            <color indexed="81"/>
            <rFont val="Tahoma"/>
            <family val="2"/>
          </rPr>
          <t xml:space="preserve">
Per FOD is a new Unit.  Contributions began in 2018</t>
        </r>
      </text>
    </comment>
    <comment ref="QXJ19" authorId="0" shapeId="0" xr:uid="{B082DD3B-A7DE-4B7C-8871-7A55C9E6D830}">
      <text>
        <r>
          <rPr>
            <b/>
            <sz val="9"/>
            <color indexed="81"/>
            <rFont val="Tahoma"/>
            <family val="2"/>
          </rPr>
          <t>Becky Dzingeleski:</t>
        </r>
        <r>
          <rPr>
            <sz val="9"/>
            <color indexed="81"/>
            <rFont val="Tahoma"/>
            <family val="2"/>
          </rPr>
          <t xml:space="preserve">
Per FOD is a new Unit.  Contributions began in 2018</t>
        </r>
      </text>
    </comment>
    <comment ref="QXN19" authorId="0" shapeId="0" xr:uid="{A146C6C1-4741-42B2-A6BD-98C5820D0B5B}">
      <text>
        <r>
          <rPr>
            <b/>
            <sz val="9"/>
            <color indexed="81"/>
            <rFont val="Tahoma"/>
            <family val="2"/>
          </rPr>
          <t>Becky Dzingeleski:</t>
        </r>
        <r>
          <rPr>
            <sz val="9"/>
            <color indexed="81"/>
            <rFont val="Tahoma"/>
            <family val="2"/>
          </rPr>
          <t xml:space="preserve">
Per FOD is a new Unit.  Contributions began in 2018</t>
        </r>
      </text>
    </comment>
    <comment ref="QXR19" authorId="0" shapeId="0" xr:uid="{40BA3785-3854-4E44-8D43-D2F0973926C6}">
      <text>
        <r>
          <rPr>
            <b/>
            <sz val="9"/>
            <color indexed="81"/>
            <rFont val="Tahoma"/>
            <family val="2"/>
          </rPr>
          <t>Becky Dzingeleski:</t>
        </r>
        <r>
          <rPr>
            <sz val="9"/>
            <color indexed="81"/>
            <rFont val="Tahoma"/>
            <family val="2"/>
          </rPr>
          <t xml:space="preserve">
Per FOD is a new Unit.  Contributions began in 2018</t>
        </r>
      </text>
    </comment>
    <comment ref="QXV19" authorId="0" shapeId="0" xr:uid="{396C21EA-F664-4A82-89D3-ED49FA9138C1}">
      <text>
        <r>
          <rPr>
            <b/>
            <sz val="9"/>
            <color indexed="81"/>
            <rFont val="Tahoma"/>
            <family val="2"/>
          </rPr>
          <t>Becky Dzingeleski:</t>
        </r>
        <r>
          <rPr>
            <sz val="9"/>
            <color indexed="81"/>
            <rFont val="Tahoma"/>
            <family val="2"/>
          </rPr>
          <t xml:space="preserve">
Per FOD is a new Unit.  Contributions began in 2018</t>
        </r>
      </text>
    </comment>
    <comment ref="QXZ19" authorId="0" shapeId="0" xr:uid="{4EC76F5D-250D-48CF-B31D-E8FC723976E4}">
      <text>
        <r>
          <rPr>
            <b/>
            <sz val="9"/>
            <color indexed="81"/>
            <rFont val="Tahoma"/>
            <family val="2"/>
          </rPr>
          <t>Becky Dzingeleski:</t>
        </r>
        <r>
          <rPr>
            <sz val="9"/>
            <color indexed="81"/>
            <rFont val="Tahoma"/>
            <family val="2"/>
          </rPr>
          <t xml:space="preserve">
Per FOD is a new Unit.  Contributions began in 2018</t>
        </r>
      </text>
    </comment>
    <comment ref="QYD19" authorId="0" shapeId="0" xr:uid="{A03F76D6-F35C-4F7A-89D1-DA57481CD1CA}">
      <text>
        <r>
          <rPr>
            <b/>
            <sz val="9"/>
            <color indexed="81"/>
            <rFont val="Tahoma"/>
            <family val="2"/>
          </rPr>
          <t>Becky Dzingeleski:</t>
        </r>
        <r>
          <rPr>
            <sz val="9"/>
            <color indexed="81"/>
            <rFont val="Tahoma"/>
            <family val="2"/>
          </rPr>
          <t xml:space="preserve">
Per FOD is a new Unit.  Contributions began in 2018</t>
        </r>
      </text>
    </comment>
    <comment ref="QYH19" authorId="0" shapeId="0" xr:uid="{92FDFBF2-6DFD-4391-BFD1-1F14D4BCFBCE}">
      <text>
        <r>
          <rPr>
            <b/>
            <sz val="9"/>
            <color indexed="81"/>
            <rFont val="Tahoma"/>
            <family val="2"/>
          </rPr>
          <t>Becky Dzingeleski:</t>
        </r>
        <r>
          <rPr>
            <sz val="9"/>
            <color indexed="81"/>
            <rFont val="Tahoma"/>
            <family val="2"/>
          </rPr>
          <t xml:space="preserve">
Per FOD is a new Unit.  Contributions began in 2018</t>
        </r>
      </text>
    </comment>
    <comment ref="QYL19" authorId="0" shapeId="0" xr:uid="{EB9EE97F-3393-4B09-9CC6-258B464DAC43}">
      <text>
        <r>
          <rPr>
            <b/>
            <sz val="9"/>
            <color indexed="81"/>
            <rFont val="Tahoma"/>
            <family val="2"/>
          </rPr>
          <t>Becky Dzingeleski:</t>
        </r>
        <r>
          <rPr>
            <sz val="9"/>
            <color indexed="81"/>
            <rFont val="Tahoma"/>
            <family val="2"/>
          </rPr>
          <t xml:space="preserve">
Per FOD is a new Unit.  Contributions began in 2018</t>
        </r>
      </text>
    </comment>
    <comment ref="QYP19" authorId="0" shapeId="0" xr:uid="{0431315E-F964-4637-B885-C53C3BE433A5}">
      <text>
        <r>
          <rPr>
            <b/>
            <sz val="9"/>
            <color indexed="81"/>
            <rFont val="Tahoma"/>
            <family val="2"/>
          </rPr>
          <t>Becky Dzingeleski:</t>
        </r>
        <r>
          <rPr>
            <sz val="9"/>
            <color indexed="81"/>
            <rFont val="Tahoma"/>
            <family val="2"/>
          </rPr>
          <t xml:space="preserve">
Per FOD is a new Unit.  Contributions began in 2018</t>
        </r>
      </text>
    </comment>
    <comment ref="QYT19" authorId="0" shapeId="0" xr:uid="{679B9343-DBC8-4806-9E54-F5231BA9A975}">
      <text>
        <r>
          <rPr>
            <b/>
            <sz val="9"/>
            <color indexed="81"/>
            <rFont val="Tahoma"/>
            <family val="2"/>
          </rPr>
          <t>Becky Dzingeleski:</t>
        </r>
        <r>
          <rPr>
            <sz val="9"/>
            <color indexed="81"/>
            <rFont val="Tahoma"/>
            <family val="2"/>
          </rPr>
          <t xml:space="preserve">
Per FOD is a new Unit.  Contributions began in 2018</t>
        </r>
      </text>
    </comment>
    <comment ref="QYX19" authorId="0" shapeId="0" xr:uid="{525D54D5-9539-4A42-AEBD-2CCDD12BF16D}">
      <text>
        <r>
          <rPr>
            <b/>
            <sz val="9"/>
            <color indexed="81"/>
            <rFont val="Tahoma"/>
            <family val="2"/>
          </rPr>
          <t>Becky Dzingeleski:</t>
        </r>
        <r>
          <rPr>
            <sz val="9"/>
            <color indexed="81"/>
            <rFont val="Tahoma"/>
            <family val="2"/>
          </rPr>
          <t xml:space="preserve">
Per FOD is a new Unit.  Contributions began in 2018</t>
        </r>
      </text>
    </comment>
    <comment ref="QZB19" authorId="0" shapeId="0" xr:uid="{56584F9D-7B26-4E78-8816-08EFC8A9710A}">
      <text>
        <r>
          <rPr>
            <b/>
            <sz val="9"/>
            <color indexed="81"/>
            <rFont val="Tahoma"/>
            <family val="2"/>
          </rPr>
          <t>Becky Dzingeleski:</t>
        </r>
        <r>
          <rPr>
            <sz val="9"/>
            <color indexed="81"/>
            <rFont val="Tahoma"/>
            <family val="2"/>
          </rPr>
          <t xml:space="preserve">
Per FOD is a new Unit.  Contributions began in 2018</t>
        </r>
      </text>
    </comment>
    <comment ref="QZF19" authorId="0" shapeId="0" xr:uid="{5AB12494-E5BA-441A-A8C1-D6103B531BBD}">
      <text>
        <r>
          <rPr>
            <b/>
            <sz val="9"/>
            <color indexed="81"/>
            <rFont val="Tahoma"/>
            <family val="2"/>
          </rPr>
          <t>Becky Dzingeleski:</t>
        </r>
        <r>
          <rPr>
            <sz val="9"/>
            <color indexed="81"/>
            <rFont val="Tahoma"/>
            <family val="2"/>
          </rPr>
          <t xml:space="preserve">
Per FOD is a new Unit.  Contributions began in 2018</t>
        </r>
      </text>
    </comment>
    <comment ref="QZJ19" authorId="0" shapeId="0" xr:uid="{50F9C51D-5BC9-4609-BFE7-57327A8C05E8}">
      <text>
        <r>
          <rPr>
            <b/>
            <sz val="9"/>
            <color indexed="81"/>
            <rFont val="Tahoma"/>
            <family val="2"/>
          </rPr>
          <t>Becky Dzingeleski:</t>
        </r>
        <r>
          <rPr>
            <sz val="9"/>
            <color indexed="81"/>
            <rFont val="Tahoma"/>
            <family val="2"/>
          </rPr>
          <t xml:space="preserve">
Per FOD is a new Unit.  Contributions began in 2018</t>
        </r>
      </text>
    </comment>
    <comment ref="QZN19" authorId="0" shapeId="0" xr:uid="{466D8A7D-30B9-46BF-A2E4-C1E72FB9CBBD}">
      <text>
        <r>
          <rPr>
            <b/>
            <sz val="9"/>
            <color indexed="81"/>
            <rFont val="Tahoma"/>
            <family val="2"/>
          </rPr>
          <t>Becky Dzingeleski:</t>
        </r>
        <r>
          <rPr>
            <sz val="9"/>
            <color indexed="81"/>
            <rFont val="Tahoma"/>
            <family val="2"/>
          </rPr>
          <t xml:space="preserve">
Per FOD is a new Unit.  Contributions began in 2018</t>
        </r>
      </text>
    </comment>
    <comment ref="QZR19" authorId="0" shapeId="0" xr:uid="{9139883B-5E4C-444E-A563-A02BCEC88228}">
      <text>
        <r>
          <rPr>
            <b/>
            <sz val="9"/>
            <color indexed="81"/>
            <rFont val="Tahoma"/>
            <family val="2"/>
          </rPr>
          <t>Becky Dzingeleski:</t>
        </r>
        <r>
          <rPr>
            <sz val="9"/>
            <color indexed="81"/>
            <rFont val="Tahoma"/>
            <family val="2"/>
          </rPr>
          <t xml:space="preserve">
Per FOD is a new Unit.  Contributions began in 2018</t>
        </r>
      </text>
    </comment>
    <comment ref="QZV19" authorId="0" shapeId="0" xr:uid="{A8D98E2C-1603-411D-B5D8-9DAB82AE6235}">
      <text>
        <r>
          <rPr>
            <b/>
            <sz val="9"/>
            <color indexed="81"/>
            <rFont val="Tahoma"/>
            <family val="2"/>
          </rPr>
          <t>Becky Dzingeleski:</t>
        </r>
        <r>
          <rPr>
            <sz val="9"/>
            <color indexed="81"/>
            <rFont val="Tahoma"/>
            <family val="2"/>
          </rPr>
          <t xml:space="preserve">
Per FOD is a new Unit.  Contributions began in 2018</t>
        </r>
      </text>
    </comment>
    <comment ref="QZZ19" authorId="0" shapeId="0" xr:uid="{6020D4CE-48F8-4741-8BC3-F1E2DE815295}">
      <text>
        <r>
          <rPr>
            <b/>
            <sz val="9"/>
            <color indexed="81"/>
            <rFont val="Tahoma"/>
            <family val="2"/>
          </rPr>
          <t>Becky Dzingeleski:</t>
        </r>
        <r>
          <rPr>
            <sz val="9"/>
            <color indexed="81"/>
            <rFont val="Tahoma"/>
            <family val="2"/>
          </rPr>
          <t xml:space="preserve">
Per FOD is a new Unit.  Contributions began in 2018</t>
        </r>
      </text>
    </comment>
    <comment ref="RAD19" authorId="0" shapeId="0" xr:uid="{A0CD944C-576A-4B1D-AB8C-8445D794FA8C}">
      <text>
        <r>
          <rPr>
            <b/>
            <sz val="9"/>
            <color indexed="81"/>
            <rFont val="Tahoma"/>
            <family val="2"/>
          </rPr>
          <t>Becky Dzingeleski:</t>
        </r>
        <r>
          <rPr>
            <sz val="9"/>
            <color indexed="81"/>
            <rFont val="Tahoma"/>
            <family val="2"/>
          </rPr>
          <t xml:space="preserve">
Per FOD is a new Unit.  Contributions began in 2018</t>
        </r>
      </text>
    </comment>
    <comment ref="RAH19" authorId="0" shapeId="0" xr:uid="{264744D6-4EDE-4049-8738-7DB73BB3F2D9}">
      <text>
        <r>
          <rPr>
            <b/>
            <sz val="9"/>
            <color indexed="81"/>
            <rFont val="Tahoma"/>
            <family val="2"/>
          </rPr>
          <t>Becky Dzingeleski:</t>
        </r>
        <r>
          <rPr>
            <sz val="9"/>
            <color indexed="81"/>
            <rFont val="Tahoma"/>
            <family val="2"/>
          </rPr>
          <t xml:space="preserve">
Per FOD is a new Unit.  Contributions began in 2018</t>
        </r>
      </text>
    </comment>
    <comment ref="RAL19" authorId="0" shapeId="0" xr:uid="{F6B59D62-E070-4EE1-91A4-ADC36DB0B0BE}">
      <text>
        <r>
          <rPr>
            <b/>
            <sz val="9"/>
            <color indexed="81"/>
            <rFont val="Tahoma"/>
            <family val="2"/>
          </rPr>
          <t>Becky Dzingeleski:</t>
        </r>
        <r>
          <rPr>
            <sz val="9"/>
            <color indexed="81"/>
            <rFont val="Tahoma"/>
            <family val="2"/>
          </rPr>
          <t xml:space="preserve">
Per FOD is a new Unit.  Contributions began in 2018</t>
        </r>
      </text>
    </comment>
    <comment ref="RAP19" authorId="0" shapeId="0" xr:uid="{11DAB4D3-E0FA-467B-AB61-B07AF8BB3FF2}">
      <text>
        <r>
          <rPr>
            <b/>
            <sz val="9"/>
            <color indexed="81"/>
            <rFont val="Tahoma"/>
            <family val="2"/>
          </rPr>
          <t>Becky Dzingeleski:</t>
        </r>
        <r>
          <rPr>
            <sz val="9"/>
            <color indexed="81"/>
            <rFont val="Tahoma"/>
            <family val="2"/>
          </rPr>
          <t xml:space="preserve">
Per FOD is a new Unit.  Contributions began in 2018</t>
        </r>
      </text>
    </comment>
    <comment ref="RAT19" authorId="0" shapeId="0" xr:uid="{EA415D6E-2723-44C2-81A0-B862A60A3FD8}">
      <text>
        <r>
          <rPr>
            <b/>
            <sz val="9"/>
            <color indexed="81"/>
            <rFont val="Tahoma"/>
            <family val="2"/>
          </rPr>
          <t>Becky Dzingeleski:</t>
        </r>
        <r>
          <rPr>
            <sz val="9"/>
            <color indexed="81"/>
            <rFont val="Tahoma"/>
            <family val="2"/>
          </rPr>
          <t xml:space="preserve">
Per FOD is a new Unit.  Contributions began in 2018</t>
        </r>
      </text>
    </comment>
    <comment ref="RAX19" authorId="0" shapeId="0" xr:uid="{16B48B4B-0E10-41A9-ACAC-667C1B119864}">
      <text>
        <r>
          <rPr>
            <b/>
            <sz val="9"/>
            <color indexed="81"/>
            <rFont val="Tahoma"/>
            <family val="2"/>
          </rPr>
          <t>Becky Dzingeleski:</t>
        </r>
        <r>
          <rPr>
            <sz val="9"/>
            <color indexed="81"/>
            <rFont val="Tahoma"/>
            <family val="2"/>
          </rPr>
          <t xml:space="preserve">
Per FOD is a new Unit.  Contributions began in 2018</t>
        </r>
      </text>
    </comment>
    <comment ref="RBB19" authorId="0" shapeId="0" xr:uid="{0648B121-9401-4599-BEDE-97ECF21A9404}">
      <text>
        <r>
          <rPr>
            <b/>
            <sz val="9"/>
            <color indexed="81"/>
            <rFont val="Tahoma"/>
            <family val="2"/>
          </rPr>
          <t>Becky Dzingeleski:</t>
        </r>
        <r>
          <rPr>
            <sz val="9"/>
            <color indexed="81"/>
            <rFont val="Tahoma"/>
            <family val="2"/>
          </rPr>
          <t xml:space="preserve">
Per FOD is a new Unit.  Contributions began in 2018</t>
        </r>
      </text>
    </comment>
    <comment ref="RBF19" authorId="0" shapeId="0" xr:uid="{A873AA06-BEDB-481C-80B6-B0A4A14443B2}">
      <text>
        <r>
          <rPr>
            <b/>
            <sz val="9"/>
            <color indexed="81"/>
            <rFont val="Tahoma"/>
            <family val="2"/>
          </rPr>
          <t>Becky Dzingeleski:</t>
        </r>
        <r>
          <rPr>
            <sz val="9"/>
            <color indexed="81"/>
            <rFont val="Tahoma"/>
            <family val="2"/>
          </rPr>
          <t xml:space="preserve">
Per FOD is a new Unit.  Contributions began in 2018</t>
        </r>
      </text>
    </comment>
    <comment ref="RBJ19" authorId="0" shapeId="0" xr:uid="{F6C7C13B-1513-4EF2-9DBF-8FC8843F3DFC}">
      <text>
        <r>
          <rPr>
            <b/>
            <sz val="9"/>
            <color indexed="81"/>
            <rFont val="Tahoma"/>
            <family val="2"/>
          </rPr>
          <t>Becky Dzingeleski:</t>
        </r>
        <r>
          <rPr>
            <sz val="9"/>
            <color indexed="81"/>
            <rFont val="Tahoma"/>
            <family val="2"/>
          </rPr>
          <t xml:space="preserve">
Per FOD is a new Unit.  Contributions began in 2018</t>
        </r>
      </text>
    </comment>
    <comment ref="RBN19" authorId="0" shapeId="0" xr:uid="{3DA17AAC-5F9C-431E-A022-31C2236D3E14}">
      <text>
        <r>
          <rPr>
            <b/>
            <sz val="9"/>
            <color indexed="81"/>
            <rFont val="Tahoma"/>
            <family val="2"/>
          </rPr>
          <t>Becky Dzingeleski:</t>
        </r>
        <r>
          <rPr>
            <sz val="9"/>
            <color indexed="81"/>
            <rFont val="Tahoma"/>
            <family val="2"/>
          </rPr>
          <t xml:space="preserve">
Per FOD is a new Unit.  Contributions began in 2018</t>
        </r>
      </text>
    </comment>
    <comment ref="RBR19" authorId="0" shapeId="0" xr:uid="{6D4E1435-F302-440A-8B24-0D7CFAF84547}">
      <text>
        <r>
          <rPr>
            <b/>
            <sz val="9"/>
            <color indexed="81"/>
            <rFont val="Tahoma"/>
            <family val="2"/>
          </rPr>
          <t>Becky Dzingeleski:</t>
        </r>
        <r>
          <rPr>
            <sz val="9"/>
            <color indexed="81"/>
            <rFont val="Tahoma"/>
            <family val="2"/>
          </rPr>
          <t xml:space="preserve">
Per FOD is a new Unit.  Contributions began in 2018</t>
        </r>
      </text>
    </comment>
    <comment ref="RBV19" authorId="0" shapeId="0" xr:uid="{446F27A5-82E6-4C39-B524-FDB29343E257}">
      <text>
        <r>
          <rPr>
            <b/>
            <sz val="9"/>
            <color indexed="81"/>
            <rFont val="Tahoma"/>
            <family val="2"/>
          </rPr>
          <t>Becky Dzingeleski:</t>
        </r>
        <r>
          <rPr>
            <sz val="9"/>
            <color indexed="81"/>
            <rFont val="Tahoma"/>
            <family val="2"/>
          </rPr>
          <t xml:space="preserve">
Per FOD is a new Unit.  Contributions began in 2018</t>
        </r>
      </text>
    </comment>
    <comment ref="RBZ19" authorId="0" shapeId="0" xr:uid="{A8CA7851-DE59-414C-9774-A30ED2DA1589}">
      <text>
        <r>
          <rPr>
            <b/>
            <sz val="9"/>
            <color indexed="81"/>
            <rFont val="Tahoma"/>
            <family val="2"/>
          </rPr>
          <t>Becky Dzingeleski:</t>
        </r>
        <r>
          <rPr>
            <sz val="9"/>
            <color indexed="81"/>
            <rFont val="Tahoma"/>
            <family val="2"/>
          </rPr>
          <t xml:space="preserve">
Per FOD is a new Unit.  Contributions began in 2018</t>
        </r>
      </text>
    </comment>
    <comment ref="RCD19" authorId="0" shapeId="0" xr:uid="{C8A329A9-B23B-433F-B894-561F29281B9F}">
      <text>
        <r>
          <rPr>
            <b/>
            <sz val="9"/>
            <color indexed="81"/>
            <rFont val="Tahoma"/>
            <family val="2"/>
          </rPr>
          <t>Becky Dzingeleski:</t>
        </r>
        <r>
          <rPr>
            <sz val="9"/>
            <color indexed="81"/>
            <rFont val="Tahoma"/>
            <family val="2"/>
          </rPr>
          <t xml:space="preserve">
Per FOD is a new Unit.  Contributions began in 2018</t>
        </r>
      </text>
    </comment>
    <comment ref="RCH19" authorId="0" shapeId="0" xr:uid="{B4E53B53-BB68-4388-B532-B263B93B30E1}">
      <text>
        <r>
          <rPr>
            <b/>
            <sz val="9"/>
            <color indexed="81"/>
            <rFont val="Tahoma"/>
            <family val="2"/>
          </rPr>
          <t>Becky Dzingeleski:</t>
        </r>
        <r>
          <rPr>
            <sz val="9"/>
            <color indexed="81"/>
            <rFont val="Tahoma"/>
            <family val="2"/>
          </rPr>
          <t xml:space="preserve">
Per FOD is a new Unit.  Contributions began in 2018</t>
        </r>
      </text>
    </comment>
    <comment ref="RCL19" authorId="0" shapeId="0" xr:uid="{65897B5A-A18F-494B-AD61-3B2C6472A4E8}">
      <text>
        <r>
          <rPr>
            <b/>
            <sz val="9"/>
            <color indexed="81"/>
            <rFont val="Tahoma"/>
            <family val="2"/>
          </rPr>
          <t>Becky Dzingeleski:</t>
        </r>
        <r>
          <rPr>
            <sz val="9"/>
            <color indexed="81"/>
            <rFont val="Tahoma"/>
            <family val="2"/>
          </rPr>
          <t xml:space="preserve">
Per FOD is a new Unit.  Contributions began in 2018</t>
        </r>
      </text>
    </comment>
    <comment ref="RCP19" authorId="0" shapeId="0" xr:uid="{14C72A65-BCAD-45CF-A4DB-4A5666630F14}">
      <text>
        <r>
          <rPr>
            <b/>
            <sz val="9"/>
            <color indexed="81"/>
            <rFont val="Tahoma"/>
            <family val="2"/>
          </rPr>
          <t>Becky Dzingeleski:</t>
        </r>
        <r>
          <rPr>
            <sz val="9"/>
            <color indexed="81"/>
            <rFont val="Tahoma"/>
            <family val="2"/>
          </rPr>
          <t xml:space="preserve">
Per FOD is a new Unit.  Contributions began in 2018</t>
        </r>
      </text>
    </comment>
    <comment ref="RCT19" authorId="0" shapeId="0" xr:uid="{76BFBDFA-68F6-4995-B83B-8B0304EEB16B}">
      <text>
        <r>
          <rPr>
            <b/>
            <sz val="9"/>
            <color indexed="81"/>
            <rFont val="Tahoma"/>
            <family val="2"/>
          </rPr>
          <t>Becky Dzingeleski:</t>
        </r>
        <r>
          <rPr>
            <sz val="9"/>
            <color indexed="81"/>
            <rFont val="Tahoma"/>
            <family val="2"/>
          </rPr>
          <t xml:space="preserve">
Per FOD is a new Unit.  Contributions began in 2018</t>
        </r>
      </text>
    </comment>
    <comment ref="RCX19" authorId="0" shapeId="0" xr:uid="{5AF213CF-9B14-4B2F-9DEA-2AB002E2481C}">
      <text>
        <r>
          <rPr>
            <b/>
            <sz val="9"/>
            <color indexed="81"/>
            <rFont val="Tahoma"/>
            <family val="2"/>
          </rPr>
          <t>Becky Dzingeleski:</t>
        </r>
        <r>
          <rPr>
            <sz val="9"/>
            <color indexed="81"/>
            <rFont val="Tahoma"/>
            <family val="2"/>
          </rPr>
          <t xml:space="preserve">
Per FOD is a new Unit.  Contributions began in 2018</t>
        </r>
      </text>
    </comment>
    <comment ref="RDB19" authorId="0" shapeId="0" xr:uid="{F59E7A34-AA0A-450D-A04F-06C6A9121F94}">
      <text>
        <r>
          <rPr>
            <b/>
            <sz val="9"/>
            <color indexed="81"/>
            <rFont val="Tahoma"/>
            <family val="2"/>
          </rPr>
          <t>Becky Dzingeleski:</t>
        </r>
        <r>
          <rPr>
            <sz val="9"/>
            <color indexed="81"/>
            <rFont val="Tahoma"/>
            <family val="2"/>
          </rPr>
          <t xml:space="preserve">
Per FOD is a new Unit.  Contributions began in 2018</t>
        </r>
      </text>
    </comment>
    <comment ref="RDF19" authorId="0" shapeId="0" xr:uid="{79F921A6-BEE1-4A8F-8E9D-E67D1C073C3E}">
      <text>
        <r>
          <rPr>
            <b/>
            <sz val="9"/>
            <color indexed="81"/>
            <rFont val="Tahoma"/>
            <family val="2"/>
          </rPr>
          <t>Becky Dzingeleski:</t>
        </r>
        <r>
          <rPr>
            <sz val="9"/>
            <color indexed="81"/>
            <rFont val="Tahoma"/>
            <family val="2"/>
          </rPr>
          <t xml:space="preserve">
Per FOD is a new Unit.  Contributions began in 2018</t>
        </r>
      </text>
    </comment>
    <comment ref="RDJ19" authorId="0" shapeId="0" xr:uid="{116DB672-8F25-4833-8F3D-E38913BC0204}">
      <text>
        <r>
          <rPr>
            <b/>
            <sz val="9"/>
            <color indexed="81"/>
            <rFont val="Tahoma"/>
            <family val="2"/>
          </rPr>
          <t>Becky Dzingeleski:</t>
        </r>
        <r>
          <rPr>
            <sz val="9"/>
            <color indexed="81"/>
            <rFont val="Tahoma"/>
            <family val="2"/>
          </rPr>
          <t xml:space="preserve">
Per FOD is a new Unit.  Contributions began in 2018</t>
        </r>
      </text>
    </comment>
    <comment ref="RDN19" authorId="0" shapeId="0" xr:uid="{A1C7655F-C0B7-4706-BC1B-D094C7A2A132}">
      <text>
        <r>
          <rPr>
            <b/>
            <sz val="9"/>
            <color indexed="81"/>
            <rFont val="Tahoma"/>
            <family val="2"/>
          </rPr>
          <t>Becky Dzingeleski:</t>
        </r>
        <r>
          <rPr>
            <sz val="9"/>
            <color indexed="81"/>
            <rFont val="Tahoma"/>
            <family val="2"/>
          </rPr>
          <t xml:space="preserve">
Per FOD is a new Unit.  Contributions began in 2018</t>
        </r>
      </text>
    </comment>
    <comment ref="RDR19" authorId="0" shapeId="0" xr:uid="{96DBF5B4-05A5-40E6-A72B-8DA4EAF07571}">
      <text>
        <r>
          <rPr>
            <b/>
            <sz val="9"/>
            <color indexed="81"/>
            <rFont val="Tahoma"/>
            <family val="2"/>
          </rPr>
          <t>Becky Dzingeleski:</t>
        </r>
        <r>
          <rPr>
            <sz val="9"/>
            <color indexed="81"/>
            <rFont val="Tahoma"/>
            <family val="2"/>
          </rPr>
          <t xml:space="preserve">
Per FOD is a new Unit.  Contributions began in 2018</t>
        </r>
      </text>
    </comment>
    <comment ref="RDV19" authorId="0" shapeId="0" xr:uid="{A0D0CDAB-26E4-4E5E-A9F4-B17440D70C3B}">
      <text>
        <r>
          <rPr>
            <b/>
            <sz val="9"/>
            <color indexed="81"/>
            <rFont val="Tahoma"/>
            <family val="2"/>
          </rPr>
          <t>Becky Dzingeleski:</t>
        </r>
        <r>
          <rPr>
            <sz val="9"/>
            <color indexed="81"/>
            <rFont val="Tahoma"/>
            <family val="2"/>
          </rPr>
          <t xml:space="preserve">
Per FOD is a new Unit.  Contributions began in 2018</t>
        </r>
      </text>
    </comment>
    <comment ref="RDZ19" authorId="0" shapeId="0" xr:uid="{F883A250-B443-4D2E-9FFB-775C9738DE72}">
      <text>
        <r>
          <rPr>
            <b/>
            <sz val="9"/>
            <color indexed="81"/>
            <rFont val="Tahoma"/>
            <family val="2"/>
          </rPr>
          <t>Becky Dzingeleski:</t>
        </r>
        <r>
          <rPr>
            <sz val="9"/>
            <color indexed="81"/>
            <rFont val="Tahoma"/>
            <family val="2"/>
          </rPr>
          <t xml:space="preserve">
Per FOD is a new Unit.  Contributions began in 2018</t>
        </r>
      </text>
    </comment>
    <comment ref="RED19" authorId="0" shapeId="0" xr:uid="{4DF77D31-65CB-49CC-97D8-A91F961400DE}">
      <text>
        <r>
          <rPr>
            <b/>
            <sz val="9"/>
            <color indexed="81"/>
            <rFont val="Tahoma"/>
            <family val="2"/>
          </rPr>
          <t>Becky Dzingeleski:</t>
        </r>
        <r>
          <rPr>
            <sz val="9"/>
            <color indexed="81"/>
            <rFont val="Tahoma"/>
            <family val="2"/>
          </rPr>
          <t xml:space="preserve">
Per FOD is a new Unit.  Contributions began in 2018</t>
        </r>
      </text>
    </comment>
    <comment ref="REH19" authorId="0" shapeId="0" xr:uid="{1DF05947-8A68-4C24-A38E-E52BE46698E1}">
      <text>
        <r>
          <rPr>
            <b/>
            <sz val="9"/>
            <color indexed="81"/>
            <rFont val="Tahoma"/>
            <family val="2"/>
          </rPr>
          <t>Becky Dzingeleski:</t>
        </r>
        <r>
          <rPr>
            <sz val="9"/>
            <color indexed="81"/>
            <rFont val="Tahoma"/>
            <family val="2"/>
          </rPr>
          <t xml:space="preserve">
Per FOD is a new Unit.  Contributions began in 2018</t>
        </r>
      </text>
    </comment>
    <comment ref="REL19" authorId="0" shapeId="0" xr:uid="{9544C66A-DB13-42E7-81F7-33F4F025B1E7}">
      <text>
        <r>
          <rPr>
            <b/>
            <sz val="9"/>
            <color indexed="81"/>
            <rFont val="Tahoma"/>
            <family val="2"/>
          </rPr>
          <t>Becky Dzingeleski:</t>
        </r>
        <r>
          <rPr>
            <sz val="9"/>
            <color indexed="81"/>
            <rFont val="Tahoma"/>
            <family val="2"/>
          </rPr>
          <t xml:space="preserve">
Per FOD is a new Unit.  Contributions began in 2018</t>
        </r>
      </text>
    </comment>
    <comment ref="REP19" authorId="0" shapeId="0" xr:uid="{542E56C2-9414-45FC-A709-56E2296AD34F}">
      <text>
        <r>
          <rPr>
            <b/>
            <sz val="9"/>
            <color indexed="81"/>
            <rFont val="Tahoma"/>
            <family val="2"/>
          </rPr>
          <t>Becky Dzingeleski:</t>
        </r>
        <r>
          <rPr>
            <sz val="9"/>
            <color indexed="81"/>
            <rFont val="Tahoma"/>
            <family val="2"/>
          </rPr>
          <t xml:space="preserve">
Per FOD is a new Unit.  Contributions began in 2018</t>
        </r>
      </text>
    </comment>
    <comment ref="RET19" authorId="0" shapeId="0" xr:uid="{A2EF8DC7-D85F-4337-BD13-6330BA7E1EE7}">
      <text>
        <r>
          <rPr>
            <b/>
            <sz val="9"/>
            <color indexed="81"/>
            <rFont val="Tahoma"/>
            <family val="2"/>
          </rPr>
          <t>Becky Dzingeleski:</t>
        </r>
        <r>
          <rPr>
            <sz val="9"/>
            <color indexed="81"/>
            <rFont val="Tahoma"/>
            <family val="2"/>
          </rPr>
          <t xml:space="preserve">
Per FOD is a new Unit.  Contributions began in 2018</t>
        </r>
      </text>
    </comment>
    <comment ref="REX19" authorId="0" shapeId="0" xr:uid="{92952078-E15D-4AB2-9EC8-D457243F9B0F}">
      <text>
        <r>
          <rPr>
            <b/>
            <sz val="9"/>
            <color indexed="81"/>
            <rFont val="Tahoma"/>
            <family val="2"/>
          </rPr>
          <t>Becky Dzingeleski:</t>
        </r>
        <r>
          <rPr>
            <sz val="9"/>
            <color indexed="81"/>
            <rFont val="Tahoma"/>
            <family val="2"/>
          </rPr>
          <t xml:space="preserve">
Per FOD is a new Unit.  Contributions began in 2018</t>
        </r>
      </text>
    </comment>
    <comment ref="RFB19" authorId="0" shapeId="0" xr:uid="{CA0D51D1-807C-44E0-A00C-45B89FCF57D0}">
      <text>
        <r>
          <rPr>
            <b/>
            <sz val="9"/>
            <color indexed="81"/>
            <rFont val="Tahoma"/>
            <family val="2"/>
          </rPr>
          <t>Becky Dzingeleski:</t>
        </r>
        <r>
          <rPr>
            <sz val="9"/>
            <color indexed="81"/>
            <rFont val="Tahoma"/>
            <family val="2"/>
          </rPr>
          <t xml:space="preserve">
Per FOD is a new Unit.  Contributions began in 2018</t>
        </r>
      </text>
    </comment>
    <comment ref="RFF19" authorId="0" shapeId="0" xr:uid="{3A106629-B0C5-4258-B5FB-4AD7A2AE1443}">
      <text>
        <r>
          <rPr>
            <b/>
            <sz val="9"/>
            <color indexed="81"/>
            <rFont val="Tahoma"/>
            <family val="2"/>
          </rPr>
          <t>Becky Dzingeleski:</t>
        </r>
        <r>
          <rPr>
            <sz val="9"/>
            <color indexed="81"/>
            <rFont val="Tahoma"/>
            <family val="2"/>
          </rPr>
          <t xml:space="preserve">
Per FOD is a new Unit.  Contributions began in 2018</t>
        </r>
      </text>
    </comment>
    <comment ref="RFJ19" authorId="0" shapeId="0" xr:uid="{C2C4D588-B5F7-436A-BA09-C9AD0768A34A}">
      <text>
        <r>
          <rPr>
            <b/>
            <sz val="9"/>
            <color indexed="81"/>
            <rFont val="Tahoma"/>
            <family val="2"/>
          </rPr>
          <t>Becky Dzingeleski:</t>
        </r>
        <r>
          <rPr>
            <sz val="9"/>
            <color indexed="81"/>
            <rFont val="Tahoma"/>
            <family val="2"/>
          </rPr>
          <t xml:space="preserve">
Per FOD is a new Unit.  Contributions began in 2018</t>
        </r>
      </text>
    </comment>
    <comment ref="RFN19" authorId="0" shapeId="0" xr:uid="{BE5D41E5-7964-4EF2-80C2-15777DABEACD}">
      <text>
        <r>
          <rPr>
            <b/>
            <sz val="9"/>
            <color indexed="81"/>
            <rFont val="Tahoma"/>
            <family val="2"/>
          </rPr>
          <t>Becky Dzingeleski:</t>
        </r>
        <r>
          <rPr>
            <sz val="9"/>
            <color indexed="81"/>
            <rFont val="Tahoma"/>
            <family val="2"/>
          </rPr>
          <t xml:space="preserve">
Per FOD is a new Unit.  Contributions began in 2018</t>
        </r>
      </text>
    </comment>
    <comment ref="RFR19" authorId="0" shapeId="0" xr:uid="{3D37AFCC-AC39-4E75-9627-33232B373A76}">
      <text>
        <r>
          <rPr>
            <b/>
            <sz val="9"/>
            <color indexed="81"/>
            <rFont val="Tahoma"/>
            <family val="2"/>
          </rPr>
          <t>Becky Dzingeleski:</t>
        </r>
        <r>
          <rPr>
            <sz val="9"/>
            <color indexed="81"/>
            <rFont val="Tahoma"/>
            <family val="2"/>
          </rPr>
          <t xml:space="preserve">
Per FOD is a new Unit.  Contributions began in 2018</t>
        </r>
      </text>
    </comment>
    <comment ref="RFV19" authorId="0" shapeId="0" xr:uid="{35DADD29-6EE1-4BDD-9998-28F708856E1D}">
      <text>
        <r>
          <rPr>
            <b/>
            <sz val="9"/>
            <color indexed="81"/>
            <rFont val="Tahoma"/>
            <family val="2"/>
          </rPr>
          <t>Becky Dzingeleski:</t>
        </r>
        <r>
          <rPr>
            <sz val="9"/>
            <color indexed="81"/>
            <rFont val="Tahoma"/>
            <family val="2"/>
          </rPr>
          <t xml:space="preserve">
Per FOD is a new Unit.  Contributions began in 2018</t>
        </r>
      </text>
    </comment>
    <comment ref="RFZ19" authorId="0" shapeId="0" xr:uid="{9B9F59E1-357D-423C-AB5B-2559230C7B2A}">
      <text>
        <r>
          <rPr>
            <b/>
            <sz val="9"/>
            <color indexed="81"/>
            <rFont val="Tahoma"/>
            <family val="2"/>
          </rPr>
          <t>Becky Dzingeleski:</t>
        </r>
        <r>
          <rPr>
            <sz val="9"/>
            <color indexed="81"/>
            <rFont val="Tahoma"/>
            <family val="2"/>
          </rPr>
          <t xml:space="preserve">
Per FOD is a new Unit.  Contributions began in 2018</t>
        </r>
      </text>
    </comment>
    <comment ref="RGD19" authorId="0" shapeId="0" xr:uid="{CF5E61D7-B818-477B-BB18-DB44DB27B243}">
      <text>
        <r>
          <rPr>
            <b/>
            <sz val="9"/>
            <color indexed="81"/>
            <rFont val="Tahoma"/>
            <family val="2"/>
          </rPr>
          <t>Becky Dzingeleski:</t>
        </r>
        <r>
          <rPr>
            <sz val="9"/>
            <color indexed="81"/>
            <rFont val="Tahoma"/>
            <family val="2"/>
          </rPr>
          <t xml:space="preserve">
Per FOD is a new Unit.  Contributions began in 2018</t>
        </r>
      </text>
    </comment>
    <comment ref="RGH19" authorId="0" shapeId="0" xr:uid="{860E177D-DF92-40FA-A2CF-74419EBD4801}">
      <text>
        <r>
          <rPr>
            <b/>
            <sz val="9"/>
            <color indexed="81"/>
            <rFont val="Tahoma"/>
            <family val="2"/>
          </rPr>
          <t>Becky Dzingeleski:</t>
        </r>
        <r>
          <rPr>
            <sz val="9"/>
            <color indexed="81"/>
            <rFont val="Tahoma"/>
            <family val="2"/>
          </rPr>
          <t xml:space="preserve">
Per FOD is a new Unit.  Contributions began in 2018</t>
        </r>
      </text>
    </comment>
    <comment ref="RGL19" authorId="0" shapeId="0" xr:uid="{E2681019-CC63-4EA9-9B7F-BA87C59231D3}">
      <text>
        <r>
          <rPr>
            <b/>
            <sz val="9"/>
            <color indexed="81"/>
            <rFont val="Tahoma"/>
            <family val="2"/>
          </rPr>
          <t>Becky Dzingeleski:</t>
        </r>
        <r>
          <rPr>
            <sz val="9"/>
            <color indexed="81"/>
            <rFont val="Tahoma"/>
            <family val="2"/>
          </rPr>
          <t xml:space="preserve">
Per FOD is a new Unit.  Contributions began in 2018</t>
        </r>
      </text>
    </comment>
    <comment ref="RGP19" authorId="0" shapeId="0" xr:uid="{EDD934BE-0B7C-49AF-98E2-685190C9EEED}">
      <text>
        <r>
          <rPr>
            <b/>
            <sz val="9"/>
            <color indexed="81"/>
            <rFont val="Tahoma"/>
            <family val="2"/>
          </rPr>
          <t>Becky Dzingeleski:</t>
        </r>
        <r>
          <rPr>
            <sz val="9"/>
            <color indexed="81"/>
            <rFont val="Tahoma"/>
            <family val="2"/>
          </rPr>
          <t xml:space="preserve">
Per FOD is a new Unit.  Contributions began in 2018</t>
        </r>
      </text>
    </comment>
    <comment ref="RGT19" authorId="0" shapeId="0" xr:uid="{AEC16EEF-C73E-4E90-9BEA-FB9E6591581C}">
      <text>
        <r>
          <rPr>
            <b/>
            <sz val="9"/>
            <color indexed="81"/>
            <rFont val="Tahoma"/>
            <family val="2"/>
          </rPr>
          <t>Becky Dzingeleski:</t>
        </r>
        <r>
          <rPr>
            <sz val="9"/>
            <color indexed="81"/>
            <rFont val="Tahoma"/>
            <family val="2"/>
          </rPr>
          <t xml:space="preserve">
Per FOD is a new Unit.  Contributions began in 2018</t>
        </r>
      </text>
    </comment>
    <comment ref="RGX19" authorId="0" shapeId="0" xr:uid="{6BE041F0-C0EC-4E67-A189-5096E713177F}">
      <text>
        <r>
          <rPr>
            <b/>
            <sz val="9"/>
            <color indexed="81"/>
            <rFont val="Tahoma"/>
            <family val="2"/>
          </rPr>
          <t>Becky Dzingeleski:</t>
        </r>
        <r>
          <rPr>
            <sz val="9"/>
            <color indexed="81"/>
            <rFont val="Tahoma"/>
            <family val="2"/>
          </rPr>
          <t xml:space="preserve">
Per FOD is a new Unit.  Contributions began in 2018</t>
        </r>
      </text>
    </comment>
    <comment ref="RHB19" authorId="0" shapeId="0" xr:uid="{1FB33074-97CF-403B-B507-F7E34E83B1D7}">
      <text>
        <r>
          <rPr>
            <b/>
            <sz val="9"/>
            <color indexed="81"/>
            <rFont val="Tahoma"/>
            <family val="2"/>
          </rPr>
          <t>Becky Dzingeleski:</t>
        </r>
        <r>
          <rPr>
            <sz val="9"/>
            <color indexed="81"/>
            <rFont val="Tahoma"/>
            <family val="2"/>
          </rPr>
          <t xml:space="preserve">
Per FOD is a new Unit.  Contributions began in 2018</t>
        </r>
      </text>
    </comment>
    <comment ref="RHF19" authorId="0" shapeId="0" xr:uid="{AAF1A330-0E1E-46BB-B267-9A267BE8EA97}">
      <text>
        <r>
          <rPr>
            <b/>
            <sz val="9"/>
            <color indexed="81"/>
            <rFont val="Tahoma"/>
            <family val="2"/>
          </rPr>
          <t>Becky Dzingeleski:</t>
        </r>
        <r>
          <rPr>
            <sz val="9"/>
            <color indexed="81"/>
            <rFont val="Tahoma"/>
            <family val="2"/>
          </rPr>
          <t xml:space="preserve">
Per FOD is a new Unit.  Contributions began in 2018</t>
        </r>
      </text>
    </comment>
    <comment ref="RHJ19" authorId="0" shapeId="0" xr:uid="{A73DC96D-7244-4EF0-9466-9F8B0D11AB6B}">
      <text>
        <r>
          <rPr>
            <b/>
            <sz val="9"/>
            <color indexed="81"/>
            <rFont val="Tahoma"/>
            <family val="2"/>
          </rPr>
          <t>Becky Dzingeleski:</t>
        </r>
        <r>
          <rPr>
            <sz val="9"/>
            <color indexed="81"/>
            <rFont val="Tahoma"/>
            <family val="2"/>
          </rPr>
          <t xml:space="preserve">
Per FOD is a new Unit.  Contributions began in 2018</t>
        </r>
      </text>
    </comment>
    <comment ref="RHN19" authorId="0" shapeId="0" xr:uid="{07FE4F0D-3038-4B3F-8141-B55ADE392AE3}">
      <text>
        <r>
          <rPr>
            <b/>
            <sz val="9"/>
            <color indexed="81"/>
            <rFont val="Tahoma"/>
            <family val="2"/>
          </rPr>
          <t>Becky Dzingeleski:</t>
        </r>
        <r>
          <rPr>
            <sz val="9"/>
            <color indexed="81"/>
            <rFont val="Tahoma"/>
            <family val="2"/>
          </rPr>
          <t xml:space="preserve">
Per FOD is a new Unit.  Contributions began in 2018</t>
        </r>
      </text>
    </comment>
    <comment ref="RHR19" authorId="0" shapeId="0" xr:uid="{D9BC5A26-ECF7-4F37-8006-1AF90096CA76}">
      <text>
        <r>
          <rPr>
            <b/>
            <sz val="9"/>
            <color indexed="81"/>
            <rFont val="Tahoma"/>
            <family val="2"/>
          </rPr>
          <t>Becky Dzingeleski:</t>
        </r>
        <r>
          <rPr>
            <sz val="9"/>
            <color indexed="81"/>
            <rFont val="Tahoma"/>
            <family val="2"/>
          </rPr>
          <t xml:space="preserve">
Per FOD is a new Unit.  Contributions began in 2018</t>
        </r>
      </text>
    </comment>
    <comment ref="RHV19" authorId="0" shapeId="0" xr:uid="{CE1EBB58-EE03-4C56-9E2C-88315D4CC399}">
      <text>
        <r>
          <rPr>
            <b/>
            <sz val="9"/>
            <color indexed="81"/>
            <rFont val="Tahoma"/>
            <family val="2"/>
          </rPr>
          <t>Becky Dzingeleski:</t>
        </r>
        <r>
          <rPr>
            <sz val="9"/>
            <color indexed="81"/>
            <rFont val="Tahoma"/>
            <family val="2"/>
          </rPr>
          <t xml:space="preserve">
Per FOD is a new Unit.  Contributions began in 2018</t>
        </r>
      </text>
    </comment>
    <comment ref="RHZ19" authorId="0" shapeId="0" xr:uid="{BBE65FE7-03B7-4BD2-8BE2-FB1D203B80B3}">
      <text>
        <r>
          <rPr>
            <b/>
            <sz val="9"/>
            <color indexed="81"/>
            <rFont val="Tahoma"/>
            <family val="2"/>
          </rPr>
          <t>Becky Dzingeleski:</t>
        </r>
        <r>
          <rPr>
            <sz val="9"/>
            <color indexed="81"/>
            <rFont val="Tahoma"/>
            <family val="2"/>
          </rPr>
          <t xml:space="preserve">
Per FOD is a new Unit.  Contributions began in 2018</t>
        </r>
      </text>
    </comment>
    <comment ref="RID19" authorId="0" shapeId="0" xr:uid="{D51BCFE1-D4DD-409F-92AA-DA5FD3F41000}">
      <text>
        <r>
          <rPr>
            <b/>
            <sz val="9"/>
            <color indexed="81"/>
            <rFont val="Tahoma"/>
            <family val="2"/>
          </rPr>
          <t>Becky Dzingeleski:</t>
        </r>
        <r>
          <rPr>
            <sz val="9"/>
            <color indexed="81"/>
            <rFont val="Tahoma"/>
            <family val="2"/>
          </rPr>
          <t xml:space="preserve">
Per FOD is a new Unit.  Contributions began in 2018</t>
        </r>
      </text>
    </comment>
    <comment ref="RIH19" authorId="0" shapeId="0" xr:uid="{FED9F04F-62FA-4CF4-9F79-667753B1DC94}">
      <text>
        <r>
          <rPr>
            <b/>
            <sz val="9"/>
            <color indexed="81"/>
            <rFont val="Tahoma"/>
            <family val="2"/>
          </rPr>
          <t>Becky Dzingeleski:</t>
        </r>
        <r>
          <rPr>
            <sz val="9"/>
            <color indexed="81"/>
            <rFont val="Tahoma"/>
            <family val="2"/>
          </rPr>
          <t xml:space="preserve">
Per FOD is a new Unit.  Contributions began in 2018</t>
        </r>
      </text>
    </comment>
    <comment ref="RIL19" authorId="0" shapeId="0" xr:uid="{5EE40E35-9631-4EFC-9587-41FFE040DB5B}">
      <text>
        <r>
          <rPr>
            <b/>
            <sz val="9"/>
            <color indexed="81"/>
            <rFont val="Tahoma"/>
            <family val="2"/>
          </rPr>
          <t>Becky Dzingeleski:</t>
        </r>
        <r>
          <rPr>
            <sz val="9"/>
            <color indexed="81"/>
            <rFont val="Tahoma"/>
            <family val="2"/>
          </rPr>
          <t xml:space="preserve">
Per FOD is a new Unit.  Contributions began in 2018</t>
        </r>
      </text>
    </comment>
    <comment ref="RIP19" authorId="0" shapeId="0" xr:uid="{960223FB-9A1D-4944-BCA6-5C27EEFFDD4D}">
      <text>
        <r>
          <rPr>
            <b/>
            <sz val="9"/>
            <color indexed="81"/>
            <rFont val="Tahoma"/>
            <family val="2"/>
          </rPr>
          <t>Becky Dzingeleski:</t>
        </r>
        <r>
          <rPr>
            <sz val="9"/>
            <color indexed="81"/>
            <rFont val="Tahoma"/>
            <family val="2"/>
          </rPr>
          <t xml:space="preserve">
Per FOD is a new Unit.  Contributions began in 2018</t>
        </r>
      </text>
    </comment>
    <comment ref="RIT19" authorId="0" shapeId="0" xr:uid="{F4E82F05-B799-4528-891D-8C1BECBA0565}">
      <text>
        <r>
          <rPr>
            <b/>
            <sz val="9"/>
            <color indexed="81"/>
            <rFont val="Tahoma"/>
            <family val="2"/>
          </rPr>
          <t>Becky Dzingeleski:</t>
        </r>
        <r>
          <rPr>
            <sz val="9"/>
            <color indexed="81"/>
            <rFont val="Tahoma"/>
            <family val="2"/>
          </rPr>
          <t xml:space="preserve">
Per FOD is a new Unit.  Contributions began in 2018</t>
        </r>
      </text>
    </comment>
    <comment ref="RIX19" authorId="0" shapeId="0" xr:uid="{AE2EC391-B23D-46F5-A1A6-292C0F9BEB91}">
      <text>
        <r>
          <rPr>
            <b/>
            <sz val="9"/>
            <color indexed="81"/>
            <rFont val="Tahoma"/>
            <family val="2"/>
          </rPr>
          <t>Becky Dzingeleski:</t>
        </r>
        <r>
          <rPr>
            <sz val="9"/>
            <color indexed="81"/>
            <rFont val="Tahoma"/>
            <family val="2"/>
          </rPr>
          <t xml:space="preserve">
Per FOD is a new Unit.  Contributions began in 2018</t>
        </r>
      </text>
    </comment>
    <comment ref="RJB19" authorId="0" shapeId="0" xr:uid="{15123032-594D-4064-8703-7415CF754E62}">
      <text>
        <r>
          <rPr>
            <b/>
            <sz val="9"/>
            <color indexed="81"/>
            <rFont val="Tahoma"/>
            <family val="2"/>
          </rPr>
          <t>Becky Dzingeleski:</t>
        </r>
        <r>
          <rPr>
            <sz val="9"/>
            <color indexed="81"/>
            <rFont val="Tahoma"/>
            <family val="2"/>
          </rPr>
          <t xml:space="preserve">
Per FOD is a new Unit.  Contributions began in 2018</t>
        </r>
      </text>
    </comment>
    <comment ref="RJF19" authorId="0" shapeId="0" xr:uid="{B97F83D4-22E2-4688-95BB-7013C957DCE4}">
      <text>
        <r>
          <rPr>
            <b/>
            <sz val="9"/>
            <color indexed="81"/>
            <rFont val="Tahoma"/>
            <family val="2"/>
          </rPr>
          <t>Becky Dzingeleski:</t>
        </r>
        <r>
          <rPr>
            <sz val="9"/>
            <color indexed="81"/>
            <rFont val="Tahoma"/>
            <family val="2"/>
          </rPr>
          <t xml:space="preserve">
Per FOD is a new Unit.  Contributions began in 2018</t>
        </r>
      </text>
    </comment>
    <comment ref="RJJ19" authorId="0" shapeId="0" xr:uid="{750CD9D0-F6B7-4837-A548-A6CD0047B882}">
      <text>
        <r>
          <rPr>
            <b/>
            <sz val="9"/>
            <color indexed="81"/>
            <rFont val="Tahoma"/>
            <family val="2"/>
          </rPr>
          <t>Becky Dzingeleski:</t>
        </r>
        <r>
          <rPr>
            <sz val="9"/>
            <color indexed="81"/>
            <rFont val="Tahoma"/>
            <family val="2"/>
          </rPr>
          <t xml:space="preserve">
Per FOD is a new Unit.  Contributions began in 2018</t>
        </r>
      </text>
    </comment>
    <comment ref="RJN19" authorId="0" shapeId="0" xr:uid="{8813BBD2-9D8A-4AA8-9719-E00F2F9C230F}">
      <text>
        <r>
          <rPr>
            <b/>
            <sz val="9"/>
            <color indexed="81"/>
            <rFont val="Tahoma"/>
            <family val="2"/>
          </rPr>
          <t>Becky Dzingeleski:</t>
        </r>
        <r>
          <rPr>
            <sz val="9"/>
            <color indexed="81"/>
            <rFont val="Tahoma"/>
            <family val="2"/>
          </rPr>
          <t xml:space="preserve">
Per FOD is a new Unit.  Contributions began in 2018</t>
        </r>
      </text>
    </comment>
    <comment ref="RJR19" authorId="0" shapeId="0" xr:uid="{50C75783-674C-40A3-9076-54FE6417B7A0}">
      <text>
        <r>
          <rPr>
            <b/>
            <sz val="9"/>
            <color indexed="81"/>
            <rFont val="Tahoma"/>
            <family val="2"/>
          </rPr>
          <t>Becky Dzingeleski:</t>
        </r>
        <r>
          <rPr>
            <sz val="9"/>
            <color indexed="81"/>
            <rFont val="Tahoma"/>
            <family val="2"/>
          </rPr>
          <t xml:space="preserve">
Per FOD is a new Unit.  Contributions began in 2018</t>
        </r>
      </text>
    </comment>
    <comment ref="RJV19" authorId="0" shapeId="0" xr:uid="{9180C301-2C10-41D4-A5F3-B8D182EDFB23}">
      <text>
        <r>
          <rPr>
            <b/>
            <sz val="9"/>
            <color indexed="81"/>
            <rFont val="Tahoma"/>
            <family val="2"/>
          </rPr>
          <t>Becky Dzingeleski:</t>
        </r>
        <r>
          <rPr>
            <sz val="9"/>
            <color indexed="81"/>
            <rFont val="Tahoma"/>
            <family val="2"/>
          </rPr>
          <t xml:space="preserve">
Per FOD is a new Unit.  Contributions began in 2018</t>
        </r>
      </text>
    </comment>
    <comment ref="RJZ19" authorId="0" shapeId="0" xr:uid="{D9732205-9843-44C8-B92E-B34EE1CB9029}">
      <text>
        <r>
          <rPr>
            <b/>
            <sz val="9"/>
            <color indexed="81"/>
            <rFont val="Tahoma"/>
            <family val="2"/>
          </rPr>
          <t>Becky Dzingeleski:</t>
        </r>
        <r>
          <rPr>
            <sz val="9"/>
            <color indexed="81"/>
            <rFont val="Tahoma"/>
            <family val="2"/>
          </rPr>
          <t xml:space="preserve">
Per FOD is a new Unit.  Contributions began in 2018</t>
        </r>
      </text>
    </comment>
    <comment ref="RKD19" authorId="0" shapeId="0" xr:uid="{A772555A-904F-4F8E-9DDF-F133BDC1EF9A}">
      <text>
        <r>
          <rPr>
            <b/>
            <sz val="9"/>
            <color indexed="81"/>
            <rFont val="Tahoma"/>
            <family val="2"/>
          </rPr>
          <t>Becky Dzingeleski:</t>
        </r>
        <r>
          <rPr>
            <sz val="9"/>
            <color indexed="81"/>
            <rFont val="Tahoma"/>
            <family val="2"/>
          </rPr>
          <t xml:space="preserve">
Per FOD is a new Unit.  Contributions began in 2018</t>
        </r>
      </text>
    </comment>
    <comment ref="RKH19" authorId="0" shapeId="0" xr:uid="{883B6A34-2072-4CCC-B40C-3A29B5DD9B46}">
      <text>
        <r>
          <rPr>
            <b/>
            <sz val="9"/>
            <color indexed="81"/>
            <rFont val="Tahoma"/>
            <family val="2"/>
          </rPr>
          <t>Becky Dzingeleski:</t>
        </r>
        <r>
          <rPr>
            <sz val="9"/>
            <color indexed="81"/>
            <rFont val="Tahoma"/>
            <family val="2"/>
          </rPr>
          <t xml:space="preserve">
Per FOD is a new Unit.  Contributions began in 2018</t>
        </r>
      </text>
    </comment>
    <comment ref="RKL19" authorId="0" shapeId="0" xr:uid="{0EED2AB9-951C-493F-AA85-3578C0C39169}">
      <text>
        <r>
          <rPr>
            <b/>
            <sz val="9"/>
            <color indexed="81"/>
            <rFont val="Tahoma"/>
            <family val="2"/>
          </rPr>
          <t>Becky Dzingeleski:</t>
        </r>
        <r>
          <rPr>
            <sz val="9"/>
            <color indexed="81"/>
            <rFont val="Tahoma"/>
            <family val="2"/>
          </rPr>
          <t xml:space="preserve">
Per FOD is a new Unit.  Contributions began in 2018</t>
        </r>
      </text>
    </comment>
    <comment ref="RKP19" authorId="0" shapeId="0" xr:uid="{DC005AB4-5BD9-4C1E-A561-94C7F561C6D0}">
      <text>
        <r>
          <rPr>
            <b/>
            <sz val="9"/>
            <color indexed="81"/>
            <rFont val="Tahoma"/>
            <family val="2"/>
          </rPr>
          <t>Becky Dzingeleski:</t>
        </r>
        <r>
          <rPr>
            <sz val="9"/>
            <color indexed="81"/>
            <rFont val="Tahoma"/>
            <family val="2"/>
          </rPr>
          <t xml:space="preserve">
Per FOD is a new Unit.  Contributions began in 2018</t>
        </r>
      </text>
    </comment>
    <comment ref="RKT19" authorId="0" shapeId="0" xr:uid="{6FFEF3C9-7DC5-4D08-8FB7-5670935C81F1}">
      <text>
        <r>
          <rPr>
            <b/>
            <sz val="9"/>
            <color indexed="81"/>
            <rFont val="Tahoma"/>
            <family val="2"/>
          </rPr>
          <t>Becky Dzingeleski:</t>
        </r>
        <r>
          <rPr>
            <sz val="9"/>
            <color indexed="81"/>
            <rFont val="Tahoma"/>
            <family val="2"/>
          </rPr>
          <t xml:space="preserve">
Per FOD is a new Unit.  Contributions began in 2018</t>
        </r>
      </text>
    </comment>
    <comment ref="RKX19" authorId="0" shapeId="0" xr:uid="{21D715A7-2DA8-470E-8833-70198D274997}">
      <text>
        <r>
          <rPr>
            <b/>
            <sz val="9"/>
            <color indexed="81"/>
            <rFont val="Tahoma"/>
            <family val="2"/>
          </rPr>
          <t>Becky Dzingeleski:</t>
        </r>
        <r>
          <rPr>
            <sz val="9"/>
            <color indexed="81"/>
            <rFont val="Tahoma"/>
            <family val="2"/>
          </rPr>
          <t xml:space="preserve">
Per FOD is a new Unit.  Contributions began in 2018</t>
        </r>
      </text>
    </comment>
    <comment ref="RLB19" authorId="0" shapeId="0" xr:uid="{907835E3-6D21-4EE2-9DC4-236C894D800A}">
      <text>
        <r>
          <rPr>
            <b/>
            <sz val="9"/>
            <color indexed="81"/>
            <rFont val="Tahoma"/>
            <family val="2"/>
          </rPr>
          <t>Becky Dzingeleski:</t>
        </r>
        <r>
          <rPr>
            <sz val="9"/>
            <color indexed="81"/>
            <rFont val="Tahoma"/>
            <family val="2"/>
          </rPr>
          <t xml:space="preserve">
Per FOD is a new Unit.  Contributions began in 2018</t>
        </r>
      </text>
    </comment>
    <comment ref="RLF19" authorId="0" shapeId="0" xr:uid="{E5FA76BE-0335-4BE1-BAB7-03D0F3B472EE}">
      <text>
        <r>
          <rPr>
            <b/>
            <sz val="9"/>
            <color indexed="81"/>
            <rFont val="Tahoma"/>
            <family val="2"/>
          </rPr>
          <t>Becky Dzingeleski:</t>
        </r>
        <r>
          <rPr>
            <sz val="9"/>
            <color indexed="81"/>
            <rFont val="Tahoma"/>
            <family val="2"/>
          </rPr>
          <t xml:space="preserve">
Per FOD is a new Unit.  Contributions began in 2018</t>
        </r>
      </text>
    </comment>
    <comment ref="RLJ19" authorId="0" shapeId="0" xr:uid="{6D3E0256-1F1D-4495-88E5-72AE693BE096}">
      <text>
        <r>
          <rPr>
            <b/>
            <sz val="9"/>
            <color indexed="81"/>
            <rFont val="Tahoma"/>
            <family val="2"/>
          </rPr>
          <t>Becky Dzingeleski:</t>
        </r>
        <r>
          <rPr>
            <sz val="9"/>
            <color indexed="81"/>
            <rFont val="Tahoma"/>
            <family val="2"/>
          </rPr>
          <t xml:space="preserve">
Per FOD is a new Unit.  Contributions began in 2018</t>
        </r>
      </text>
    </comment>
    <comment ref="RLN19" authorId="0" shapeId="0" xr:uid="{C5F064A1-DC12-4A6B-B779-320305D3E52C}">
      <text>
        <r>
          <rPr>
            <b/>
            <sz val="9"/>
            <color indexed="81"/>
            <rFont val="Tahoma"/>
            <family val="2"/>
          </rPr>
          <t>Becky Dzingeleski:</t>
        </r>
        <r>
          <rPr>
            <sz val="9"/>
            <color indexed="81"/>
            <rFont val="Tahoma"/>
            <family val="2"/>
          </rPr>
          <t xml:space="preserve">
Per FOD is a new Unit.  Contributions began in 2018</t>
        </r>
      </text>
    </comment>
    <comment ref="RLR19" authorId="0" shapeId="0" xr:uid="{DB58945C-1AB5-4031-A279-061596E7FD7B}">
      <text>
        <r>
          <rPr>
            <b/>
            <sz val="9"/>
            <color indexed="81"/>
            <rFont val="Tahoma"/>
            <family val="2"/>
          </rPr>
          <t>Becky Dzingeleski:</t>
        </r>
        <r>
          <rPr>
            <sz val="9"/>
            <color indexed="81"/>
            <rFont val="Tahoma"/>
            <family val="2"/>
          </rPr>
          <t xml:space="preserve">
Per FOD is a new Unit.  Contributions began in 2018</t>
        </r>
      </text>
    </comment>
    <comment ref="RLV19" authorId="0" shapeId="0" xr:uid="{67123EA4-2FE6-421F-BBB0-3F7AE74D0216}">
      <text>
        <r>
          <rPr>
            <b/>
            <sz val="9"/>
            <color indexed="81"/>
            <rFont val="Tahoma"/>
            <family val="2"/>
          </rPr>
          <t>Becky Dzingeleski:</t>
        </r>
        <r>
          <rPr>
            <sz val="9"/>
            <color indexed="81"/>
            <rFont val="Tahoma"/>
            <family val="2"/>
          </rPr>
          <t xml:space="preserve">
Per FOD is a new Unit.  Contributions began in 2018</t>
        </r>
      </text>
    </comment>
    <comment ref="RLZ19" authorId="0" shapeId="0" xr:uid="{58302255-7998-435D-860A-394B922F129C}">
      <text>
        <r>
          <rPr>
            <b/>
            <sz val="9"/>
            <color indexed="81"/>
            <rFont val="Tahoma"/>
            <family val="2"/>
          </rPr>
          <t>Becky Dzingeleski:</t>
        </r>
        <r>
          <rPr>
            <sz val="9"/>
            <color indexed="81"/>
            <rFont val="Tahoma"/>
            <family val="2"/>
          </rPr>
          <t xml:space="preserve">
Per FOD is a new Unit.  Contributions began in 2018</t>
        </r>
      </text>
    </comment>
    <comment ref="RMD19" authorId="0" shapeId="0" xr:uid="{C623C96F-027D-4FEF-9430-F45BD1DBC553}">
      <text>
        <r>
          <rPr>
            <b/>
            <sz val="9"/>
            <color indexed="81"/>
            <rFont val="Tahoma"/>
            <family val="2"/>
          </rPr>
          <t>Becky Dzingeleski:</t>
        </r>
        <r>
          <rPr>
            <sz val="9"/>
            <color indexed="81"/>
            <rFont val="Tahoma"/>
            <family val="2"/>
          </rPr>
          <t xml:space="preserve">
Per FOD is a new Unit.  Contributions began in 2018</t>
        </r>
      </text>
    </comment>
    <comment ref="RMH19" authorId="0" shapeId="0" xr:uid="{3F910541-E6DA-4F48-B67E-D89E72F86EF5}">
      <text>
        <r>
          <rPr>
            <b/>
            <sz val="9"/>
            <color indexed="81"/>
            <rFont val="Tahoma"/>
            <family val="2"/>
          </rPr>
          <t>Becky Dzingeleski:</t>
        </r>
        <r>
          <rPr>
            <sz val="9"/>
            <color indexed="81"/>
            <rFont val="Tahoma"/>
            <family val="2"/>
          </rPr>
          <t xml:space="preserve">
Per FOD is a new Unit.  Contributions began in 2018</t>
        </r>
      </text>
    </comment>
    <comment ref="RML19" authorId="0" shapeId="0" xr:uid="{9FC5BDD3-891C-4066-9518-E378F03428EF}">
      <text>
        <r>
          <rPr>
            <b/>
            <sz val="9"/>
            <color indexed="81"/>
            <rFont val="Tahoma"/>
            <family val="2"/>
          </rPr>
          <t>Becky Dzingeleski:</t>
        </r>
        <r>
          <rPr>
            <sz val="9"/>
            <color indexed="81"/>
            <rFont val="Tahoma"/>
            <family val="2"/>
          </rPr>
          <t xml:space="preserve">
Per FOD is a new Unit.  Contributions began in 2018</t>
        </r>
      </text>
    </comment>
    <comment ref="RMP19" authorId="0" shapeId="0" xr:uid="{D1DD3B3F-FE7F-4D4B-8B78-62A7497DAC13}">
      <text>
        <r>
          <rPr>
            <b/>
            <sz val="9"/>
            <color indexed="81"/>
            <rFont val="Tahoma"/>
            <family val="2"/>
          </rPr>
          <t>Becky Dzingeleski:</t>
        </r>
        <r>
          <rPr>
            <sz val="9"/>
            <color indexed="81"/>
            <rFont val="Tahoma"/>
            <family val="2"/>
          </rPr>
          <t xml:space="preserve">
Per FOD is a new Unit.  Contributions began in 2018</t>
        </r>
      </text>
    </comment>
    <comment ref="RMT19" authorId="0" shapeId="0" xr:uid="{3377520F-42DF-497E-9A57-270AF2CBDAAD}">
      <text>
        <r>
          <rPr>
            <b/>
            <sz val="9"/>
            <color indexed="81"/>
            <rFont val="Tahoma"/>
            <family val="2"/>
          </rPr>
          <t>Becky Dzingeleski:</t>
        </r>
        <r>
          <rPr>
            <sz val="9"/>
            <color indexed="81"/>
            <rFont val="Tahoma"/>
            <family val="2"/>
          </rPr>
          <t xml:space="preserve">
Per FOD is a new Unit.  Contributions began in 2018</t>
        </r>
      </text>
    </comment>
    <comment ref="RMX19" authorId="0" shapeId="0" xr:uid="{2D4FB6DB-9801-458A-85CE-30358B228B18}">
      <text>
        <r>
          <rPr>
            <b/>
            <sz val="9"/>
            <color indexed="81"/>
            <rFont val="Tahoma"/>
            <family val="2"/>
          </rPr>
          <t>Becky Dzingeleski:</t>
        </r>
        <r>
          <rPr>
            <sz val="9"/>
            <color indexed="81"/>
            <rFont val="Tahoma"/>
            <family val="2"/>
          </rPr>
          <t xml:space="preserve">
Per FOD is a new Unit.  Contributions began in 2018</t>
        </r>
      </text>
    </comment>
    <comment ref="RNB19" authorId="0" shapeId="0" xr:uid="{C8251FCC-9230-4A7A-9072-871D20BE9539}">
      <text>
        <r>
          <rPr>
            <b/>
            <sz val="9"/>
            <color indexed="81"/>
            <rFont val="Tahoma"/>
            <family val="2"/>
          </rPr>
          <t>Becky Dzingeleski:</t>
        </r>
        <r>
          <rPr>
            <sz val="9"/>
            <color indexed="81"/>
            <rFont val="Tahoma"/>
            <family val="2"/>
          </rPr>
          <t xml:space="preserve">
Per FOD is a new Unit.  Contributions began in 2018</t>
        </r>
      </text>
    </comment>
    <comment ref="RNF19" authorId="0" shapeId="0" xr:uid="{DFF17CD6-DB46-4B7F-9BB0-84E3EF936D3D}">
      <text>
        <r>
          <rPr>
            <b/>
            <sz val="9"/>
            <color indexed="81"/>
            <rFont val="Tahoma"/>
            <family val="2"/>
          </rPr>
          <t>Becky Dzingeleski:</t>
        </r>
        <r>
          <rPr>
            <sz val="9"/>
            <color indexed="81"/>
            <rFont val="Tahoma"/>
            <family val="2"/>
          </rPr>
          <t xml:space="preserve">
Per FOD is a new Unit.  Contributions began in 2018</t>
        </r>
      </text>
    </comment>
    <comment ref="RNJ19" authorId="0" shapeId="0" xr:uid="{085400D4-EF32-4C3A-A961-CCACD4BBFE62}">
      <text>
        <r>
          <rPr>
            <b/>
            <sz val="9"/>
            <color indexed="81"/>
            <rFont val="Tahoma"/>
            <family val="2"/>
          </rPr>
          <t>Becky Dzingeleski:</t>
        </r>
        <r>
          <rPr>
            <sz val="9"/>
            <color indexed="81"/>
            <rFont val="Tahoma"/>
            <family val="2"/>
          </rPr>
          <t xml:space="preserve">
Per FOD is a new Unit.  Contributions began in 2018</t>
        </r>
      </text>
    </comment>
    <comment ref="RNN19" authorId="0" shapeId="0" xr:uid="{E1917B41-9DB7-453F-BBD1-35F22E05C0B9}">
      <text>
        <r>
          <rPr>
            <b/>
            <sz val="9"/>
            <color indexed="81"/>
            <rFont val="Tahoma"/>
            <family val="2"/>
          </rPr>
          <t>Becky Dzingeleski:</t>
        </r>
        <r>
          <rPr>
            <sz val="9"/>
            <color indexed="81"/>
            <rFont val="Tahoma"/>
            <family val="2"/>
          </rPr>
          <t xml:space="preserve">
Per FOD is a new Unit.  Contributions began in 2018</t>
        </r>
      </text>
    </comment>
    <comment ref="RNR19" authorId="0" shapeId="0" xr:uid="{5565495A-724E-42C0-9E90-8D3589F6B30C}">
      <text>
        <r>
          <rPr>
            <b/>
            <sz val="9"/>
            <color indexed="81"/>
            <rFont val="Tahoma"/>
            <family val="2"/>
          </rPr>
          <t>Becky Dzingeleski:</t>
        </r>
        <r>
          <rPr>
            <sz val="9"/>
            <color indexed="81"/>
            <rFont val="Tahoma"/>
            <family val="2"/>
          </rPr>
          <t xml:space="preserve">
Per FOD is a new Unit.  Contributions began in 2018</t>
        </r>
      </text>
    </comment>
    <comment ref="RNV19" authorId="0" shapeId="0" xr:uid="{AFC1DE88-06D4-41F0-9430-CA6C0CC61354}">
      <text>
        <r>
          <rPr>
            <b/>
            <sz val="9"/>
            <color indexed="81"/>
            <rFont val="Tahoma"/>
            <family val="2"/>
          </rPr>
          <t>Becky Dzingeleski:</t>
        </r>
        <r>
          <rPr>
            <sz val="9"/>
            <color indexed="81"/>
            <rFont val="Tahoma"/>
            <family val="2"/>
          </rPr>
          <t xml:space="preserve">
Per FOD is a new Unit.  Contributions began in 2018</t>
        </r>
      </text>
    </comment>
    <comment ref="RNZ19" authorId="0" shapeId="0" xr:uid="{C434BC9F-9B92-49B0-8C2E-A7B0BEC30BDE}">
      <text>
        <r>
          <rPr>
            <b/>
            <sz val="9"/>
            <color indexed="81"/>
            <rFont val="Tahoma"/>
            <family val="2"/>
          </rPr>
          <t>Becky Dzingeleski:</t>
        </r>
        <r>
          <rPr>
            <sz val="9"/>
            <color indexed="81"/>
            <rFont val="Tahoma"/>
            <family val="2"/>
          </rPr>
          <t xml:space="preserve">
Per FOD is a new Unit.  Contributions began in 2018</t>
        </r>
      </text>
    </comment>
    <comment ref="ROD19" authorId="0" shapeId="0" xr:uid="{B6484866-B152-4BA1-88BC-712DCBDB67D5}">
      <text>
        <r>
          <rPr>
            <b/>
            <sz val="9"/>
            <color indexed="81"/>
            <rFont val="Tahoma"/>
            <family val="2"/>
          </rPr>
          <t>Becky Dzingeleski:</t>
        </r>
        <r>
          <rPr>
            <sz val="9"/>
            <color indexed="81"/>
            <rFont val="Tahoma"/>
            <family val="2"/>
          </rPr>
          <t xml:space="preserve">
Per FOD is a new Unit.  Contributions began in 2018</t>
        </r>
      </text>
    </comment>
    <comment ref="ROH19" authorId="0" shapeId="0" xr:uid="{D363AC88-D744-4CB0-9AAA-2847C12EB096}">
      <text>
        <r>
          <rPr>
            <b/>
            <sz val="9"/>
            <color indexed="81"/>
            <rFont val="Tahoma"/>
            <family val="2"/>
          </rPr>
          <t>Becky Dzingeleski:</t>
        </r>
        <r>
          <rPr>
            <sz val="9"/>
            <color indexed="81"/>
            <rFont val="Tahoma"/>
            <family val="2"/>
          </rPr>
          <t xml:space="preserve">
Per FOD is a new Unit.  Contributions began in 2018</t>
        </r>
      </text>
    </comment>
    <comment ref="ROL19" authorId="0" shapeId="0" xr:uid="{0B09A4F7-CC93-46E8-A80F-41B29187B82E}">
      <text>
        <r>
          <rPr>
            <b/>
            <sz val="9"/>
            <color indexed="81"/>
            <rFont val="Tahoma"/>
            <family val="2"/>
          </rPr>
          <t>Becky Dzingeleski:</t>
        </r>
        <r>
          <rPr>
            <sz val="9"/>
            <color indexed="81"/>
            <rFont val="Tahoma"/>
            <family val="2"/>
          </rPr>
          <t xml:space="preserve">
Per FOD is a new Unit.  Contributions began in 2018</t>
        </r>
      </text>
    </comment>
    <comment ref="ROP19" authorId="0" shapeId="0" xr:uid="{997D9F4D-D4B0-4EFE-BF63-21C04334E83C}">
      <text>
        <r>
          <rPr>
            <b/>
            <sz val="9"/>
            <color indexed="81"/>
            <rFont val="Tahoma"/>
            <family val="2"/>
          </rPr>
          <t>Becky Dzingeleski:</t>
        </r>
        <r>
          <rPr>
            <sz val="9"/>
            <color indexed="81"/>
            <rFont val="Tahoma"/>
            <family val="2"/>
          </rPr>
          <t xml:space="preserve">
Per FOD is a new Unit.  Contributions began in 2018</t>
        </r>
      </text>
    </comment>
    <comment ref="ROT19" authorId="0" shapeId="0" xr:uid="{72ABADEE-5E48-44EC-B72A-19C60D292A63}">
      <text>
        <r>
          <rPr>
            <b/>
            <sz val="9"/>
            <color indexed="81"/>
            <rFont val="Tahoma"/>
            <family val="2"/>
          </rPr>
          <t>Becky Dzingeleski:</t>
        </r>
        <r>
          <rPr>
            <sz val="9"/>
            <color indexed="81"/>
            <rFont val="Tahoma"/>
            <family val="2"/>
          </rPr>
          <t xml:space="preserve">
Per FOD is a new Unit.  Contributions began in 2018</t>
        </r>
      </text>
    </comment>
    <comment ref="ROX19" authorId="0" shapeId="0" xr:uid="{58CBA580-5077-40A4-8C5E-CC10026F5EEB}">
      <text>
        <r>
          <rPr>
            <b/>
            <sz val="9"/>
            <color indexed="81"/>
            <rFont val="Tahoma"/>
            <family val="2"/>
          </rPr>
          <t>Becky Dzingeleski:</t>
        </r>
        <r>
          <rPr>
            <sz val="9"/>
            <color indexed="81"/>
            <rFont val="Tahoma"/>
            <family val="2"/>
          </rPr>
          <t xml:space="preserve">
Per FOD is a new Unit.  Contributions began in 2018</t>
        </r>
      </text>
    </comment>
    <comment ref="RPB19" authorId="0" shapeId="0" xr:uid="{C84B0360-D668-431D-A44C-2C82E20A03A5}">
      <text>
        <r>
          <rPr>
            <b/>
            <sz val="9"/>
            <color indexed="81"/>
            <rFont val="Tahoma"/>
            <family val="2"/>
          </rPr>
          <t>Becky Dzingeleski:</t>
        </r>
        <r>
          <rPr>
            <sz val="9"/>
            <color indexed="81"/>
            <rFont val="Tahoma"/>
            <family val="2"/>
          </rPr>
          <t xml:space="preserve">
Per FOD is a new Unit.  Contributions began in 2018</t>
        </r>
      </text>
    </comment>
    <comment ref="RPF19" authorId="0" shapeId="0" xr:uid="{A57D9A5A-5B5A-4934-BF40-7FF624F0D7CB}">
      <text>
        <r>
          <rPr>
            <b/>
            <sz val="9"/>
            <color indexed="81"/>
            <rFont val="Tahoma"/>
            <family val="2"/>
          </rPr>
          <t>Becky Dzingeleski:</t>
        </r>
        <r>
          <rPr>
            <sz val="9"/>
            <color indexed="81"/>
            <rFont val="Tahoma"/>
            <family val="2"/>
          </rPr>
          <t xml:space="preserve">
Per FOD is a new Unit.  Contributions began in 2018</t>
        </r>
      </text>
    </comment>
    <comment ref="RPJ19" authorId="0" shapeId="0" xr:uid="{4BC81DDE-18C2-4DD7-A7EA-C6670F1F56BA}">
      <text>
        <r>
          <rPr>
            <b/>
            <sz val="9"/>
            <color indexed="81"/>
            <rFont val="Tahoma"/>
            <family val="2"/>
          </rPr>
          <t>Becky Dzingeleski:</t>
        </r>
        <r>
          <rPr>
            <sz val="9"/>
            <color indexed="81"/>
            <rFont val="Tahoma"/>
            <family val="2"/>
          </rPr>
          <t xml:space="preserve">
Per FOD is a new Unit.  Contributions began in 2018</t>
        </r>
      </text>
    </comment>
    <comment ref="RPN19" authorId="0" shapeId="0" xr:uid="{E8DEABEF-0B37-42ED-81E5-86B97C99DD20}">
      <text>
        <r>
          <rPr>
            <b/>
            <sz val="9"/>
            <color indexed="81"/>
            <rFont val="Tahoma"/>
            <family val="2"/>
          </rPr>
          <t>Becky Dzingeleski:</t>
        </r>
        <r>
          <rPr>
            <sz val="9"/>
            <color indexed="81"/>
            <rFont val="Tahoma"/>
            <family val="2"/>
          </rPr>
          <t xml:space="preserve">
Per FOD is a new Unit.  Contributions began in 2018</t>
        </r>
      </text>
    </comment>
    <comment ref="RPR19" authorId="0" shapeId="0" xr:uid="{A51E3E82-84BB-4876-B196-F9350C1D9AB9}">
      <text>
        <r>
          <rPr>
            <b/>
            <sz val="9"/>
            <color indexed="81"/>
            <rFont val="Tahoma"/>
            <family val="2"/>
          </rPr>
          <t>Becky Dzingeleski:</t>
        </r>
        <r>
          <rPr>
            <sz val="9"/>
            <color indexed="81"/>
            <rFont val="Tahoma"/>
            <family val="2"/>
          </rPr>
          <t xml:space="preserve">
Per FOD is a new Unit.  Contributions began in 2018</t>
        </r>
      </text>
    </comment>
    <comment ref="RPV19" authorId="0" shapeId="0" xr:uid="{0AB88792-60DC-47FC-8765-E687E83623DF}">
      <text>
        <r>
          <rPr>
            <b/>
            <sz val="9"/>
            <color indexed="81"/>
            <rFont val="Tahoma"/>
            <family val="2"/>
          </rPr>
          <t>Becky Dzingeleski:</t>
        </r>
        <r>
          <rPr>
            <sz val="9"/>
            <color indexed="81"/>
            <rFont val="Tahoma"/>
            <family val="2"/>
          </rPr>
          <t xml:space="preserve">
Per FOD is a new Unit.  Contributions began in 2018</t>
        </r>
      </text>
    </comment>
    <comment ref="RPZ19" authorId="0" shapeId="0" xr:uid="{CFF9C7F7-808B-4406-8BAB-57DD007A9EE9}">
      <text>
        <r>
          <rPr>
            <b/>
            <sz val="9"/>
            <color indexed="81"/>
            <rFont val="Tahoma"/>
            <family val="2"/>
          </rPr>
          <t>Becky Dzingeleski:</t>
        </r>
        <r>
          <rPr>
            <sz val="9"/>
            <color indexed="81"/>
            <rFont val="Tahoma"/>
            <family val="2"/>
          </rPr>
          <t xml:space="preserve">
Per FOD is a new Unit.  Contributions began in 2018</t>
        </r>
      </text>
    </comment>
    <comment ref="RQD19" authorId="0" shapeId="0" xr:uid="{58276649-552E-483C-B5AA-E13942C7335E}">
      <text>
        <r>
          <rPr>
            <b/>
            <sz val="9"/>
            <color indexed="81"/>
            <rFont val="Tahoma"/>
            <family val="2"/>
          </rPr>
          <t>Becky Dzingeleski:</t>
        </r>
        <r>
          <rPr>
            <sz val="9"/>
            <color indexed="81"/>
            <rFont val="Tahoma"/>
            <family val="2"/>
          </rPr>
          <t xml:space="preserve">
Per FOD is a new Unit.  Contributions began in 2018</t>
        </r>
      </text>
    </comment>
    <comment ref="RQH19" authorId="0" shapeId="0" xr:uid="{4FB1D08F-FFF3-48AB-836F-24ADC6B1CA9F}">
      <text>
        <r>
          <rPr>
            <b/>
            <sz val="9"/>
            <color indexed="81"/>
            <rFont val="Tahoma"/>
            <family val="2"/>
          </rPr>
          <t>Becky Dzingeleski:</t>
        </r>
        <r>
          <rPr>
            <sz val="9"/>
            <color indexed="81"/>
            <rFont val="Tahoma"/>
            <family val="2"/>
          </rPr>
          <t xml:space="preserve">
Per FOD is a new Unit.  Contributions began in 2018</t>
        </r>
      </text>
    </comment>
    <comment ref="RQL19" authorId="0" shapeId="0" xr:uid="{5E3AC3F1-AE16-432D-A4B1-A6DF595F8073}">
      <text>
        <r>
          <rPr>
            <b/>
            <sz val="9"/>
            <color indexed="81"/>
            <rFont val="Tahoma"/>
            <family val="2"/>
          </rPr>
          <t>Becky Dzingeleski:</t>
        </r>
        <r>
          <rPr>
            <sz val="9"/>
            <color indexed="81"/>
            <rFont val="Tahoma"/>
            <family val="2"/>
          </rPr>
          <t xml:space="preserve">
Per FOD is a new Unit.  Contributions began in 2018</t>
        </r>
      </text>
    </comment>
    <comment ref="RQP19" authorId="0" shapeId="0" xr:uid="{95D50E1E-F2EC-4698-8D9D-E7D20E1F184E}">
      <text>
        <r>
          <rPr>
            <b/>
            <sz val="9"/>
            <color indexed="81"/>
            <rFont val="Tahoma"/>
            <family val="2"/>
          </rPr>
          <t>Becky Dzingeleski:</t>
        </r>
        <r>
          <rPr>
            <sz val="9"/>
            <color indexed="81"/>
            <rFont val="Tahoma"/>
            <family val="2"/>
          </rPr>
          <t xml:space="preserve">
Per FOD is a new Unit.  Contributions began in 2018</t>
        </r>
      </text>
    </comment>
    <comment ref="RQT19" authorId="0" shapeId="0" xr:uid="{F592A178-047A-4D02-92E2-0620C42014C9}">
      <text>
        <r>
          <rPr>
            <b/>
            <sz val="9"/>
            <color indexed="81"/>
            <rFont val="Tahoma"/>
            <family val="2"/>
          </rPr>
          <t>Becky Dzingeleski:</t>
        </r>
        <r>
          <rPr>
            <sz val="9"/>
            <color indexed="81"/>
            <rFont val="Tahoma"/>
            <family val="2"/>
          </rPr>
          <t xml:space="preserve">
Per FOD is a new Unit.  Contributions began in 2018</t>
        </r>
      </text>
    </comment>
    <comment ref="RQX19" authorId="0" shapeId="0" xr:uid="{93E4DAD9-89E2-421A-8A6C-1CC41B878C5A}">
      <text>
        <r>
          <rPr>
            <b/>
            <sz val="9"/>
            <color indexed="81"/>
            <rFont val="Tahoma"/>
            <family val="2"/>
          </rPr>
          <t>Becky Dzingeleski:</t>
        </r>
        <r>
          <rPr>
            <sz val="9"/>
            <color indexed="81"/>
            <rFont val="Tahoma"/>
            <family val="2"/>
          </rPr>
          <t xml:space="preserve">
Per FOD is a new Unit.  Contributions began in 2018</t>
        </r>
      </text>
    </comment>
    <comment ref="RRB19" authorId="0" shapeId="0" xr:uid="{2C55BCFD-4E6B-4E56-934E-E598BEE04C7A}">
      <text>
        <r>
          <rPr>
            <b/>
            <sz val="9"/>
            <color indexed="81"/>
            <rFont val="Tahoma"/>
            <family val="2"/>
          </rPr>
          <t>Becky Dzingeleski:</t>
        </r>
        <r>
          <rPr>
            <sz val="9"/>
            <color indexed="81"/>
            <rFont val="Tahoma"/>
            <family val="2"/>
          </rPr>
          <t xml:space="preserve">
Per FOD is a new Unit.  Contributions began in 2018</t>
        </r>
      </text>
    </comment>
    <comment ref="RRF19" authorId="0" shapeId="0" xr:uid="{FDA9F577-0ECF-48E4-B98B-1F4C2811B635}">
      <text>
        <r>
          <rPr>
            <b/>
            <sz val="9"/>
            <color indexed="81"/>
            <rFont val="Tahoma"/>
            <family val="2"/>
          </rPr>
          <t>Becky Dzingeleski:</t>
        </r>
        <r>
          <rPr>
            <sz val="9"/>
            <color indexed="81"/>
            <rFont val="Tahoma"/>
            <family val="2"/>
          </rPr>
          <t xml:space="preserve">
Per FOD is a new Unit.  Contributions began in 2018</t>
        </r>
      </text>
    </comment>
    <comment ref="RRJ19" authorId="0" shapeId="0" xr:uid="{8CB611FC-236E-4583-B72B-811264DBAD7B}">
      <text>
        <r>
          <rPr>
            <b/>
            <sz val="9"/>
            <color indexed="81"/>
            <rFont val="Tahoma"/>
            <family val="2"/>
          </rPr>
          <t>Becky Dzingeleski:</t>
        </r>
        <r>
          <rPr>
            <sz val="9"/>
            <color indexed="81"/>
            <rFont val="Tahoma"/>
            <family val="2"/>
          </rPr>
          <t xml:space="preserve">
Per FOD is a new Unit.  Contributions began in 2018</t>
        </r>
      </text>
    </comment>
    <comment ref="RRN19" authorId="0" shapeId="0" xr:uid="{8FEEB487-1106-4599-AD24-438D254B5D92}">
      <text>
        <r>
          <rPr>
            <b/>
            <sz val="9"/>
            <color indexed="81"/>
            <rFont val="Tahoma"/>
            <family val="2"/>
          </rPr>
          <t>Becky Dzingeleski:</t>
        </r>
        <r>
          <rPr>
            <sz val="9"/>
            <color indexed="81"/>
            <rFont val="Tahoma"/>
            <family val="2"/>
          </rPr>
          <t xml:space="preserve">
Per FOD is a new Unit.  Contributions began in 2018</t>
        </r>
      </text>
    </comment>
    <comment ref="RRR19" authorId="0" shapeId="0" xr:uid="{D0CBFD77-F602-4131-BB9C-0B726B9711EE}">
      <text>
        <r>
          <rPr>
            <b/>
            <sz val="9"/>
            <color indexed="81"/>
            <rFont val="Tahoma"/>
            <family val="2"/>
          </rPr>
          <t>Becky Dzingeleski:</t>
        </r>
        <r>
          <rPr>
            <sz val="9"/>
            <color indexed="81"/>
            <rFont val="Tahoma"/>
            <family val="2"/>
          </rPr>
          <t xml:space="preserve">
Per FOD is a new Unit.  Contributions began in 2018</t>
        </r>
      </text>
    </comment>
    <comment ref="RRV19" authorId="0" shapeId="0" xr:uid="{AD1721F7-93DB-4474-8416-274C0F77D98C}">
      <text>
        <r>
          <rPr>
            <b/>
            <sz val="9"/>
            <color indexed="81"/>
            <rFont val="Tahoma"/>
            <family val="2"/>
          </rPr>
          <t>Becky Dzingeleski:</t>
        </r>
        <r>
          <rPr>
            <sz val="9"/>
            <color indexed="81"/>
            <rFont val="Tahoma"/>
            <family val="2"/>
          </rPr>
          <t xml:space="preserve">
Per FOD is a new Unit.  Contributions began in 2018</t>
        </r>
      </text>
    </comment>
    <comment ref="RRZ19" authorId="0" shapeId="0" xr:uid="{5FACDCB9-8CD0-4987-BFA4-5679B142D5E0}">
      <text>
        <r>
          <rPr>
            <b/>
            <sz val="9"/>
            <color indexed="81"/>
            <rFont val="Tahoma"/>
            <family val="2"/>
          </rPr>
          <t>Becky Dzingeleski:</t>
        </r>
        <r>
          <rPr>
            <sz val="9"/>
            <color indexed="81"/>
            <rFont val="Tahoma"/>
            <family val="2"/>
          </rPr>
          <t xml:space="preserve">
Per FOD is a new Unit.  Contributions began in 2018</t>
        </r>
      </text>
    </comment>
    <comment ref="RSD19" authorId="0" shapeId="0" xr:uid="{7F7449D7-28CE-4995-B677-77A071F6D8F3}">
      <text>
        <r>
          <rPr>
            <b/>
            <sz val="9"/>
            <color indexed="81"/>
            <rFont val="Tahoma"/>
            <family val="2"/>
          </rPr>
          <t>Becky Dzingeleski:</t>
        </r>
        <r>
          <rPr>
            <sz val="9"/>
            <color indexed="81"/>
            <rFont val="Tahoma"/>
            <family val="2"/>
          </rPr>
          <t xml:space="preserve">
Per FOD is a new Unit.  Contributions began in 2018</t>
        </r>
      </text>
    </comment>
    <comment ref="RSH19" authorId="0" shapeId="0" xr:uid="{48110053-F1C0-4D41-B3DA-B99CB686721C}">
      <text>
        <r>
          <rPr>
            <b/>
            <sz val="9"/>
            <color indexed="81"/>
            <rFont val="Tahoma"/>
            <family val="2"/>
          </rPr>
          <t>Becky Dzingeleski:</t>
        </r>
        <r>
          <rPr>
            <sz val="9"/>
            <color indexed="81"/>
            <rFont val="Tahoma"/>
            <family val="2"/>
          </rPr>
          <t xml:space="preserve">
Per FOD is a new Unit.  Contributions began in 2018</t>
        </r>
      </text>
    </comment>
    <comment ref="RSL19" authorId="0" shapeId="0" xr:uid="{7A3FE5C9-99A9-4A6F-812E-D7245962B2A3}">
      <text>
        <r>
          <rPr>
            <b/>
            <sz val="9"/>
            <color indexed="81"/>
            <rFont val="Tahoma"/>
            <family val="2"/>
          </rPr>
          <t>Becky Dzingeleski:</t>
        </r>
        <r>
          <rPr>
            <sz val="9"/>
            <color indexed="81"/>
            <rFont val="Tahoma"/>
            <family val="2"/>
          </rPr>
          <t xml:space="preserve">
Per FOD is a new Unit.  Contributions began in 2018</t>
        </r>
      </text>
    </comment>
    <comment ref="RSP19" authorId="0" shapeId="0" xr:uid="{D92A1F29-3F2C-414F-BDA4-A41CD544E033}">
      <text>
        <r>
          <rPr>
            <b/>
            <sz val="9"/>
            <color indexed="81"/>
            <rFont val="Tahoma"/>
            <family val="2"/>
          </rPr>
          <t>Becky Dzingeleski:</t>
        </r>
        <r>
          <rPr>
            <sz val="9"/>
            <color indexed="81"/>
            <rFont val="Tahoma"/>
            <family val="2"/>
          </rPr>
          <t xml:space="preserve">
Per FOD is a new Unit.  Contributions began in 2018</t>
        </r>
      </text>
    </comment>
    <comment ref="RST19" authorId="0" shapeId="0" xr:uid="{3DE6161F-AD3F-49DD-9EE2-9B06BC1E891A}">
      <text>
        <r>
          <rPr>
            <b/>
            <sz val="9"/>
            <color indexed="81"/>
            <rFont val="Tahoma"/>
            <family val="2"/>
          </rPr>
          <t>Becky Dzingeleski:</t>
        </r>
        <r>
          <rPr>
            <sz val="9"/>
            <color indexed="81"/>
            <rFont val="Tahoma"/>
            <family val="2"/>
          </rPr>
          <t xml:space="preserve">
Per FOD is a new Unit.  Contributions began in 2018</t>
        </r>
      </text>
    </comment>
    <comment ref="RSX19" authorId="0" shapeId="0" xr:uid="{4D24BCC7-60F8-4080-8EF7-68B688FDF7B4}">
      <text>
        <r>
          <rPr>
            <b/>
            <sz val="9"/>
            <color indexed="81"/>
            <rFont val="Tahoma"/>
            <family val="2"/>
          </rPr>
          <t>Becky Dzingeleski:</t>
        </r>
        <r>
          <rPr>
            <sz val="9"/>
            <color indexed="81"/>
            <rFont val="Tahoma"/>
            <family val="2"/>
          </rPr>
          <t xml:space="preserve">
Per FOD is a new Unit.  Contributions began in 2018</t>
        </r>
      </text>
    </comment>
    <comment ref="RTB19" authorId="0" shapeId="0" xr:uid="{2F774359-EABF-4AA1-BC71-1FE8D7E8C40E}">
      <text>
        <r>
          <rPr>
            <b/>
            <sz val="9"/>
            <color indexed="81"/>
            <rFont val="Tahoma"/>
            <family val="2"/>
          </rPr>
          <t>Becky Dzingeleski:</t>
        </r>
        <r>
          <rPr>
            <sz val="9"/>
            <color indexed="81"/>
            <rFont val="Tahoma"/>
            <family val="2"/>
          </rPr>
          <t xml:space="preserve">
Per FOD is a new Unit.  Contributions began in 2018</t>
        </r>
      </text>
    </comment>
    <comment ref="RTF19" authorId="0" shapeId="0" xr:uid="{A04C52A3-A085-4776-879C-D0E7A28D3296}">
      <text>
        <r>
          <rPr>
            <b/>
            <sz val="9"/>
            <color indexed="81"/>
            <rFont val="Tahoma"/>
            <family val="2"/>
          </rPr>
          <t>Becky Dzingeleski:</t>
        </r>
        <r>
          <rPr>
            <sz val="9"/>
            <color indexed="81"/>
            <rFont val="Tahoma"/>
            <family val="2"/>
          </rPr>
          <t xml:space="preserve">
Per FOD is a new Unit.  Contributions began in 2018</t>
        </r>
      </text>
    </comment>
    <comment ref="RTJ19" authorId="0" shapeId="0" xr:uid="{5F9EC5F4-3B03-4034-A0EF-308F028D2095}">
      <text>
        <r>
          <rPr>
            <b/>
            <sz val="9"/>
            <color indexed="81"/>
            <rFont val="Tahoma"/>
            <family val="2"/>
          </rPr>
          <t>Becky Dzingeleski:</t>
        </r>
        <r>
          <rPr>
            <sz val="9"/>
            <color indexed="81"/>
            <rFont val="Tahoma"/>
            <family val="2"/>
          </rPr>
          <t xml:space="preserve">
Per FOD is a new Unit.  Contributions began in 2018</t>
        </r>
      </text>
    </comment>
    <comment ref="RTN19" authorId="0" shapeId="0" xr:uid="{EEF6F0A0-5312-45DE-9650-8BEECC6B8648}">
      <text>
        <r>
          <rPr>
            <b/>
            <sz val="9"/>
            <color indexed="81"/>
            <rFont val="Tahoma"/>
            <family val="2"/>
          </rPr>
          <t>Becky Dzingeleski:</t>
        </r>
        <r>
          <rPr>
            <sz val="9"/>
            <color indexed="81"/>
            <rFont val="Tahoma"/>
            <family val="2"/>
          </rPr>
          <t xml:space="preserve">
Per FOD is a new Unit.  Contributions began in 2018</t>
        </r>
      </text>
    </comment>
    <comment ref="RTR19" authorId="0" shapeId="0" xr:uid="{7A9ED00B-BBF4-4D2B-8434-00A06B94EE73}">
      <text>
        <r>
          <rPr>
            <b/>
            <sz val="9"/>
            <color indexed="81"/>
            <rFont val="Tahoma"/>
            <family val="2"/>
          </rPr>
          <t>Becky Dzingeleski:</t>
        </r>
        <r>
          <rPr>
            <sz val="9"/>
            <color indexed="81"/>
            <rFont val="Tahoma"/>
            <family val="2"/>
          </rPr>
          <t xml:space="preserve">
Per FOD is a new Unit.  Contributions began in 2018</t>
        </r>
      </text>
    </comment>
    <comment ref="RTV19" authorId="0" shapeId="0" xr:uid="{91EFBCE4-1086-4378-A2D7-B44FB3FECFA5}">
      <text>
        <r>
          <rPr>
            <b/>
            <sz val="9"/>
            <color indexed="81"/>
            <rFont val="Tahoma"/>
            <family val="2"/>
          </rPr>
          <t>Becky Dzingeleski:</t>
        </r>
        <r>
          <rPr>
            <sz val="9"/>
            <color indexed="81"/>
            <rFont val="Tahoma"/>
            <family val="2"/>
          </rPr>
          <t xml:space="preserve">
Per FOD is a new Unit.  Contributions began in 2018</t>
        </r>
      </text>
    </comment>
    <comment ref="RTZ19" authorId="0" shapeId="0" xr:uid="{C29BAD32-6842-439F-BE2E-36773897979D}">
      <text>
        <r>
          <rPr>
            <b/>
            <sz val="9"/>
            <color indexed="81"/>
            <rFont val="Tahoma"/>
            <family val="2"/>
          </rPr>
          <t>Becky Dzingeleski:</t>
        </r>
        <r>
          <rPr>
            <sz val="9"/>
            <color indexed="81"/>
            <rFont val="Tahoma"/>
            <family val="2"/>
          </rPr>
          <t xml:space="preserve">
Per FOD is a new Unit.  Contributions began in 2018</t>
        </r>
      </text>
    </comment>
    <comment ref="RUD19" authorId="0" shapeId="0" xr:uid="{957B2C7E-FBD8-42E0-AB19-28614A9E0635}">
      <text>
        <r>
          <rPr>
            <b/>
            <sz val="9"/>
            <color indexed="81"/>
            <rFont val="Tahoma"/>
            <family val="2"/>
          </rPr>
          <t>Becky Dzingeleski:</t>
        </r>
        <r>
          <rPr>
            <sz val="9"/>
            <color indexed="81"/>
            <rFont val="Tahoma"/>
            <family val="2"/>
          </rPr>
          <t xml:space="preserve">
Per FOD is a new Unit.  Contributions began in 2018</t>
        </r>
      </text>
    </comment>
    <comment ref="RUH19" authorId="0" shapeId="0" xr:uid="{4DAE9D25-6925-4241-9DE2-48756FA4E7AC}">
      <text>
        <r>
          <rPr>
            <b/>
            <sz val="9"/>
            <color indexed="81"/>
            <rFont val="Tahoma"/>
            <family val="2"/>
          </rPr>
          <t>Becky Dzingeleski:</t>
        </r>
        <r>
          <rPr>
            <sz val="9"/>
            <color indexed="81"/>
            <rFont val="Tahoma"/>
            <family val="2"/>
          </rPr>
          <t xml:space="preserve">
Per FOD is a new Unit.  Contributions began in 2018</t>
        </r>
      </text>
    </comment>
    <comment ref="RUL19" authorId="0" shapeId="0" xr:uid="{DEFDC111-6DD5-4A6D-A93C-39963F14FE5A}">
      <text>
        <r>
          <rPr>
            <b/>
            <sz val="9"/>
            <color indexed="81"/>
            <rFont val="Tahoma"/>
            <family val="2"/>
          </rPr>
          <t>Becky Dzingeleski:</t>
        </r>
        <r>
          <rPr>
            <sz val="9"/>
            <color indexed="81"/>
            <rFont val="Tahoma"/>
            <family val="2"/>
          </rPr>
          <t xml:space="preserve">
Per FOD is a new Unit.  Contributions began in 2018</t>
        </r>
      </text>
    </comment>
    <comment ref="RUP19" authorId="0" shapeId="0" xr:uid="{F66A9EE2-5828-4FBB-A4B3-E72D151C0745}">
      <text>
        <r>
          <rPr>
            <b/>
            <sz val="9"/>
            <color indexed="81"/>
            <rFont val="Tahoma"/>
            <family val="2"/>
          </rPr>
          <t>Becky Dzingeleski:</t>
        </r>
        <r>
          <rPr>
            <sz val="9"/>
            <color indexed="81"/>
            <rFont val="Tahoma"/>
            <family val="2"/>
          </rPr>
          <t xml:space="preserve">
Per FOD is a new Unit.  Contributions began in 2018</t>
        </r>
      </text>
    </comment>
    <comment ref="RUT19" authorId="0" shapeId="0" xr:uid="{709DAA35-7CAC-4488-898E-19ED8174D495}">
      <text>
        <r>
          <rPr>
            <b/>
            <sz val="9"/>
            <color indexed="81"/>
            <rFont val="Tahoma"/>
            <family val="2"/>
          </rPr>
          <t>Becky Dzingeleski:</t>
        </r>
        <r>
          <rPr>
            <sz val="9"/>
            <color indexed="81"/>
            <rFont val="Tahoma"/>
            <family val="2"/>
          </rPr>
          <t xml:space="preserve">
Per FOD is a new Unit.  Contributions began in 2018</t>
        </r>
      </text>
    </comment>
    <comment ref="RUX19" authorId="0" shapeId="0" xr:uid="{F4A5A464-1F95-4788-80A3-45592E218466}">
      <text>
        <r>
          <rPr>
            <b/>
            <sz val="9"/>
            <color indexed="81"/>
            <rFont val="Tahoma"/>
            <family val="2"/>
          </rPr>
          <t>Becky Dzingeleski:</t>
        </r>
        <r>
          <rPr>
            <sz val="9"/>
            <color indexed="81"/>
            <rFont val="Tahoma"/>
            <family val="2"/>
          </rPr>
          <t xml:space="preserve">
Per FOD is a new Unit.  Contributions began in 2018</t>
        </r>
      </text>
    </comment>
    <comment ref="RVB19" authorId="0" shapeId="0" xr:uid="{75539C28-C703-4CD9-A34B-DE4D8DDC7932}">
      <text>
        <r>
          <rPr>
            <b/>
            <sz val="9"/>
            <color indexed="81"/>
            <rFont val="Tahoma"/>
            <family val="2"/>
          </rPr>
          <t>Becky Dzingeleski:</t>
        </r>
        <r>
          <rPr>
            <sz val="9"/>
            <color indexed="81"/>
            <rFont val="Tahoma"/>
            <family val="2"/>
          </rPr>
          <t xml:space="preserve">
Per FOD is a new Unit.  Contributions began in 2018</t>
        </r>
      </text>
    </comment>
    <comment ref="RVF19" authorId="0" shapeId="0" xr:uid="{E0775EC3-B455-41FE-9AEA-92662D1A4678}">
      <text>
        <r>
          <rPr>
            <b/>
            <sz val="9"/>
            <color indexed="81"/>
            <rFont val="Tahoma"/>
            <family val="2"/>
          </rPr>
          <t>Becky Dzingeleski:</t>
        </r>
        <r>
          <rPr>
            <sz val="9"/>
            <color indexed="81"/>
            <rFont val="Tahoma"/>
            <family val="2"/>
          </rPr>
          <t xml:space="preserve">
Per FOD is a new Unit.  Contributions began in 2018</t>
        </r>
      </text>
    </comment>
    <comment ref="RVJ19" authorId="0" shapeId="0" xr:uid="{F60B8C15-12E5-4972-A2FA-792B18CECC4E}">
      <text>
        <r>
          <rPr>
            <b/>
            <sz val="9"/>
            <color indexed="81"/>
            <rFont val="Tahoma"/>
            <family val="2"/>
          </rPr>
          <t>Becky Dzingeleski:</t>
        </r>
        <r>
          <rPr>
            <sz val="9"/>
            <color indexed="81"/>
            <rFont val="Tahoma"/>
            <family val="2"/>
          </rPr>
          <t xml:space="preserve">
Per FOD is a new Unit.  Contributions began in 2018</t>
        </r>
      </text>
    </comment>
    <comment ref="RVN19" authorId="0" shapeId="0" xr:uid="{80F1FA3E-52D6-4539-823E-D63DA4B48FE5}">
      <text>
        <r>
          <rPr>
            <b/>
            <sz val="9"/>
            <color indexed="81"/>
            <rFont val="Tahoma"/>
            <family val="2"/>
          </rPr>
          <t>Becky Dzingeleski:</t>
        </r>
        <r>
          <rPr>
            <sz val="9"/>
            <color indexed="81"/>
            <rFont val="Tahoma"/>
            <family val="2"/>
          </rPr>
          <t xml:space="preserve">
Per FOD is a new Unit.  Contributions began in 2018</t>
        </r>
      </text>
    </comment>
    <comment ref="RVR19" authorId="0" shapeId="0" xr:uid="{9914BFD4-0203-4966-A702-BB93514CAAB0}">
      <text>
        <r>
          <rPr>
            <b/>
            <sz val="9"/>
            <color indexed="81"/>
            <rFont val="Tahoma"/>
            <family val="2"/>
          </rPr>
          <t>Becky Dzingeleski:</t>
        </r>
        <r>
          <rPr>
            <sz val="9"/>
            <color indexed="81"/>
            <rFont val="Tahoma"/>
            <family val="2"/>
          </rPr>
          <t xml:space="preserve">
Per FOD is a new Unit.  Contributions began in 2018</t>
        </r>
      </text>
    </comment>
    <comment ref="RVV19" authorId="0" shapeId="0" xr:uid="{55C413C5-C78F-4CF2-949C-007CF87469F0}">
      <text>
        <r>
          <rPr>
            <b/>
            <sz val="9"/>
            <color indexed="81"/>
            <rFont val="Tahoma"/>
            <family val="2"/>
          </rPr>
          <t>Becky Dzingeleski:</t>
        </r>
        <r>
          <rPr>
            <sz val="9"/>
            <color indexed="81"/>
            <rFont val="Tahoma"/>
            <family val="2"/>
          </rPr>
          <t xml:space="preserve">
Per FOD is a new Unit.  Contributions began in 2018</t>
        </r>
      </text>
    </comment>
    <comment ref="RVZ19" authorId="0" shapeId="0" xr:uid="{C4C27B6B-27B1-4D9C-993B-95E7C47A59B0}">
      <text>
        <r>
          <rPr>
            <b/>
            <sz val="9"/>
            <color indexed="81"/>
            <rFont val="Tahoma"/>
            <family val="2"/>
          </rPr>
          <t>Becky Dzingeleski:</t>
        </r>
        <r>
          <rPr>
            <sz val="9"/>
            <color indexed="81"/>
            <rFont val="Tahoma"/>
            <family val="2"/>
          </rPr>
          <t xml:space="preserve">
Per FOD is a new Unit.  Contributions began in 2018</t>
        </r>
      </text>
    </comment>
    <comment ref="RWD19" authorId="0" shapeId="0" xr:uid="{C39F03F2-6F4C-412E-AA29-0DFD3B72BD6F}">
      <text>
        <r>
          <rPr>
            <b/>
            <sz val="9"/>
            <color indexed="81"/>
            <rFont val="Tahoma"/>
            <family val="2"/>
          </rPr>
          <t>Becky Dzingeleski:</t>
        </r>
        <r>
          <rPr>
            <sz val="9"/>
            <color indexed="81"/>
            <rFont val="Tahoma"/>
            <family val="2"/>
          </rPr>
          <t xml:space="preserve">
Per FOD is a new Unit.  Contributions began in 2018</t>
        </r>
      </text>
    </comment>
    <comment ref="RWH19" authorId="0" shapeId="0" xr:uid="{6B3B25F3-037D-46D1-A7A7-513D3BC6C9C6}">
      <text>
        <r>
          <rPr>
            <b/>
            <sz val="9"/>
            <color indexed="81"/>
            <rFont val="Tahoma"/>
            <family val="2"/>
          </rPr>
          <t>Becky Dzingeleski:</t>
        </r>
        <r>
          <rPr>
            <sz val="9"/>
            <color indexed="81"/>
            <rFont val="Tahoma"/>
            <family val="2"/>
          </rPr>
          <t xml:space="preserve">
Per FOD is a new Unit.  Contributions began in 2018</t>
        </r>
      </text>
    </comment>
    <comment ref="RWL19" authorId="0" shapeId="0" xr:uid="{3DB89E65-24AE-4946-9A3F-5F3DE28B73CE}">
      <text>
        <r>
          <rPr>
            <b/>
            <sz val="9"/>
            <color indexed="81"/>
            <rFont val="Tahoma"/>
            <family val="2"/>
          </rPr>
          <t>Becky Dzingeleski:</t>
        </r>
        <r>
          <rPr>
            <sz val="9"/>
            <color indexed="81"/>
            <rFont val="Tahoma"/>
            <family val="2"/>
          </rPr>
          <t xml:space="preserve">
Per FOD is a new Unit.  Contributions began in 2018</t>
        </r>
      </text>
    </comment>
    <comment ref="RWP19" authorId="0" shapeId="0" xr:uid="{D14F00C8-B1BC-48A2-B81B-0F81FB74F7A1}">
      <text>
        <r>
          <rPr>
            <b/>
            <sz val="9"/>
            <color indexed="81"/>
            <rFont val="Tahoma"/>
            <family val="2"/>
          </rPr>
          <t>Becky Dzingeleski:</t>
        </r>
        <r>
          <rPr>
            <sz val="9"/>
            <color indexed="81"/>
            <rFont val="Tahoma"/>
            <family val="2"/>
          </rPr>
          <t xml:space="preserve">
Per FOD is a new Unit.  Contributions began in 2018</t>
        </r>
      </text>
    </comment>
    <comment ref="RWT19" authorId="0" shapeId="0" xr:uid="{ED833D8C-FF0B-487C-99C6-749F11B4A921}">
      <text>
        <r>
          <rPr>
            <b/>
            <sz val="9"/>
            <color indexed="81"/>
            <rFont val="Tahoma"/>
            <family val="2"/>
          </rPr>
          <t>Becky Dzingeleski:</t>
        </r>
        <r>
          <rPr>
            <sz val="9"/>
            <color indexed="81"/>
            <rFont val="Tahoma"/>
            <family val="2"/>
          </rPr>
          <t xml:space="preserve">
Per FOD is a new Unit.  Contributions began in 2018</t>
        </r>
      </text>
    </comment>
    <comment ref="RWX19" authorId="0" shapeId="0" xr:uid="{91DC646E-DBC9-442C-B05F-2EE6F689A94A}">
      <text>
        <r>
          <rPr>
            <b/>
            <sz val="9"/>
            <color indexed="81"/>
            <rFont val="Tahoma"/>
            <family val="2"/>
          </rPr>
          <t>Becky Dzingeleski:</t>
        </r>
        <r>
          <rPr>
            <sz val="9"/>
            <color indexed="81"/>
            <rFont val="Tahoma"/>
            <family val="2"/>
          </rPr>
          <t xml:space="preserve">
Per FOD is a new Unit.  Contributions began in 2018</t>
        </r>
      </text>
    </comment>
    <comment ref="RXB19" authorId="0" shapeId="0" xr:uid="{F0E4CFFF-45FA-4189-9D18-50EE2ED84F51}">
      <text>
        <r>
          <rPr>
            <b/>
            <sz val="9"/>
            <color indexed="81"/>
            <rFont val="Tahoma"/>
            <family val="2"/>
          </rPr>
          <t>Becky Dzingeleski:</t>
        </r>
        <r>
          <rPr>
            <sz val="9"/>
            <color indexed="81"/>
            <rFont val="Tahoma"/>
            <family val="2"/>
          </rPr>
          <t xml:space="preserve">
Per FOD is a new Unit.  Contributions began in 2018</t>
        </r>
      </text>
    </comment>
    <comment ref="RXF19" authorId="0" shapeId="0" xr:uid="{111A5DE2-28B0-4327-901D-19B7CBB36D5A}">
      <text>
        <r>
          <rPr>
            <b/>
            <sz val="9"/>
            <color indexed="81"/>
            <rFont val="Tahoma"/>
            <family val="2"/>
          </rPr>
          <t>Becky Dzingeleski:</t>
        </r>
        <r>
          <rPr>
            <sz val="9"/>
            <color indexed="81"/>
            <rFont val="Tahoma"/>
            <family val="2"/>
          </rPr>
          <t xml:space="preserve">
Per FOD is a new Unit.  Contributions began in 2018</t>
        </r>
      </text>
    </comment>
    <comment ref="RXJ19" authorId="0" shapeId="0" xr:uid="{033C84EB-B21D-4726-8533-FAA1B87C3C59}">
      <text>
        <r>
          <rPr>
            <b/>
            <sz val="9"/>
            <color indexed="81"/>
            <rFont val="Tahoma"/>
            <family val="2"/>
          </rPr>
          <t>Becky Dzingeleski:</t>
        </r>
        <r>
          <rPr>
            <sz val="9"/>
            <color indexed="81"/>
            <rFont val="Tahoma"/>
            <family val="2"/>
          </rPr>
          <t xml:space="preserve">
Per FOD is a new Unit.  Contributions began in 2018</t>
        </r>
      </text>
    </comment>
    <comment ref="RXN19" authorId="0" shapeId="0" xr:uid="{BECC8CCE-DF6D-4A18-96B3-7EE60D15F1CC}">
      <text>
        <r>
          <rPr>
            <b/>
            <sz val="9"/>
            <color indexed="81"/>
            <rFont val="Tahoma"/>
            <family val="2"/>
          </rPr>
          <t>Becky Dzingeleski:</t>
        </r>
        <r>
          <rPr>
            <sz val="9"/>
            <color indexed="81"/>
            <rFont val="Tahoma"/>
            <family val="2"/>
          </rPr>
          <t xml:space="preserve">
Per FOD is a new Unit.  Contributions began in 2018</t>
        </r>
      </text>
    </comment>
    <comment ref="RXR19" authorId="0" shapeId="0" xr:uid="{9234F0EC-7F28-41A9-9316-199819527339}">
      <text>
        <r>
          <rPr>
            <b/>
            <sz val="9"/>
            <color indexed="81"/>
            <rFont val="Tahoma"/>
            <family val="2"/>
          </rPr>
          <t>Becky Dzingeleski:</t>
        </r>
        <r>
          <rPr>
            <sz val="9"/>
            <color indexed="81"/>
            <rFont val="Tahoma"/>
            <family val="2"/>
          </rPr>
          <t xml:space="preserve">
Per FOD is a new Unit.  Contributions began in 2018</t>
        </r>
      </text>
    </comment>
    <comment ref="RXV19" authorId="0" shapeId="0" xr:uid="{E045A380-2D0A-4016-B51D-A236338669B0}">
      <text>
        <r>
          <rPr>
            <b/>
            <sz val="9"/>
            <color indexed="81"/>
            <rFont val="Tahoma"/>
            <family val="2"/>
          </rPr>
          <t>Becky Dzingeleski:</t>
        </r>
        <r>
          <rPr>
            <sz val="9"/>
            <color indexed="81"/>
            <rFont val="Tahoma"/>
            <family val="2"/>
          </rPr>
          <t xml:space="preserve">
Per FOD is a new Unit.  Contributions began in 2018</t>
        </r>
      </text>
    </comment>
    <comment ref="RXZ19" authorId="0" shapeId="0" xr:uid="{1BBF66CE-E28C-434C-9321-2CD6D02642F9}">
      <text>
        <r>
          <rPr>
            <b/>
            <sz val="9"/>
            <color indexed="81"/>
            <rFont val="Tahoma"/>
            <family val="2"/>
          </rPr>
          <t>Becky Dzingeleski:</t>
        </r>
        <r>
          <rPr>
            <sz val="9"/>
            <color indexed="81"/>
            <rFont val="Tahoma"/>
            <family val="2"/>
          </rPr>
          <t xml:space="preserve">
Per FOD is a new Unit.  Contributions began in 2018</t>
        </r>
      </text>
    </comment>
    <comment ref="RYD19" authorId="0" shapeId="0" xr:uid="{BA0E3E87-DC1D-4D63-AFC5-D0C940D07C60}">
      <text>
        <r>
          <rPr>
            <b/>
            <sz val="9"/>
            <color indexed="81"/>
            <rFont val="Tahoma"/>
            <family val="2"/>
          </rPr>
          <t>Becky Dzingeleski:</t>
        </r>
        <r>
          <rPr>
            <sz val="9"/>
            <color indexed="81"/>
            <rFont val="Tahoma"/>
            <family val="2"/>
          </rPr>
          <t xml:space="preserve">
Per FOD is a new Unit.  Contributions began in 2018</t>
        </r>
      </text>
    </comment>
    <comment ref="RYH19" authorId="0" shapeId="0" xr:uid="{A0B21DA0-FBED-4BE9-840E-7F7ABAEF29F5}">
      <text>
        <r>
          <rPr>
            <b/>
            <sz val="9"/>
            <color indexed="81"/>
            <rFont val="Tahoma"/>
            <family val="2"/>
          </rPr>
          <t>Becky Dzingeleski:</t>
        </r>
        <r>
          <rPr>
            <sz val="9"/>
            <color indexed="81"/>
            <rFont val="Tahoma"/>
            <family val="2"/>
          </rPr>
          <t xml:space="preserve">
Per FOD is a new Unit.  Contributions began in 2018</t>
        </r>
      </text>
    </comment>
    <comment ref="RYL19" authorId="0" shapeId="0" xr:uid="{F0B8FC96-691B-4BEC-8054-65E69C88DD4A}">
      <text>
        <r>
          <rPr>
            <b/>
            <sz val="9"/>
            <color indexed="81"/>
            <rFont val="Tahoma"/>
            <family val="2"/>
          </rPr>
          <t>Becky Dzingeleski:</t>
        </r>
        <r>
          <rPr>
            <sz val="9"/>
            <color indexed="81"/>
            <rFont val="Tahoma"/>
            <family val="2"/>
          </rPr>
          <t xml:space="preserve">
Per FOD is a new Unit.  Contributions began in 2018</t>
        </r>
      </text>
    </comment>
    <comment ref="RYP19" authorId="0" shapeId="0" xr:uid="{8B3D32B8-60ED-4F60-8D32-1EE7E91FD4DF}">
      <text>
        <r>
          <rPr>
            <b/>
            <sz val="9"/>
            <color indexed="81"/>
            <rFont val="Tahoma"/>
            <family val="2"/>
          </rPr>
          <t>Becky Dzingeleski:</t>
        </r>
        <r>
          <rPr>
            <sz val="9"/>
            <color indexed="81"/>
            <rFont val="Tahoma"/>
            <family val="2"/>
          </rPr>
          <t xml:space="preserve">
Per FOD is a new Unit.  Contributions began in 2018</t>
        </r>
      </text>
    </comment>
    <comment ref="RYT19" authorId="0" shapeId="0" xr:uid="{46B3827B-D65C-4A09-A6E8-B33518FEB823}">
      <text>
        <r>
          <rPr>
            <b/>
            <sz val="9"/>
            <color indexed="81"/>
            <rFont val="Tahoma"/>
            <family val="2"/>
          </rPr>
          <t>Becky Dzingeleski:</t>
        </r>
        <r>
          <rPr>
            <sz val="9"/>
            <color indexed="81"/>
            <rFont val="Tahoma"/>
            <family val="2"/>
          </rPr>
          <t xml:space="preserve">
Per FOD is a new Unit.  Contributions began in 2018</t>
        </r>
      </text>
    </comment>
    <comment ref="RYX19" authorId="0" shapeId="0" xr:uid="{DBCBF84F-F496-452A-AB8C-67F21DAEFC65}">
      <text>
        <r>
          <rPr>
            <b/>
            <sz val="9"/>
            <color indexed="81"/>
            <rFont val="Tahoma"/>
            <family val="2"/>
          </rPr>
          <t>Becky Dzingeleski:</t>
        </r>
        <r>
          <rPr>
            <sz val="9"/>
            <color indexed="81"/>
            <rFont val="Tahoma"/>
            <family val="2"/>
          </rPr>
          <t xml:space="preserve">
Per FOD is a new Unit.  Contributions began in 2018</t>
        </r>
      </text>
    </comment>
    <comment ref="RZB19" authorId="0" shapeId="0" xr:uid="{4D1DA0F7-514C-414E-8409-9BC90D93CA9D}">
      <text>
        <r>
          <rPr>
            <b/>
            <sz val="9"/>
            <color indexed="81"/>
            <rFont val="Tahoma"/>
            <family val="2"/>
          </rPr>
          <t>Becky Dzingeleski:</t>
        </r>
        <r>
          <rPr>
            <sz val="9"/>
            <color indexed="81"/>
            <rFont val="Tahoma"/>
            <family val="2"/>
          </rPr>
          <t xml:space="preserve">
Per FOD is a new Unit.  Contributions began in 2018</t>
        </r>
      </text>
    </comment>
    <comment ref="RZF19" authorId="0" shapeId="0" xr:uid="{84EF29D3-DFF1-43A6-B94C-A7CD5D9115DD}">
      <text>
        <r>
          <rPr>
            <b/>
            <sz val="9"/>
            <color indexed="81"/>
            <rFont val="Tahoma"/>
            <family val="2"/>
          </rPr>
          <t>Becky Dzingeleski:</t>
        </r>
        <r>
          <rPr>
            <sz val="9"/>
            <color indexed="81"/>
            <rFont val="Tahoma"/>
            <family val="2"/>
          </rPr>
          <t xml:space="preserve">
Per FOD is a new Unit.  Contributions began in 2018</t>
        </r>
      </text>
    </comment>
    <comment ref="RZJ19" authorId="0" shapeId="0" xr:uid="{905F8274-4512-410E-AD2A-665F987B8DF5}">
      <text>
        <r>
          <rPr>
            <b/>
            <sz val="9"/>
            <color indexed="81"/>
            <rFont val="Tahoma"/>
            <family val="2"/>
          </rPr>
          <t>Becky Dzingeleski:</t>
        </r>
        <r>
          <rPr>
            <sz val="9"/>
            <color indexed="81"/>
            <rFont val="Tahoma"/>
            <family val="2"/>
          </rPr>
          <t xml:space="preserve">
Per FOD is a new Unit.  Contributions began in 2018</t>
        </r>
      </text>
    </comment>
    <comment ref="RZN19" authorId="0" shapeId="0" xr:uid="{3932AD78-D83B-43C4-A4ED-CA1892A794F2}">
      <text>
        <r>
          <rPr>
            <b/>
            <sz val="9"/>
            <color indexed="81"/>
            <rFont val="Tahoma"/>
            <family val="2"/>
          </rPr>
          <t>Becky Dzingeleski:</t>
        </r>
        <r>
          <rPr>
            <sz val="9"/>
            <color indexed="81"/>
            <rFont val="Tahoma"/>
            <family val="2"/>
          </rPr>
          <t xml:space="preserve">
Per FOD is a new Unit.  Contributions began in 2018</t>
        </r>
      </text>
    </comment>
    <comment ref="RZR19" authorId="0" shapeId="0" xr:uid="{DADBE365-F432-41E7-9E36-7C80989B8802}">
      <text>
        <r>
          <rPr>
            <b/>
            <sz val="9"/>
            <color indexed="81"/>
            <rFont val="Tahoma"/>
            <family val="2"/>
          </rPr>
          <t>Becky Dzingeleski:</t>
        </r>
        <r>
          <rPr>
            <sz val="9"/>
            <color indexed="81"/>
            <rFont val="Tahoma"/>
            <family val="2"/>
          </rPr>
          <t xml:space="preserve">
Per FOD is a new Unit.  Contributions began in 2018</t>
        </r>
      </text>
    </comment>
    <comment ref="RZV19" authorId="0" shapeId="0" xr:uid="{60A6AF14-C736-41F8-B563-A15C28C77118}">
      <text>
        <r>
          <rPr>
            <b/>
            <sz val="9"/>
            <color indexed="81"/>
            <rFont val="Tahoma"/>
            <family val="2"/>
          </rPr>
          <t>Becky Dzingeleski:</t>
        </r>
        <r>
          <rPr>
            <sz val="9"/>
            <color indexed="81"/>
            <rFont val="Tahoma"/>
            <family val="2"/>
          </rPr>
          <t xml:space="preserve">
Per FOD is a new Unit.  Contributions began in 2018</t>
        </r>
      </text>
    </comment>
    <comment ref="RZZ19" authorId="0" shapeId="0" xr:uid="{8336C065-CED1-46F7-A63E-235D92FBBC9A}">
      <text>
        <r>
          <rPr>
            <b/>
            <sz val="9"/>
            <color indexed="81"/>
            <rFont val="Tahoma"/>
            <family val="2"/>
          </rPr>
          <t>Becky Dzingeleski:</t>
        </r>
        <r>
          <rPr>
            <sz val="9"/>
            <color indexed="81"/>
            <rFont val="Tahoma"/>
            <family val="2"/>
          </rPr>
          <t xml:space="preserve">
Per FOD is a new Unit.  Contributions began in 2018</t>
        </r>
      </text>
    </comment>
    <comment ref="SAD19" authorId="0" shapeId="0" xr:uid="{6CDD50FA-3A53-44DC-80EA-099A2780C2E4}">
      <text>
        <r>
          <rPr>
            <b/>
            <sz val="9"/>
            <color indexed="81"/>
            <rFont val="Tahoma"/>
            <family val="2"/>
          </rPr>
          <t>Becky Dzingeleski:</t>
        </r>
        <r>
          <rPr>
            <sz val="9"/>
            <color indexed="81"/>
            <rFont val="Tahoma"/>
            <family val="2"/>
          </rPr>
          <t xml:space="preserve">
Per FOD is a new Unit.  Contributions began in 2018</t>
        </r>
      </text>
    </comment>
    <comment ref="SAH19" authorId="0" shapeId="0" xr:uid="{B3F5F670-18AC-4836-ADB9-EB6BCACB7261}">
      <text>
        <r>
          <rPr>
            <b/>
            <sz val="9"/>
            <color indexed="81"/>
            <rFont val="Tahoma"/>
            <family val="2"/>
          </rPr>
          <t>Becky Dzingeleski:</t>
        </r>
        <r>
          <rPr>
            <sz val="9"/>
            <color indexed="81"/>
            <rFont val="Tahoma"/>
            <family val="2"/>
          </rPr>
          <t xml:space="preserve">
Per FOD is a new Unit.  Contributions began in 2018</t>
        </r>
      </text>
    </comment>
    <comment ref="SAL19" authorId="0" shapeId="0" xr:uid="{35CDD44F-DF68-4240-A339-B7A871A8227E}">
      <text>
        <r>
          <rPr>
            <b/>
            <sz val="9"/>
            <color indexed="81"/>
            <rFont val="Tahoma"/>
            <family val="2"/>
          </rPr>
          <t>Becky Dzingeleski:</t>
        </r>
        <r>
          <rPr>
            <sz val="9"/>
            <color indexed="81"/>
            <rFont val="Tahoma"/>
            <family val="2"/>
          </rPr>
          <t xml:space="preserve">
Per FOD is a new Unit.  Contributions began in 2018</t>
        </r>
      </text>
    </comment>
    <comment ref="SAP19" authorId="0" shapeId="0" xr:uid="{481F85F4-503F-4431-BCFF-BC7AF2F6A08E}">
      <text>
        <r>
          <rPr>
            <b/>
            <sz val="9"/>
            <color indexed="81"/>
            <rFont val="Tahoma"/>
            <family val="2"/>
          </rPr>
          <t>Becky Dzingeleski:</t>
        </r>
        <r>
          <rPr>
            <sz val="9"/>
            <color indexed="81"/>
            <rFont val="Tahoma"/>
            <family val="2"/>
          </rPr>
          <t xml:space="preserve">
Per FOD is a new Unit.  Contributions began in 2018</t>
        </r>
      </text>
    </comment>
    <comment ref="SAT19" authorId="0" shapeId="0" xr:uid="{56B24CA3-79FB-4175-AB81-0500A0FF4AFE}">
      <text>
        <r>
          <rPr>
            <b/>
            <sz val="9"/>
            <color indexed="81"/>
            <rFont val="Tahoma"/>
            <family val="2"/>
          </rPr>
          <t>Becky Dzingeleski:</t>
        </r>
        <r>
          <rPr>
            <sz val="9"/>
            <color indexed="81"/>
            <rFont val="Tahoma"/>
            <family val="2"/>
          </rPr>
          <t xml:space="preserve">
Per FOD is a new Unit.  Contributions began in 2018</t>
        </r>
      </text>
    </comment>
    <comment ref="SAX19" authorId="0" shapeId="0" xr:uid="{7059B334-22F4-4C28-854F-6380D0165559}">
      <text>
        <r>
          <rPr>
            <b/>
            <sz val="9"/>
            <color indexed="81"/>
            <rFont val="Tahoma"/>
            <family val="2"/>
          </rPr>
          <t>Becky Dzingeleski:</t>
        </r>
        <r>
          <rPr>
            <sz val="9"/>
            <color indexed="81"/>
            <rFont val="Tahoma"/>
            <family val="2"/>
          </rPr>
          <t xml:space="preserve">
Per FOD is a new Unit.  Contributions began in 2018</t>
        </r>
      </text>
    </comment>
    <comment ref="SBB19" authorId="0" shapeId="0" xr:uid="{27A727F3-A671-4965-990A-414D70D91251}">
      <text>
        <r>
          <rPr>
            <b/>
            <sz val="9"/>
            <color indexed="81"/>
            <rFont val="Tahoma"/>
            <family val="2"/>
          </rPr>
          <t>Becky Dzingeleski:</t>
        </r>
        <r>
          <rPr>
            <sz val="9"/>
            <color indexed="81"/>
            <rFont val="Tahoma"/>
            <family val="2"/>
          </rPr>
          <t xml:space="preserve">
Per FOD is a new Unit.  Contributions began in 2018</t>
        </r>
      </text>
    </comment>
    <comment ref="SBF19" authorId="0" shapeId="0" xr:uid="{9D95001B-A84E-4F94-8A0C-3AF7665221ED}">
      <text>
        <r>
          <rPr>
            <b/>
            <sz val="9"/>
            <color indexed="81"/>
            <rFont val="Tahoma"/>
            <family val="2"/>
          </rPr>
          <t>Becky Dzingeleski:</t>
        </r>
        <r>
          <rPr>
            <sz val="9"/>
            <color indexed="81"/>
            <rFont val="Tahoma"/>
            <family val="2"/>
          </rPr>
          <t xml:space="preserve">
Per FOD is a new Unit.  Contributions began in 2018</t>
        </r>
      </text>
    </comment>
    <comment ref="SBJ19" authorId="0" shapeId="0" xr:uid="{336B02DF-938D-41D9-92A0-55CEC3E3DA1C}">
      <text>
        <r>
          <rPr>
            <b/>
            <sz val="9"/>
            <color indexed="81"/>
            <rFont val="Tahoma"/>
            <family val="2"/>
          </rPr>
          <t>Becky Dzingeleski:</t>
        </r>
        <r>
          <rPr>
            <sz val="9"/>
            <color indexed="81"/>
            <rFont val="Tahoma"/>
            <family val="2"/>
          </rPr>
          <t xml:space="preserve">
Per FOD is a new Unit.  Contributions began in 2018</t>
        </r>
      </text>
    </comment>
    <comment ref="SBN19" authorId="0" shapeId="0" xr:uid="{337188F9-71AD-4400-A1E5-3B3F8AF5982B}">
      <text>
        <r>
          <rPr>
            <b/>
            <sz val="9"/>
            <color indexed="81"/>
            <rFont val="Tahoma"/>
            <family val="2"/>
          </rPr>
          <t>Becky Dzingeleski:</t>
        </r>
        <r>
          <rPr>
            <sz val="9"/>
            <color indexed="81"/>
            <rFont val="Tahoma"/>
            <family val="2"/>
          </rPr>
          <t xml:space="preserve">
Per FOD is a new Unit.  Contributions began in 2018</t>
        </r>
      </text>
    </comment>
    <comment ref="SBR19" authorId="0" shapeId="0" xr:uid="{1DB42BA0-9FEA-4E8B-ADEB-3D38B0C52E7A}">
      <text>
        <r>
          <rPr>
            <b/>
            <sz val="9"/>
            <color indexed="81"/>
            <rFont val="Tahoma"/>
            <family val="2"/>
          </rPr>
          <t>Becky Dzingeleski:</t>
        </r>
        <r>
          <rPr>
            <sz val="9"/>
            <color indexed="81"/>
            <rFont val="Tahoma"/>
            <family val="2"/>
          </rPr>
          <t xml:space="preserve">
Per FOD is a new Unit.  Contributions began in 2018</t>
        </r>
      </text>
    </comment>
    <comment ref="SBV19" authorId="0" shapeId="0" xr:uid="{FA173DFB-3C7F-49C3-8915-336145685AA0}">
      <text>
        <r>
          <rPr>
            <b/>
            <sz val="9"/>
            <color indexed="81"/>
            <rFont val="Tahoma"/>
            <family val="2"/>
          </rPr>
          <t>Becky Dzingeleski:</t>
        </r>
        <r>
          <rPr>
            <sz val="9"/>
            <color indexed="81"/>
            <rFont val="Tahoma"/>
            <family val="2"/>
          </rPr>
          <t xml:space="preserve">
Per FOD is a new Unit.  Contributions began in 2018</t>
        </r>
      </text>
    </comment>
    <comment ref="SBZ19" authorId="0" shapeId="0" xr:uid="{AF6A2C7A-E151-4FF8-99BC-F877EB1B15B9}">
      <text>
        <r>
          <rPr>
            <b/>
            <sz val="9"/>
            <color indexed="81"/>
            <rFont val="Tahoma"/>
            <family val="2"/>
          </rPr>
          <t>Becky Dzingeleski:</t>
        </r>
        <r>
          <rPr>
            <sz val="9"/>
            <color indexed="81"/>
            <rFont val="Tahoma"/>
            <family val="2"/>
          </rPr>
          <t xml:space="preserve">
Per FOD is a new Unit.  Contributions began in 2018</t>
        </r>
      </text>
    </comment>
    <comment ref="SCD19" authorId="0" shapeId="0" xr:uid="{0EF51B4E-B210-41B9-B1E2-0DF4BBC8C4BC}">
      <text>
        <r>
          <rPr>
            <b/>
            <sz val="9"/>
            <color indexed="81"/>
            <rFont val="Tahoma"/>
            <family val="2"/>
          </rPr>
          <t>Becky Dzingeleski:</t>
        </r>
        <r>
          <rPr>
            <sz val="9"/>
            <color indexed="81"/>
            <rFont val="Tahoma"/>
            <family val="2"/>
          </rPr>
          <t xml:space="preserve">
Per FOD is a new Unit.  Contributions began in 2018</t>
        </r>
      </text>
    </comment>
    <comment ref="SCH19" authorId="0" shapeId="0" xr:uid="{4D8959F3-67EA-488B-A7DD-83661D70FFCF}">
      <text>
        <r>
          <rPr>
            <b/>
            <sz val="9"/>
            <color indexed="81"/>
            <rFont val="Tahoma"/>
            <family val="2"/>
          </rPr>
          <t>Becky Dzingeleski:</t>
        </r>
        <r>
          <rPr>
            <sz val="9"/>
            <color indexed="81"/>
            <rFont val="Tahoma"/>
            <family val="2"/>
          </rPr>
          <t xml:space="preserve">
Per FOD is a new Unit.  Contributions began in 2018</t>
        </r>
      </text>
    </comment>
    <comment ref="SCL19" authorId="0" shapeId="0" xr:uid="{4D8383CC-8446-4EAE-A53B-AE08A3ADC98E}">
      <text>
        <r>
          <rPr>
            <b/>
            <sz val="9"/>
            <color indexed="81"/>
            <rFont val="Tahoma"/>
            <family val="2"/>
          </rPr>
          <t>Becky Dzingeleski:</t>
        </r>
        <r>
          <rPr>
            <sz val="9"/>
            <color indexed="81"/>
            <rFont val="Tahoma"/>
            <family val="2"/>
          </rPr>
          <t xml:space="preserve">
Per FOD is a new Unit.  Contributions began in 2018</t>
        </r>
      </text>
    </comment>
    <comment ref="SCP19" authorId="0" shapeId="0" xr:uid="{FD019DB1-0509-4979-97E4-4F491B082A8A}">
      <text>
        <r>
          <rPr>
            <b/>
            <sz val="9"/>
            <color indexed="81"/>
            <rFont val="Tahoma"/>
            <family val="2"/>
          </rPr>
          <t>Becky Dzingeleski:</t>
        </r>
        <r>
          <rPr>
            <sz val="9"/>
            <color indexed="81"/>
            <rFont val="Tahoma"/>
            <family val="2"/>
          </rPr>
          <t xml:space="preserve">
Per FOD is a new Unit.  Contributions began in 2018</t>
        </r>
      </text>
    </comment>
    <comment ref="SCT19" authorId="0" shapeId="0" xr:uid="{6656559A-4934-434D-A37A-4434459ED3E2}">
      <text>
        <r>
          <rPr>
            <b/>
            <sz val="9"/>
            <color indexed="81"/>
            <rFont val="Tahoma"/>
            <family val="2"/>
          </rPr>
          <t>Becky Dzingeleski:</t>
        </r>
        <r>
          <rPr>
            <sz val="9"/>
            <color indexed="81"/>
            <rFont val="Tahoma"/>
            <family val="2"/>
          </rPr>
          <t xml:space="preserve">
Per FOD is a new Unit.  Contributions began in 2018</t>
        </r>
      </text>
    </comment>
    <comment ref="SCX19" authorId="0" shapeId="0" xr:uid="{0B8286F3-D218-47F5-9354-CD7EC72B6D54}">
      <text>
        <r>
          <rPr>
            <b/>
            <sz val="9"/>
            <color indexed="81"/>
            <rFont val="Tahoma"/>
            <family val="2"/>
          </rPr>
          <t>Becky Dzingeleski:</t>
        </r>
        <r>
          <rPr>
            <sz val="9"/>
            <color indexed="81"/>
            <rFont val="Tahoma"/>
            <family val="2"/>
          </rPr>
          <t xml:space="preserve">
Per FOD is a new Unit.  Contributions began in 2018</t>
        </r>
      </text>
    </comment>
    <comment ref="SDB19" authorId="0" shapeId="0" xr:uid="{10E198C7-D0DE-4F78-8581-1779704D22EC}">
      <text>
        <r>
          <rPr>
            <b/>
            <sz val="9"/>
            <color indexed="81"/>
            <rFont val="Tahoma"/>
            <family val="2"/>
          </rPr>
          <t>Becky Dzingeleski:</t>
        </r>
        <r>
          <rPr>
            <sz val="9"/>
            <color indexed="81"/>
            <rFont val="Tahoma"/>
            <family val="2"/>
          </rPr>
          <t xml:space="preserve">
Per FOD is a new Unit.  Contributions began in 2018</t>
        </r>
      </text>
    </comment>
    <comment ref="SDF19" authorId="0" shapeId="0" xr:uid="{73845572-6856-496E-80BD-39AFFF0260A4}">
      <text>
        <r>
          <rPr>
            <b/>
            <sz val="9"/>
            <color indexed="81"/>
            <rFont val="Tahoma"/>
            <family val="2"/>
          </rPr>
          <t>Becky Dzingeleski:</t>
        </r>
        <r>
          <rPr>
            <sz val="9"/>
            <color indexed="81"/>
            <rFont val="Tahoma"/>
            <family val="2"/>
          </rPr>
          <t xml:space="preserve">
Per FOD is a new Unit.  Contributions began in 2018</t>
        </r>
      </text>
    </comment>
    <comment ref="SDJ19" authorId="0" shapeId="0" xr:uid="{07427708-82DE-49A2-B376-EBF116F4F85E}">
      <text>
        <r>
          <rPr>
            <b/>
            <sz val="9"/>
            <color indexed="81"/>
            <rFont val="Tahoma"/>
            <family val="2"/>
          </rPr>
          <t>Becky Dzingeleski:</t>
        </r>
        <r>
          <rPr>
            <sz val="9"/>
            <color indexed="81"/>
            <rFont val="Tahoma"/>
            <family val="2"/>
          </rPr>
          <t xml:space="preserve">
Per FOD is a new Unit.  Contributions began in 2018</t>
        </r>
      </text>
    </comment>
    <comment ref="SDN19" authorId="0" shapeId="0" xr:uid="{3FE0BC09-679C-46E9-94A3-21EE47DF15C7}">
      <text>
        <r>
          <rPr>
            <b/>
            <sz val="9"/>
            <color indexed="81"/>
            <rFont val="Tahoma"/>
            <family val="2"/>
          </rPr>
          <t>Becky Dzingeleski:</t>
        </r>
        <r>
          <rPr>
            <sz val="9"/>
            <color indexed="81"/>
            <rFont val="Tahoma"/>
            <family val="2"/>
          </rPr>
          <t xml:space="preserve">
Per FOD is a new Unit.  Contributions began in 2018</t>
        </r>
      </text>
    </comment>
    <comment ref="SDR19" authorId="0" shapeId="0" xr:uid="{0471B747-14CD-428B-BBD2-5B9F309A1048}">
      <text>
        <r>
          <rPr>
            <b/>
            <sz val="9"/>
            <color indexed="81"/>
            <rFont val="Tahoma"/>
            <family val="2"/>
          </rPr>
          <t>Becky Dzingeleski:</t>
        </r>
        <r>
          <rPr>
            <sz val="9"/>
            <color indexed="81"/>
            <rFont val="Tahoma"/>
            <family val="2"/>
          </rPr>
          <t xml:space="preserve">
Per FOD is a new Unit.  Contributions began in 2018</t>
        </r>
      </text>
    </comment>
    <comment ref="SDV19" authorId="0" shapeId="0" xr:uid="{05EC33FF-C811-47EE-A4AB-BB7CEFEB91CB}">
      <text>
        <r>
          <rPr>
            <b/>
            <sz val="9"/>
            <color indexed="81"/>
            <rFont val="Tahoma"/>
            <family val="2"/>
          </rPr>
          <t>Becky Dzingeleski:</t>
        </r>
        <r>
          <rPr>
            <sz val="9"/>
            <color indexed="81"/>
            <rFont val="Tahoma"/>
            <family val="2"/>
          </rPr>
          <t xml:space="preserve">
Per FOD is a new Unit.  Contributions began in 2018</t>
        </r>
      </text>
    </comment>
    <comment ref="SDZ19" authorId="0" shapeId="0" xr:uid="{F88D9CD1-79F5-4767-9408-4AECBE7BF33D}">
      <text>
        <r>
          <rPr>
            <b/>
            <sz val="9"/>
            <color indexed="81"/>
            <rFont val="Tahoma"/>
            <family val="2"/>
          </rPr>
          <t>Becky Dzingeleski:</t>
        </r>
        <r>
          <rPr>
            <sz val="9"/>
            <color indexed="81"/>
            <rFont val="Tahoma"/>
            <family val="2"/>
          </rPr>
          <t xml:space="preserve">
Per FOD is a new Unit.  Contributions began in 2018</t>
        </r>
      </text>
    </comment>
    <comment ref="SED19" authorId="0" shapeId="0" xr:uid="{D58D5AB4-F197-4B20-9E50-F9A4425C3B5B}">
      <text>
        <r>
          <rPr>
            <b/>
            <sz val="9"/>
            <color indexed="81"/>
            <rFont val="Tahoma"/>
            <family val="2"/>
          </rPr>
          <t>Becky Dzingeleski:</t>
        </r>
        <r>
          <rPr>
            <sz val="9"/>
            <color indexed="81"/>
            <rFont val="Tahoma"/>
            <family val="2"/>
          </rPr>
          <t xml:space="preserve">
Per FOD is a new Unit.  Contributions began in 2018</t>
        </r>
      </text>
    </comment>
    <comment ref="SEH19" authorId="0" shapeId="0" xr:uid="{54C2BF8D-86BD-4B53-8E8E-90C564D56CAE}">
      <text>
        <r>
          <rPr>
            <b/>
            <sz val="9"/>
            <color indexed="81"/>
            <rFont val="Tahoma"/>
            <family val="2"/>
          </rPr>
          <t>Becky Dzingeleski:</t>
        </r>
        <r>
          <rPr>
            <sz val="9"/>
            <color indexed="81"/>
            <rFont val="Tahoma"/>
            <family val="2"/>
          </rPr>
          <t xml:space="preserve">
Per FOD is a new Unit.  Contributions began in 2018</t>
        </r>
      </text>
    </comment>
    <comment ref="SEL19" authorId="0" shapeId="0" xr:uid="{D2CA460D-B45A-4E02-B2BE-45FA2023CF41}">
      <text>
        <r>
          <rPr>
            <b/>
            <sz val="9"/>
            <color indexed="81"/>
            <rFont val="Tahoma"/>
            <family val="2"/>
          </rPr>
          <t>Becky Dzingeleski:</t>
        </r>
        <r>
          <rPr>
            <sz val="9"/>
            <color indexed="81"/>
            <rFont val="Tahoma"/>
            <family val="2"/>
          </rPr>
          <t xml:space="preserve">
Per FOD is a new Unit.  Contributions began in 2018</t>
        </r>
      </text>
    </comment>
    <comment ref="SEP19" authorId="0" shapeId="0" xr:uid="{364246A8-7E7B-4518-A29A-62180DE27B49}">
      <text>
        <r>
          <rPr>
            <b/>
            <sz val="9"/>
            <color indexed="81"/>
            <rFont val="Tahoma"/>
            <family val="2"/>
          </rPr>
          <t>Becky Dzingeleski:</t>
        </r>
        <r>
          <rPr>
            <sz val="9"/>
            <color indexed="81"/>
            <rFont val="Tahoma"/>
            <family val="2"/>
          </rPr>
          <t xml:space="preserve">
Per FOD is a new Unit.  Contributions began in 2018</t>
        </r>
      </text>
    </comment>
    <comment ref="SET19" authorId="0" shapeId="0" xr:uid="{8EF8AE25-2D50-479F-92DF-E43F183457EB}">
      <text>
        <r>
          <rPr>
            <b/>
            <sz val="9"/>
            <color indexed="81"/>
            <rFont val="Tahoma"/>
            <family val="2"/>
          </rPr>
          <t>Becky Dzingeleski:</t>
        </r>
        <r>
          <rPr>
            <sz val="9"/>
            <color indexed="81"/>
            <rFont val="Tahoma"/>
            <family val="2"/>
          </rPr>
          <t xml:space="preserve">
Per FOD is a new Unit.  Contributions began in 2018</t>
        </r>
      </text>
    </comment>
    <comment ref="SEX19" authorId="0" shapeId="0" xr:uid="{161C5E77-5956-41AD-80CD-7D79DF9B4A1B}">
      <text>
        <r>
          <rPr>
            <b/>
            <sz val="9"/>
            <color indexed="81"/>
            <rFont val="Tahoma"/>
            <family val="2"/>
          </rPr>
          <t>Becky Dzingeleski:</t>
        </r>
        <r>
          <rPr>
            <sz val="9"/>
            <color indexed="81"/>
            <rFont val="Tahoma"/>
            <family val="2"/>
          </rPr>
          <t xml:space="preserve">
Per FOD is a new Unit.  Contributions began in 2018</t>
        </r>
      </text>
    </comment>
    <comment ref="SFB19" authorId="0" shapeId="0" xr:uid="{EAD647B4-D405-4E81-BB96-CFF78F5084AA}">
      <text>
        <r>
          <rPr>
            <b/>
            <sz val="9"/>
            <color indexed="81"/>
            <rFont val="Tahoma"/>
            <family val="2"/>
          </rPr>
          <t>Becky Dzingeleski:</t>
        </r>
        <r>
          <rPr>
            <sz val="9"/>
            <color indexed="81"/>
            <rFont val="Tahoma"/>
            <family val="2"/>
          </rPr>
          <t xml:space="preserve">
Per FOD is a new Unit.  Contributions began in 2018</t>
        </r>
      </text>
    </comment>
    <comment ref="SFF19" authorId="0" shapeId="0" xr:uid="{BA0F4857-D9AF-4B4E-90E4-5A2F6B4CD12B}">
      <text>
        <r>
          <rPr>
            <b/>
            <sz val="9"/>
            <color indexed="81"/>
            <rFont val="Tahoma"/>
            <family val="2"/>
          </rPr>
          <t>Becky Dzingeleski:</t>
        </r>
        <r>
          <rPr>
            <sz val="9"/>
            <color indexed="81"/>
            <rFont val="Tahoma"/>
            <family val="2"/>
          </rPr>
          <t xml:space="preserve">
Per FOD is a new Unit.  Contributions began in 2018</t>
        </r>
      </text>
    </comment>
    <comment ref="SFJ19" authorId="0" shapeId="0" xr:uid="{B25C194C-346F-448F-8511-2F71AFADF997}">
      <text>
        <r>
          <rPr>
            <b/>
            <sz val="9"/>
            <color indexed="81"/>
            <rFont val="Tahoma"/>
            <family val="2"/>
          </rPr>
          <t>Becky Dzingeleski:</t>
        </r>
        <r>
          <rPr>
            <sz val="9"/>
            <color indexed="81"/>
            <rFont val="Tahoma"/>
            <family val="2"/>
          </rPr>
          <t xml:space="preserve">
Per FOD is a new Unit.  Contributions began in 2018</t>
        </r>
      </text>
    </comment>
    <comment ref="SFN19" authorId="0" shapeId="0" xr:uid="{C6FAAB3D-9950-479D-9653-58CE57EDD5EC}">
      <text>
        <r>
          <rPr>
            <b/>
            <sz val="9"/>
            <color indexed="81"/>
            <rFont val="Tahoma"/>
            <family val="2"/>
          </rPr>
          <t>Becky Dzingeleski:</t>
        </r>
        <r>
          <rPr>
            <sz val="9"/>
            <color indexed="81"/>
            <rFont val="Tahoma"/>
            <family val="2"/>
          </rPr>
          <t xml:space="preserve">
Per FOD is a new Unit.  Contributions began in 2018</t>
        </r>
      </text>
    </comment>
    <comment ref="SFR19" authorId="0" shapeId="0" xr:uid="{9D02E43D-914D-4FF8-AB6D-CE7EEBE0AC81}">
      <text>
        <r>
          <rPr>
            <b/>
            <sz val="9"/>
            <color indexed="81"/>
            <rFont val="Tahoma"/>
            <family val="2"/>
          </rPr>
          <t>Becky Dzingeleski:</t>
        </r>
        <r>
          <rPr>
            <sz val="9"/>
            <color indexed="81"/>
            <rFont val="Tahoma"/>
            <family val="2"/>
          </rPr>
          <t xml:space="preserve">
Per FOD is a new Unit.  Contributions began in 2018</t>
        </r>
      </text>
    </comment>
    <comment ref="SFV19" authorId="0" shapeId="0" xr:uid="{FA314FF6-38B5-4F41-89B1-05F9179E51D6}">
      <text>
        <r>
          <rPr>
            <b/>
            <sz val="9"/>
            <color indexed="81"/>
            <rFont val="Tahoma"/>
            <family val="2"/>
          </rPr>
          <t>Becky Dzingeleski:</t>
        </r>
        <r>
          <rPr>
            <sz val="9"/>
            <color indexed="81"/>
            <rFont val="Tahoma"/>
            <family val="2"/>
          </rPr>
          <t xml:space="preserve">
Per FOD is a new Unit.  Contributions began in 2018</t>
        </r>
      </text>
    </comment>
    <comment ref="SFZ19" authorId="0" shapeId="0" xr:uid="{80139614-7485-41EB-9F60-32645969107D}">
      <text>
        <r>
          <rPr>
            <b/>
            <sz val="9"/>
            <color indexed="81"/>
            <rFont val="Tahoma"/>
            <family val="2"/>
          </rPr>
          <t>Becky Dzingeleski:</t>
        </r>
        <r>
          <rPr>
            <sz val="9"/>
            <color indexed="81"/>
            <rFont val="Tahoma"/>
            <family val="2"/>
          </rPr>
          <t xml:space="preserve">
Per FOD is a new Unit.  Contributions began in 2018</t>
        </r>
      </text>
    </comment>
    <comment ref="SGD19" authorId="0" shapeId="0" xr:uid="{F5134254-71F5-4B48-82E3-A1D9902DE1B9}">
      <text>
        <r>
          <rPr>
            <b/>
            <sz val="9"/>
            <color indexed="81"/>
            <rFont val="Tahoma"/>
            <family val="2"/>
          </rPr>
          <t>Becky Dzingeleski:</t>
        </r>
        <r>
          <rPr>
            <sz val="9"/>
            <color indexed="81"/>
            <rFont val="Tahoma"/>
            <family val="2"/>
          </rPr>
          <t xml:space="preserve">
Per FOD is a new Unit.  Contributions began in 2018</t>
        </r>
      </text>
    </comment>
    <comment ref="SGH19" authorId="0" shapeId="0" xr:uid="{F1D99CA6-D124-4E31-938D-3F4D6DFA3007}">
      <text>
        <r>
          <rPr>
            <b/>
            <sz val="9"/>
            <color indexed="81"/>
            <rFont val="Tahoma"/>
            <family val="2"/>
          </rPr>
          <t>Becky Dzingeleski:</t>
        </r>
        <r>
          <rPr>
            <sz val="9"/>
            <color indexed="81"/>
            <rFont val="Tahoma"/>
            <family val="2"/>
          </rPr>
          <t xml:space="preserve">
Per FOD is a new Unit.  Contributions began in 2018</t>
        </r>
      </text>
    </comment>
    <comment ref="SGL19" authorId="0" shapeId="0" xr:uid="{C4B8B3A9-F074-464C-9A54-42B99373C94D}">
      <text>
        <r>
          <rPr>
            <b/>
            <sz val="9"/>
            <color indexed="81"/>
            <rFont val="Tahoma"/>
            <family val="2"/>
          </rPr>
          <t>Becky Dzingeleski:</t>
        </r>
        <r>
          <rPr>
            <sz val="9"/>
            <color indexed="81"/>
            <rFont val="Tahoma"/>
            <family val="2"/>
          </rPr>
          <t xml:space="preserve">
Per FOD is a new Unit.  Contributions began in 2018</t>
        </r>
      </text>
    </comment>
    <comment ref="SGP19" authorId="0" shapeId="0" xr:uid="{8904EE2B-1839-4DC9-8FC2-6478EA21F90D}">
      <text>
        <r>
          <rPr>
            <b/>
            <sz val="9"/>
            <color indexed="81"/>
            <rFont val="Tahoma"/>
            <family val="2"/>
          </rPr>
          <t>Becky Dzingeleski:</t>
        </r>
        <r>
          <rPr>
            <sz val="9"/>
            <color indexed="81"/>
            <rFont val="Tahoma"/>
            <family val="2"/>
          </rPr>
          <t xml:space="preserve">
Per FOD is a new Unit.  Contributions began in 2018</t>
        </r>
      </text>
    </comment>
    <comment ref="SGT19" authorId="0" shapeId="0" xr:uid="{56B134A3-D6B0-40A5-AA9B-B806A1C40D5F}">
      <text>
        <r>
          <rPr>
            <b/>
            <sz val="9"/>
            <color indexed="81"/>
            <rFont val="Tahoma"/>
            <family val="2"/>
          </rPr>
          <t>Becky Dzingeleski:</t>
        </r>
        <r>
          <rPr>
            <sz val="9"/>
            <color indexed="81"/>
            <rFont val="Tahoma"/>
            <family val="2"/>
          </rPr>
          <t xml:space="preserve">
Per FOD is a new Unit.  Contributions began in 2018</t>
        </r>
      </text>
    </comment>
    <comment ref="SGX19" authorId="0" shapeId="0" xr:uid="{AC97884C-FEAE-46C6-B671-98835C7985B8}">
      <text>
        <r>
          <rPr>
            <b/>
            <sz val="9"/>
            <color indexed="81"/>
            <rFont val="Tahoma"/>
            <family val="2"/>
          </rPr>
          <t>Becky Dzingeleski:</t>
        </r>
        <r>
          <rPr>
            <sz val="9"/>
            <color indexed="81"/>
            <rFont val="Tahoma"/>
            <family val="2"/>
          </rPr>
          <t xml:space="preserve">
Per FOD is a new Unit.  Contributions began in 2018</t>
        </r>
      </text>
    </comment>
    <comment ref="SHB19" authorId="0" shapeId="0" xr:uid="{F2673544-33A3-4B30-8183-D244BD3B283A}">
      <text>
        <r>
          <rPr>
            <b/>
            <sz val="9"/>
            <color indexed="81"/>
            <rFont val="Tahoma"/>
            <family val="2"/>
          </rPr>
          <t>Becky Dzingeleski:</t>
        </r>
        <r>
          <rPr>
            <sz val="9"/>
            <color indexed="81"/>
            <rFont val="Tahoma"/>
            <family val="2"/>
          </rPr>
          <t xml:space="preserve">
Per FOD is a new Unit.  Contributions began in 2018</t>
        </r>
      </text>
    </comment>
    <comment ref="SHF19" authorId="0" shapeId="0" xr:uid="{405462F9-7017-498C-A3DA-68546EC3318C}">
      <text>
        <r>
          <rPr>
            <b/>
            <sz val="9"/>
            <color indexed="81"/>
            <rFont val="Tahoma"/>
            <family val="2"/>
          </rPr>
          <t>Becky Dzingeleski:</t>
        </r>
        <r>
          <rPr>
            <sz val="9"/>
            <color indexed="81"/>
            <rFont val="Tahoma"/>
            <family val="2"/>
          </rPr>
          <t xml:space="preserve">
Per FOD is a new Unit.  Contributions began in 2018</t>
        </r>
      </text>
    </comment>
    <comment ref="SHJ19" authorId="0" shapeId="0" xr:uid="{5D07986B-1ECD-4EFF-A1EA-B2D4AAE6C70D}">
      <text>
        <r>
          <rPr>
            <b/>
            <sz val="9"/>
            <color indexed="81"/>
            <rFont val="Tahoma"/>
            <family val="2"/>
          </rPr>
          <t>Becky Dzingeleski:</t>
        </r>
        <r>
          <rPr>
            <sz val="9"/>
            <color indexed="81"/>
            <rFont val="Tahoma"/>
            <family val="2"/>
          </rPr>
          <t xml:space="preserve">
Per FOD is a new Unit.  Contributions began in 2018</t>
        </r>
      </text>
    </comment>
    <comment ref="SHN19" authorId="0" shapeId="0" xr:uid="{8E025EA8-9DD2-4F81-BBFE-CBA7CA7D7314}">
      <text>
        <r>
          <rPr>
            <b/>
            <sz val="9"/>
            <color indexed="81"/>
            <rFont val="Tahoma"/>
            <family val="2"/>
          </rPr>
          <t>Becky Dzingeleski:</t>
        </r>
        <r>
          <rPr>
            <sz val="9"/>
            <color indexed="81"/>
            <rFont val="Tahoma"/>
            <family val="2"/>
          </rPr>
          <t xml:space="preserve">
Per FOD is a new Unit.  Contributions began in 2018</t>
        </r>
      </text>
    </comment>
    <comment ref="SHR19" authorId="0" shapeId="0" xr:uid="{50DDDA8B-9889-43A7-A47B-F2A7305DCF59}">
      <text>
        <r>
          <rPr>
            <b/>
            <sz val="9"/>
            <color indexed="81"/>
            <rFont val="Tahoma"/>
            <family val="2"/>
          </rPr>
          <t>Becky Dzingeleski:</t>
        </r>
        <r>
          <rPr>
            <sz val="9"/>
            <color indexed="81"/>
            <rFont val="Tahoma"/>
            <family val="2"/>
          </rPr>
          <t xml:space="preserve">
Per FOD is a new Unit.  Contributions began in 2018</t>
        </r>
      </text>
    </comment>
    <comment ref="SHV19" authorId="0" shapeId="0" xr:uid="{0CF2EBF6-D1FD-443F-8D6E-5C61C77D26E6}">
      <text>
        <r>
          <rPr>
            <b/>
            <sz val="9"/>
            <color indexed="81"/>
            <rFont val="Tahoma"/>
            <family val="2"/>
          </rPr>
          <t>Becky Dzingeleski:</t>
        </r>
        <r>
          <rPr>
            <sz val="9"/>
            <color indexed="81"/>
            <rFont val="Tahoma"/>
            <family val="2"/>
          </rPr>
          <t xml:space="preserve">
Per FOD is a new Unit.  Contributions began in 2018</t>
        </r>
      </text>
    </comment>
    <comment ref="SHZ19" authorId="0" shapeId="0" xr:uid="{285A551F-DFB3-4D62-9E28-36B015188FE9}">
      <text>
        <r>
          <rPr>
            <b/>
            <sz val="9"/>
            <color indexed="81"/>
            <rFont val="Tahoma"/>
            <family val="2"/>
          </rPr>
          <t>Becky Dzingeleski:</t>
        </r>
        <r>
          <rPr>
            <sz val="9"/>
            <color indexed="81"/>
            <rFont val="Tahoma"/>
            <family val="2"/>
          </rPr>
          <t xml:space="preserve">
Per FOD is a new Unit.  Contributions began in 2018</t>
        </r>
      </text>
    </comment>
    <comment ref="SID19" authorId="0" shapeId="0" xr:uid="{7213B721-0F1D-4254-AFD8-7ADB73723476}">
      <text>
        <r>
          <rPr>
            <b/>
            <sz val="9"/>
            <color indexed="81"/>
            <rFont val="Tahoma"/>
            <family val="2"/>
          </rPr>
          <t>Becky Dzingeleski:</t>
        </r>
        <r>
          <rPr>
            <sz val="9"/>
            <color indexed="81"/>
            <rFont val="Tahoma"/>
            <family val="2"/>
          </rPr>
          <t xml:space="preserve">
Per FOD is a new Unit.  Contributions began in 2018</t>
        </r>
      </text>
    </comment>
    <comment ref="SIH19" authorId="0" shapeId="0" xr:uid="{99BC6BD8-F3AB-41E1-B7A9-218B66E37C53}">
      <text>
        <r>
          <rPr>
            <b/>
            <sz val="9"/>
            <color indexed="81"/>
            <rFont val="Tahoma"/>
            <family val="2"/>
          </rPr>
          <t>Becky Dzingeleski:</t>
        </r>
        <r>
          <rPr>
            <sz val="9"/>
            <color indexed="81"/>
            <rFont val="Tahoma"/>
            <family val="2"/>
          </rPr>
          <t xml:space="preserve">
Per FOD is a new Unit.  Contributions began in 2018</t>
        </r>
      </text>
    </comment>
    <comment ref="SIL19" authorId="0" shapeId="0" xr:uid="{DB71EB12-E90F-451E-87D3-41F6CDF15830}">
      <text>
        <r>
          <rPr>
            <b/>
            <sz val="9"/>
            <color indexed="81"/>
            <rFont val="Tahoma"/>
            <family val="2"/>
          </rPr>
          <t>Becky Dzingeleski:</t>
        </r>
        <r>
          <rPr>
            <sz val="9"/>
            <color indexed="81"/>
            <rFont val="Tahoma"/>
            <family val="2"/>
          </rPr>
          <t xml:space="preserve">
Per FOD is a new Unit.  Contributions began in 2018</t>
        </r>
      </text>
    </comment>
    <comment ref="SIP19" authorId="0" shapeId="0" xr:uid="{2CD0D047-0DAA-4743-9ABF-702FB86A53F4}">
      <text>
        <r>
          <rPr>
            <b/>
            <sz val="9"/>
            <color indexed="81"/>
            <rFont val="Tahoma"/>
            <family val="2"/>
          </rPr>
          <t>Becky Dzingeleski:</t>
        </r>
        <r>
          <rPr>
            <sz val="9"/>
            <color indexed="81"/>
            <rFont val="Tahoma"/>
            <family val="2"/>
          </rPr>
          <t xml:space="preserve">
Per FOD is a new Unit.  Contributions began in 2018</t>
        </r>
      </text>
    </comment>
    <comment ref="SIT19" authorId="0" shapeId="0" xr:uid="{FB9A1CCB-C4BC-4379-BFBD-3BFDFCA2CED7}">
      <text>
        <r>
          <rPr>
            <b/>
            <sz val="9"/>
            <color indexed="81"/>
            <rFont val="Tahoma"/>
            <family val="2"/>
          </rPr>
          <t>Becky Dzingeleski:</t>
        </r>
        <r>
          <rPr>
            <sz val="9"/>
            <color indexed="81"/>
            <rFont val="Tahoma"/>
            <family val="2"/>
          </rPr>
          <t xml:space="preserve">
Per FOD is a new Unit.  Contributions began in 2018</t>
        </r>
      </text>
    </comment>
    <comment ref="SIX19" authorId="0" shapeId="0" xr:uid="{8B0A9289-7905-40B3-AFAC-8B9293A1B5A4}">
      <text>
        <r>
          <rPr>
            <b/>
            <sz val="9"/>
            <color indexed="81"/>
            <rFont val="Tahoma"/>
            <family val="2"/>
          </rPr>
          <t>Becky Dzingeleski:</t>
        </r>
        <r>
          <rPr>
            <sz val="9"/>
            <color indexed="81"/>
            <rFont val="Tahoma"/>
            <family val="2"/>
          </rPr>
          <t xml:space="preserve">
Per FOD is a new Unit.  Contributions began in 2018</t>
        </r>
      </text>
    </comment>
    <comment ref="SJB19" authorId="0" shapeId="0" xr:uid="{CD3B13AF-0EA0-4D22-ADC6-64A9342DB4C8}">
      <text>
        <r>
          <rPr>
            <b/>
            <sz val="9"/>
            <color indexed="81"/>
            <rFont val="Tahoma"/>
            <family val="2"/>
          </rPr>
          <t>Becky Dzingeleski:</t>
        </r>
        <r>
          <rPr>
            <sz val="9"/>
            <color indexed="81"/>
            <rFont val="Tahoma"/>
            <family val="2"/>
          </rPr>
          <t xml:space="preserve">
Per FOD is a new Unit.  Contributions began in 2018</t>
        </r>
      </text>
    </comment>
    <comment ref="SJF19" authorId="0" shapeId="0" xr:uid="{57D400D2-8F32-47B5-9049-DE98DA156A6B}">
      <text>
        <r>
          <rPr>
            <b/>
            <sz val="9"/>
            <color indexed="81"/>
            <rFont val="Tahoma"/>
            <family val="2"/>
          </rPr>
          <t>Becky Dzingeleski:</t>
        </r>
        <r>
          <rPr>
            <sz val="9"/>
            <color indexed="81"/>
            <rFont val="Tahoma"/>
            <family val="2"/>
          </rPr>
          <t xml:space="preserve">
Per FOD is a new Unit.  Contributions began in 2018</t>
        </r>
      </text>
    </comment>
    <comment ref="SJJ19" authorId="0" shapeId="0" xr:uid="{A73AC447-C581-4988-BA34-84640A4F9B9A}">
      <text>
        <r>
          <rPr>
            <b/>
            <sz val="9"/>
            <color indexed="81"/>
            <rFont val="Tahoma"/>
            <family val="2"/>
          </rPr>
          <t>Becky Dzingeleski:</t>
        </r>
        <r>
          <rPr>
            <sz val="9"/>
            <color indexed="81"/>
            <rFont val="Tahoma"/>
            <family val="2"/>
          </rPr>
          <t xml:space="preserve">
Per FOD is a new Unit.  Contributions began in 2018</t>
        </r>
      </text>
    </comment>
    <comment ref="SJN19" authorId="0" shapeId="0" xr:uid="{60EB1549-3D89-4F87-8232-FD98E4F5205E}">
      <text>
        <r>
          <rPr>
            <b/>
            <sz val="9"/>
            <color indexed="81"/>
            <rFont val="Tahoma"/>
            <family val="2"/>
          </rPr>
          <t>Becky Dzingeleski:</t>
        </r>
        <r>
          <rPr>
            <sz val="9"/>
            <color indexed="81"/>
            <rFont val="Tahoma"/>
            <family val="2"/>
          </rPr>
          <t xml:space="preserve">
Per FOD is a new Unit.  Contributions began in 2018</t>
        </r>
      </text>
    </comment>
    <comment ref="SJR19" authorId="0" shapeId="0" xr:uid="{182CFEDC-3FF2-46D6-B784-928BC27E84E7}">
      <text>
        <r>
          <rPr>
            <b/>
            <sz val="9"/>
            <color indexed="81"/>
            <rFont val="Tahoma"/>
            <family val="2"/>
          </rPr>
          <t>Becky Dzingeleski:</t>
        </r>
        <r>
          <rPr>
            <sz val="9"/>
            <color indexed="81"/>
            <rFont val="Tahoma"/>
            <family val="2"/>
          </rPr>
          <t xml:space="preserve">
Per FOD is a new Unit.  Contributions began in 2018</t>
        </r>
      </text>
    </comment>
    <comment ref="SJV19" authorId="0" shapeId="0" xr:uid="{A856CB15-4F4F-4D0C-B233-D637DC81BD56}">
      <text>
        <r>
          <rPr>
            <b/>
            <sz val="9"/>
            <color indexed="81"/>
            <rFont val="Tahoma"/>
            <family val="2"/>
          </rPr>
          <t>Becky Dzingeleski:</t>
        </r>
        <r>
          <rPr>
            <sz val="9"/>
            <color indexed="81"/>
            <rFont val="Tahoma"/>
            <family val="2"/>
          </rPr>
          <t xml:space="preserve">
Per FOD is a new Unit.  Contributions began in 2018</t>
        </r>
      </text>
    </comment>
    <comment ref="SJZ19" authorId="0" shapeId="0" xr:uid="{81AFDE55-269A-460B-96D4-D1DDC7C9886D}">
      <text>
        <r>
          <rPr>
            <b/>
            <sz val="9"/>
            <color indexed="81"/>
            <rFont val="Tahoma"/>
            <family val="2"/>
          </rPr>
          <t>Becky Dzingeleski:</t>
        </r>
        <r>
          <rPr>
            <sz val="9"/>
            <color indexed="81"/>
            <rFont val="Tahoma"/>
            <family val="2"/>
          </rPr>
          <t xml:space="preserve">
Per FOD is a new Unit.  Contributions began in 2018</t>
        </r>
      </text>
    </comment>
    <comment ref="SKD19" authorId="0" shapeId="0" xr:uid="{4F1F3E16-B90A-457B-BA20-808BDD59D452}">
      <text>
        <r>
          <rPr>
            <b/>
            <sz val="9"/>
            <color indexed="81"/>
            <rFont val="Tahoma"/>
            <family val="2"/>
          </rPr>
          <t>Becky Dzingeleski:</t>
        </r>
        <r>
          <rPr>
            <sz val="9"/>
            <color indexed="81"/>
            <rFont val="Tahoma"/>
            <family val="2"/>
          </rPr>
          <t xml:space="preserve">
Per FOD is a new Unit.  Contributions began in 2018</t>
        </r>
      </text>
    </comment>
    <comment ref="SKH19" authorId="0" shapeId="0" xr:uid="{C020C2A7-762F-4465-B337-113A0750B407}">
      <text>
        <r>
          <rPr>
            <b/>
            <sz val="9"/>
            <color indexed="81"/>
            <rFont val="Tahoma"/>
            <family val="2"/>
          </rPr>
          <t>Becky Dzingeleski:</t>
        </r>
        <r>
          <rPr>
            <sz val="9"/>
            <color indexed="81"/>
            <rFont val="Tahoma"/>
            <family val="2"/>
          </rPr>
          <t xml:space="preserve">
Per FOD is a new Unit.  Contributions began in 2018</t>
        </r>
      </text>
    </comment>
    <comment ref="SKL19" authorId="0" shapeId="0" xr:uid="{945D8642-4891-4194-A17F-74DDEC38C5BA}">
      <text>
        <r>
          <rPr>
            <b/>
            <sz val="9"/>
            <color indexed="81"/>
            <rFont val="Tahoma"/>
            <family val="2"/>
          </rPr>
          <t>Becky Dzingeleski:</t>
        </r>
        <r>
          <rPr>
            <sz val="9"/>
            <color indexed="81"/>
            <rFont val="Tahoma"/>
            <family val="2"/>
          </rPr>
          <t xml:space="preserve">
Per FOD is a new Unit.  Contributions began in 2018</t>
        </r>
      </text>
    </comment>
    <comment ref="SKP19" authorId="0" shapeId="0" xr:uid="{A6102447-5CB2-43EC-B792-199BD12323AF}">
      <text>
        <r>
          <rPr>
            <b/>
            <sz val="9"/>
            <color indexed="81"/>
            <rFont val="Tahoma"/>
            <family val="2"/>
          </rPr>
          <t>Becky Dzingeleski:</t>
        </r>
        <r>
          <rPr>
            <sz val="9"/>
            <color indexed="81"/>
            <rFont val="Tahoma"/>
            <family val="2"/>
          </rPr>
          <t xml:space="preserve">
Per FOD is a new Unit.  Contributions began in 2018</t>
        </r>
      </text>
    </comment>
    <comment ref="SKT19" authorId="0" shapeId="0" xr:uid="{0D25C810-AA61-47B2-9ABB-88118F47A811}">
      <text>
        <r>
          <rPr>
            <b/>
            <sz val="9"/>
            <color indexed="81"/>
            <rFont val="Tahoma"/>
            <family val="2"/>
          </rPr>
          <t>Becky Dzingeleski:</t>
        </r>
        <r>
          <rPr>
            <sz val="9"/>
            <color indexed="81"/>
            <rFont val="Tahoma"/>
            <family val="2"/>
          </rPr>
          <t xml:space="preserve">
Per FOD is a new Unit.  Contributions began in 2018</t>
        </r>
      </text>
    </comment>
    <comment ref="SKX19" authorId="0" shapeId="0" xr:uid="{C7D93E65-2586-47FE-9674-D2B022C1411E}">
      <text>
        <r>
          <rPr>
            <b/>
            <sz val="9"/>
            <color indexed="81"/>
            <rFont val="Tahoma"/>
            <family val="2"/>
          </rPr>
          <t>Becky Dzingeleski:</t>
        </r>
        <r>
          <rPr>
            <sz val="9"/>
            <color indexed="81"/>
            <rFont val="Tahoma"/>
            <family val="2"/>
          </rPr>
          <t xml:space="preserve">
Per FOD is a new Unit.  Contributions began in 2018</t>
        </r>
      </text>
    </comment>
    <comment ref="SLB19" authorId="0" shapeId="0" xr:uid="{2C4E19D1-F488-4689-AA85-4E8A35BDE2E5}">
      <text>
        <r>
          <rPr>
            <b/>
            <sz val="9"/>
            <color indexed="81"/>
            <rFont val="Tahoma"/>
            <family val="2"/>
          </rPr>
          <t>Becky Dzingeleski:</t>
        </r>
        <r>
          <rPr>
            <sz val="9"/>
            <color indexed="81"/>
            <rFont val="Tahoma"/>
            <family val="2"/>
          </rPr>
          <t xml:space="preserve">
Per FOD is a new Unit.  Contributions began in 2018</t>
        </r>
      </text>
    </comment>
    <comment ref="SLF19" authorId="0" shapeId="0" xr:uid="{3D288AFD-60C4-438D-8760-CD7E6338F3CA}">
      <text>
        <r>
          <rPr>
            <b/>
            <sz val="9"/>
            <color indexed="81"/>
            <rFont val="Tahoma"/>
            <family val="2"/>
          </rPr>
          <t>Becky Dzingeleski:</t>
        </r>
        <r>
          <rPr>
            <sz val="9"/>
            <color indexed="81"/>
            <rFont val="Tahoma"/>
            <family val="2"/>
          </rPr>
          <t xml:space="preserve">
Per FOD is a new Unit.  Contributions began in 2018</t>
        </r>
      </text>
    </comment>
    <comment ref="SLJ19" authorId="0" shapeId="0" xr:uid="{2A4DA4F1-278F-4170-885D-A69626090668}">
      <text>
        <r>
          <rPr>
            <b/>
            <sz val="9"/>
            <color indexed="81"/>
            <rFont val="Tahoma"/>
            <family val="2"/>
          </rPr>
          <t>Becky Dzingeleski:</t>
        </r>
        <r>
          <rPr>
            <sz val="9"/>
            <color indexed="81"/>
            <rFont val="Tahoma"/>
            <family val="2"/>
          </rPr>
          <t xml:space="preserve">
Per FOD is a new Unit.  Contributions began in 2018</t>
        </r>
      </text>
    </comment>
    <comment ref="SLN19" authorId="0" shapeId="0" xr:uid="{461F0D54-81D6-4E9F-88EA-990D56E1E535}">
      <text>
        <r>
          <rPr>
            <b/>
            <sz val="9"/>
            <color indexed="81"/>
            <rFont val="Tahoma"/>
            <family val="2"/>
          </rPr>
          <t>Becky Dzingeleski:</t>
        </r>
        <r>
          <rPr>
            <sz val="9"/>
            <color indexed="81"/>
            <rFont val="Tahoma"/>
            <family val="2"/>
          </rPr>
          <t xml:space="preserve">
Per FOD is a new Unit.  Contributions began in 2018</t>
        </r>
      </text>
    </comment>
    <comment ref="SLR19" authorId="0" shapeId="0" xr:uid="{2A9650F2-114F-470C-A507-DBD079F20DE3}">
      <text>
        <r>
          <rPr>
            <b/>
            <sz val="9"/>
            <color indexed="81"/>
            <rFont val="Tahoma"/>
            <family val="2"/>
          </rPr>
          <t>Becky Dzingeleski:</t>
        </r>
        <r>
          <rPr>
            <sz val="9"/>
            <color indexed="81"/>
            <rFont val="Tahoma"/>
            <family val="2"/>
          </rPr>
          <t xml:space="preserve">
Per FOD is a new Unit.  Contributions began in 2018</t>
        </r>
      </text>
    </comment>
    <comment ref="SLV19" authorId="0" shapeId="0" xr:uid="{49E3F55C-17B4-4CDB-AEF6-7215DC7E61D4}">
      <text>
        <r>
          <rPr>
            <b/>
            <sz val="9"/>
            <color indexed="81"/>
            <rFont val="Tahoma"/>
            <family val="2"/>
          </rPr>
          <t>Becky Dzingeleski:</t>
        </r>
        <r>
          <rPr>
            <sz val="9"/>
            <color indexed="81"/>
            <rFont val="Tahoma"/>
            <family val="2"/>
          </rPr>
          <t xml:space="preserve">
Per FOD is a new Unit.  Contributions began in 2018</t>
        </r>
      </text>
    </comment>
    <comment ref="SLZ19" authorId="0" shapeId="0" xr:uid="{6A1FF6F7-134F-49F0-AEBF-6355A7682824}">
      <text>
        <r>
          <rPr>
            <b/>
            <sz val="9"/>
            <color indexed="81"/>
            <rFont val="Tahoma"/>
            <family val="2"/>
          </rPr>
          <t>Becky Dzingeleski:</t>
        </r>
        <r>
          <rPr>
            <sz val="9"/>
            <color indexed="81"/>
            <rFont val="Tahoma"/>
            <family val="2"/>
          </rPr>
          <t xml:space="preserve">
Per FOD is a new Unit.  Contributions began in 2018</t>
        </r>
      </text>
    </comment>
    <comment ref="SMD19" authorId="0" shapeId="0" xr:uid="{C05200B2-2368-40DD-B87D-D9647BB64B37}">
      <text>
        <r>
          <rPr>
            <b/>
            <sz val="9"/>
            <color indexed="81"/>
            <rFont val="Tahoma"/>
            <family val="2"/>
          </rPr>
          <t>Becky Dzingeleski:</t>
        </r>
        <r>
          <rPr>
            <sz val="9"/>
            <color indexed="81"/>
            <rFont val="Tahoma"/>
            <family val="2"/>
          </rPr>
          <t xml:space="preserve">
Per FOD is a new Unit.  Contributions began in 2018</t>
        </r>
      </text>
    </comment>
    <comment ref="SMH19" authorId="0" shapeId="0" xr:uid="{F09A48EF-584D-427B-B769-7C63D9203678}">
      <text>
        <r>
          <rPr>
            <b/>
            <sz val="9"/>
            <color indexed="81"/>
            <rFont val="Tahoma"/>
            <family val="2"/>
          </rPr>
          <t>Becky Dzingeleski:</t>
        </r>
        <r>
          <rPr>
            <sz val="9"/>
            <color indexed="81"/>
            <rFont val="Tahoma"/>
            <family val="2"/>
          </rPr>
          <t xml:space="preserve">
Per FOD is a new Unit.  Contributions began in 2018</t>
        </r>
      </text>
    </comment>
    <comment ref="SML19" authorId="0" shapeId="0" xr:uid="{A5F80CED-86E2-4E1B-8115-912CBD1E0991}">
      <text>
        <r>
          <rPr>
            <b/>
            <sz val="9"/>
            <color indexed="81"/>
            <rFont val="Tahoma"/>
            <family val="2"/>
          </rPr>
          <t>Becky Dzingeleski:</t>
        </r>
        <r>
          <rPr>
            <sz val="9"/>
            <color indexed="81"/>
            <rFont val="Tahoma"/>
            <family val="2"/>
          </rPr>
          <t xml:space="preserve">
Per FOD is a new Unit.  Contributions began in 2018</t>
        </r>
      </text>
    </comment>
    <comment ref="SMP19" authorId="0" shapeId="0" xr:uid="{54A3B759-85D4-42E8-AEDB-7B94964FC763}">
      <text>
        <r>
          <rPr>
            <b/>
            <sz val="9"/>
            <color indexed="81"/>
            <rFont val="Tahoma"/>
            <family val="2"/>
          </rPr>
          <t>Becky Dzingeleski:</t>
        </r>
        <r>
          <rPr>
            <sz val="9"/>
            <color indexed="81"/>
            <rFont val="Tahoma"/>
            <family val="2"/>
          </rPr>
          <t xml:space="preserve">
Per FOD is a new Unit.  Contributions began in 2018</t>
        </r>
      </text>
    </comment>
    <comment ref="SMT19" authorId="0" shapeId="0" xr:uid="{2EADBF86-024D-433C-96C3-200A26A6A96D}">
      <text>
        <r>
          <rPr>
            <b/>
            <sz val="9"/>
            <color indexed="81"/>
            <rFont val="Tahoma"/>
            <family val="2"/>
          </rPr>
          <t>Becky Dzingeleski:</t>
        </r>
        <r>
          <rPr>
            <sz val="9"/>
            <color indexed="81"/>
            <rFont val="Tahoma"/>
            <family val="2"/>
          </rPr>
          <t xml:space="preserve">
Per FOD is a new Unit.  Contributions began in 2018</t>
        </r>
      </text>
    </comment>
    <comment ref="SMX19" authorId="0" shapeId="0" xr:uid="{966AA7A3-D6DB-4595-B2E5-3B47A5ACB236}">
      <text>
        <r>
          <rPr>
            <b/>
            <sz val="9"/>
            <color indexed="81"/>
            <rFont val="Tahoma"/>
            <family val="2"/>
          </rPr>
          <t>Becky Dzingeleski:</t>
        </r>
        <r>
          <rPr>
            <sz val="9"/>
            <color indexed="81"/>
            <rFont val="Tahoma"/>
            <family val="2"/>
          </rPr>
          <t xml:space="preserve">
Per FOD is a new Unit.  Contributions began in 2018</t>
        </r>
      </text>
    </comment>
    <comment ref="SNB19" authorId="0" shapeId="0" xr:uid="{1A5B5FF1-FD6B-4229-9C4D-1FCD1C5C8050}">
      <text>
        <r>
          <rPr>
            <b/>
            <sz val="9"/>
            <color indexed="81"/>
            <rFont val="Tahoma"/>
            <family val="2"/>
          </rPr>
          <t>Becky Dzingeleski:</t>
        </r>
        <r>
          <rPr>
            <sz val="9"/>
            <color indexed="81"/>
            <rFont val="Tahoma"/>
            <family val="2"/>
          </rPr>
          <t xml:space="preserve">
Per FOD is a new Unit.  Contributions began in 2018</t>
        </r>
      </text>
    </comment>
    <comment ref="SNF19" authorId="0" shapeId="0" xr:uid="{2429BFA7-5F84-4002-A498-0C62E8C84B5B}">
      <text>
        <r>
          <rPr>
            <b/>
            <sz val="9"/>
            <color indexed="81"/>
            <rFont val="Tahoma"/>
            <family val="2"/>
          </rPr>
          <t>Becky Dzingeleski:</t>
        </r>
        <r>
          <rPr>
            <sz val="9"/>
            <color indexed="81"/>
            <rFont val="Tahoma"/>
            <family val="2"/>
          </rPr>
          <t xml:space="preserve">
Per FOD is a new Unit.  Contributions began in 2018</t>
        </r>
      </text>
    </comment>
    <comment ref="SNJ19" authorId="0" shapeId="0" xr:uid="{ABF8F6DA-2A41-4CCA-967E-308886332A69}">
      <text>
        <r>
          <rPr>
            <b/>
            <sz val="9"/>
            <color indexed="81"/>
            <rFont val="Tahoma"/>
            <family val="2"/>
          </rPr>
          <t>Becky Dzingeleski:</t>
        </r>
        <r>
          <rPr>
            <sz val="9"/>
            <color indexed="81"/>
            <rFont val="Tahoma"/>
            <family val="2"/>
          </rPr>
          <t xml:space="preserve">
Per FOD is a new Unit.  Contributions began in 2018</t>
        </r>
      </text>
    </comment>
    <comment ref="SNN19" authorId="0" shapeId="0" xr:uid="{254FA189-A7D8-447D-954E-B87FDAB7A92A}">
      <text>
        <r>
          <rPr>
            <b/>
            <sz val="9"/>
            <color indexed="81"/>
            <rFont val="Tahoma"/>
            <family val="2"/>
          </rPr>
          <t>Becky Dzingeleski:</t>
        </r>
        <r>
          <rPr>
            <sz val="9"/>
            <color indexed="81"/>
            <rFont val="Tahoma"/>
            <family val="2"/>
          </rPr>
          <t xml:space="preserve">
Per FOD is a new Unit.  Contributions began in 2018</t>
        </r>
      </text>
    </comment>
    <comment ref="SNR19" authorId="0" shapeId="0" xr:uid="{99536446-41A0-40A4-AC9F-2283D0C30846}">
      <text>
        <r>
          <rPr>
            <b/>
            <sz val="9"/>
            <color indexed="81"/>
            <rFont val="Tahoma"/>
            <family val="2"/>
          </rPr>
          <t>Becky Dzingeleski:</t>
        </r>
        <r>
          <rPr>
            <sz val="9"/>
            <color indexed="81"/>
            <rFont val="Tahoma"/>
            <family val="2"/>
          </rPr>
          <t xml:space="preserve">
Per FOD is a new Unit.  Contributions began in 2018</t>
        </r>
      </text>
    </comment>
    <comment ref="SNV19" authorId="0" shapeId="0" xr:uid="{1D295403-3A59-4DA3-99EB-B453689C481B}">
      <text>
        <r>
          <rPr>
            <b/>
            <sz val="9"/>
            <color indexed="81"/>
            <rFont val="Tahoma"/>
            <family val="2"/>
          </rPr>
          <t>Becky Dzingeleski:</t>
        </r>
        <r>
          <rPr>
            <sz val="9"/>
            <color indexed="81"/>
            <rFont val="Tahoma"/>
            <family val="2"/>
          </rPr>
          <t xml:space="preserve">
Per FOD is a new Unit.  Contributions began in 2018</t>
        </r>
      </text>
    </comment>
    <comment ref="SNZ19" authorId="0" shapeId="0" xr:uid="{95C2052C-0526-48A8-9942-A11A8489CBA2}">
      <text>
        <r>
          <rPr>
            <b/>
            <sz val="9"/>
            <color indexed="81"/>
            <rFont val="Tahoma"/>
            <family val="2"/>
          </rPr>
          <t>Becky Dzingeleski:</t>
        </r>
        <r>
          <rPr>
            <sz val="9"/>
            <color indexed="81"/>
            <rFont val="Tahoma"/>
            <family val="2"/>
          </rPr>
          <t xml:space="preserve">
Per FOD is a new Unit.  Contributions began in 2018</t>
        </r>
      </text>
    </comment>
    <comment ref="SOD19" authorId="0" shapeId="0" xr:uid="{5B8437FE-1FDE-4D76-B02B-77207BC7DCFF}">
      <text>
        <r>
          <rPr>
            <b/>
            <sz val="9"/>
            <color indexed="81"/>
            <rFont val="Tahoma"/>
            <family val="2"/>
          </rPr>
          <t>Becky Dzingeleski:</t>
        </r>
        <r>
          <rPr>
            <sz val="9"/>
            <color indexed="81"/>
            <rFont val="Tahoma"/>
            <family val="2"/>
          </rPr>
          <t xml:space="preserve">
Per FOD is a new Unit.  Contributions began in 2018</t>
        </r>
      </text>
    </comment>
    <comment ref="SOH19" authorId="0" shapeId="0" xr:uid="{949C34DB-7693-494E-A2C9-E4EB2A6B91B6}">
      <text>
        <r>
          <rPr>
            <b/>
            <sz val="9"/>
            <color indexed="81"/>
            <rFont val="Tahoma"/>
            <family val="2"/>
          </rPr>
          <t>Becky Dzingeleski:</t>
        </r>
        <r>
          <rPr>
            <sz val="9"/>
            <color indexed="81"/>
            <rFont val="Tahoma"/>
            <family val="2"/>
          </rPr>
          <t xml:space="preserve">
Per FOD is a new Unit.  Contributions began in 2018</t>
        </r>
      </text>
    </comment>
    <comment ref="SOL19" authorId="0" shapeId="0" xr:uid="{56521767-B409-464F-B0B0-923840470C32}">
      <text>
        <r>
          <rPr>
            <b/>
            <sz val="9"/>
            <color indexed="81"/>
            <rFont val="Tahoma"/>
            <family val="2"/>
          </rPr>
          <t>Becky Dzingeleski:</t>
        </r>
        <r>
          <rPr>
            <sz val="9"/>
            <color indexed="81"/>
            <rFont val="Tahoma"/>
            <family val="2"/>
          </rPr>
          <t xml:space="preserve">
Per FOD is a new Unit.  Contributions began in 2018</t>
        </r>
      </text>
    </comment>
    <comment ref="SOP19" authorId="0" shapeId="0" xr:uid="{A6F67C60-42D6-4FC0-9AC7-55764F1CAD79}">
      <text>
        <r>
          <rPr>
            <b/>
            <sz val="9"/>
            <color indexed="81"/>
            <rFont val="Tahoma"/>
            <family val="2"/>
          </rPr>
          <t>Becky Dzingeleski:</t>
        </r>
        <r>
          <rPr>
            <sz val="9"/>
            <color indexed="81"/>
            <rFont val="Tahoma"/>
            <family val="2"/>
          </rPr>
          <t xml:space="preserve">
Per FOD is a new Unit.  Contributions began in 2018</t>
        </r>
      </text>
    </comment>
    <comment ref="SOT19" authorId="0" shapeId="0" xr:uid="{32AB5912-EB84-4A8F-87EB-A67B94EEEE20}">
      <text>
        <r>
          <rPr>
            <b/>
            <sz val="9"/>
            <color indexed="81"/>
            <rFont val="Tahoma"/>
            <family val="2"/>
          </rPr>
          <t>Becky Dzingeleski:</t>
        </r>
        <r>
          <rPr>
            <sz val="9"/>
            <color indexed="81"/>
            <rFont val="Tahoma"/>
            <family val="2"/>
          </rPr>
          <t xml:space="preserve">
Per FOD is a new Unit.  Contributions began in 2018</t>
        </r>
      </text>
    </comment>
    <comment ref="SOX19" authorId="0" shapeId="0" xr:uid="{1B6C986D-1080-42CE-A622-DB4383D5EAE6}">
      <text>
        <r>
          <rPr>
            <b/>
            <sz val="9"/>
            <color indexed="81"/>
            <rFont val="Tahoma"/>
            <family val="2"/>
          </rPr>
          <t>Becky Dzingeleski:</t>
        </r>
        <r>
          <rPr>
            <sz val="9"/>
            <color indexed="81"/>
            <rFont val="Tahoma"/>
            <family val="2"/>
          </rPr>
          <t xml:space="preserve">
Per FOD is a new Unit.  Contributions began in 2018</t>
        </r>
      </text>
    </comment>
    <comment ref="SPB19" authorId="0" shapeId="0" xr:uid="{001C46A8-388B-46A6-B429-B727FF27927D}">
      <text>
        <r>
          <rPr>
            <b/>
            <sz val="9"/>
            <color indexed="81"/>
            <rFont val="Tahoma"/>
            <family val="2"/>
          </rPr>
          <t>Becky Dzingeleski:</t>
        </r>
        <r>
          <rPr>
            <sz val="9"/>
            <color indexed="81"/>
            <rFont val="Tahoma"/>
            <family val="2"/>
          </rPr>
          <t xml:space="preserve">
Per FOD is a new Unit.  Contributions began in 2018</t>
        </r>
      </text>
    </comment>
    <comment ref="SPF19" authorId="0" shapeId="0" xr:uid="{9C96B05C-FA0D-444D-8213-041F80C63C81}">
      <text>
        <r>
          <rPr>
            <b/>
            <sz val="9"/>
            <color indexed="81"/>
            <rFont val="Tahoma"/>
            <family val="2"/>
          </rPr>
          <t>Becky Dzingeleski:</t>
        </r>
        <r>
          <rPr>
            <sz val="9"/>
            <color indexed="81"/>
            <rFont val="Tahoma"/>
            <family val="2"/>
          </rPr>
          <t xml:space="preserve">
Per FOD is a new Unit.  Contributions began in 2018</t>
        </r>
      </text>
    </comment>
    <comment ref="SPJ19" authorId="0" shapeId="0" xr:uid="{C22A237C-0848-4F6C-A079-573268A745AD}">
      <text>
        <r>
          <rPr>
            <b/>
            <sz val="9"/>
            <color indexed="81"/>
            <rFont val="Tahoma"/>
            <family val="2"/>
          </rPr>
          <t>Becky Dzingeleski:</t>
        </r>
        <r>
          <rPr>
            <sz val="9"/>
            <color indexed="81"/>
            <rFont val="Tahoma"/>
            <family val="2"/>
          </rPr>
          <t xml:space="preserve">
Per FOD is a new Unit.  Contributions began in 2018</t>
        </r>
      </text>
    </comment>
    <comment ref="SPN19" authorId="0" shapeId="0" xr:uid="{C57086B7-54C1-443C-8667-6A597FFB38B6}">
      <text>
        <r>
          <rPr>
            <b/>
            <sz val="9"/>
            <color indexed="81"/>
            <rFont val="Tahoma"/>
            <family val="2"/>
          </rPr>
          <t>Becky Dzingeleski:</t>
        </r>
        <r>
          <rPr>
            <sz val="9"/>
            <color indexed="81"/>
            <rFont val="Tahoma"/>
            <family val="2"/>
          </rPr>
          <t xml:space="preserve">
Per FOD is a new Unit.  Contributions began in 2018</t>
        </r>
      </text>
    </comment>
    <comment ref="SPR19" authorId="0" shapeId="0" xr:uid="{48F54469-8D4D-4A36-849D-35D9FE32AD4D}">
      <text>
        <r>
          <rPr>
            <b/>
            <sz val="9"/>
            <color indexed="81"/>
            <rFont val="Tahoma"/>
            <family val="2"/>
          </rPr>
          <t>Becky Dzingeleski:</t>
        </r>
        <r>
          <rPr>
            <sz val="9"/>
            <color indexed="81"/>
            <rFont val="Tahoma"/>
            <family val="2"/>
          </rPr>
          <t xml:space="preserve">
Per FOD is a new Unit.  Contributions began in 2018</t>
        </r>
      </text>
    </comment>
    <comment ref="SPV19" authorId="0" shapeId="0" xr:uid="{D2F31E39-2F58-4156-9216-1FA772DC9781}">
      <text>
        <r>
          <rPr>
            <b/>
            <sz val="9"/>
            <color indexed="81"/>
            <rFont val="Tahoma"/>
            <family val="2"/>
          </rPr>
          <t>Becky Dzingeleski:</t>
        </r>
        <r>
          <rPr>
            <sz val="9"/>
            <color indexed="81"/>
            <rFont val="Tahoma"/>
            <family val="2"/>
          </rPr>
          <t xml:space="preserve">
Per FOD is a new Unit.  Contributions began in 2018</t>
        </r>
      </text>
    </comment>
    <comment ref="SPZ19" authorId="0" shapeId="0" xr:uid="{D2C17A25-5EA0-4DBE-BC17-755D481CDAD9}">
      <text>
        <r>
          <rPr>
            <b/>
            <sz val="9"/>
            <color indexed="81"/>
            <rFont val="Tahoma"/>
            <family val="2"/>
          </rPr>
          <t>Becky Dzingeleski:</t>
        </r>
        <r>
          <rPr>
            <sz val="9"/>
            <color indexed="81"/>
            <rFont val="Tahoma"/>
            <family val="2"/>
          </rPr>
          <t xml:space="preserve">
Per FOD is a new Unit.  Contributions began in 2018</t>
        </r>
      </text>
    </comment>
    <comment ref="SQD19" authorId="0" shapeId="0" xr:uid="{08B10C6C-BC18-48DF-A623-B0980A95CDDB}">
      <text>
        <r>
          <rPr>
            <b/>
            <sz val="9"/>
            <color indexed="81"/>
            <rFont val="Tahoma"/>
            <family val="2"/>
          </rPr>
          <t>Becky Dzingeleski:</t>
        </r>
        <r>
          <rPr>
            <sz val="9"/>
            <color indexed="81"/>
            <rFont val="Tahoma"/>
            <family val="2"/>
          </rPr>
          <t xml:space="preserve">
Per FOD is a new Unit.  Contributions began in 2018</t>
        </r>
      </text>
    </comment>
    <comment ref="SQH19" authorId="0" shapeId="0" xr:uid="{E68E0117-CF5C-4139-8CDD-768FA0789756}">
      <text>
        <r>
          <rPr>
            <b/>
            <sz val="9"/>
            <color indexed="81"/>
            <rFont val="Tahoma"/>
            <family val="2"/>
          </rPr>
          <t>Becky Dzingeleski:</t>
        </r>
        <r>
          <rPr>
            <sz val="9"/>
            <color indexed="81"/>
            <rFont val="Tahoma"/>
            <family val="2"/>
          </rPr>
          <t xml:space="preserve">
Per FOD is a new Unit.  Contributions began in 2018</t>
        </r>
      </text>
    </comment>
    <comment ref="SQL19" authorId="0" shapeId="0" xr:uid="{3CDD857A-790F-4C48-87BF-77AAEE6E4110}">
      <text>
        <r>
          <rPr>
            <b/>
            <sz val="9"/>
            <color indexed="81"/>
            <rFont val="Tahoma"/>
            <family val="2"/>
          </rPr>
          <t>Becky Dzingeleski:</t>
        </r>
        <r>
          <rPr>
            <sz val="9"/>
            <color indexed="81"/>
            <rFont val="Tahoma"/>
            <family val="2"/>
          </rPr>
          <t xml:space="preserve">
Per FOD is a new Unit.  Contributions began in 2018</t>
        </r>
      </text>
    </comment>
    <comment ref="SQP19" authorId="0" shapeId="0" xr:uid="{C1219803-EE01-4A35-95E4-06010B9939FB}">
      <text>
        <r>
          <rPr>
            <b/>
            <sz val="9"/>
            <color indexed="81"/>
            <rFont val="Tahoma"/>
            <family val="2"/>
          </rPr>
          <t>Becky Dzingeleski:</t>
        </r>
        <r>
          <rPr>
            <sz val="9"/>
            <color indexed="81"/>
            <rFont val="Tahoma"/>
            <family val="2"/>
          </rPr>
          <t xml:space="preserve">
Per FOD is a new Unit.  Contributions began in 2018</t>
        </r>
      </text>
    </comment>
    <comment ref="SQT19" authorId="0" shapeId="0" xr:uid="{B162DF09-4B70-4D88-B738-D6885AE27186}">
      <text>
        <r>
          <rPr>
            <b/>
            <sz val="9"/>
            <color indexed="81"/>
            <rFont val="Tahoma"/>
            <family val="2"/>
          </rPr>
          <t>Becky Dzingeleski:</t>
        </r>
        <r>
          <rPr>
            <sz val="9"/>
            <color indexed="81"/>
            <rFont val="Tahoma"/>
            <family val="2"/>
          </rPr>
          <t xml:space="preserve">
Per FOD is a new Unit.  Contributions began in 2018</t>
        </r>
      </text>
    </comment>
    <comment ref="SQX19" authorId="0" shapeId="0" xr:uid="{B6E51CC3-52DD-429F-B6BC-1ECB762DC136}">
      <text>
        <r>
          <rPr>
            <b/>
            <sz val="9"/>
            <color indexed="81"/>
            <rFont val="Tahoma"/>
            <family val="2"/>
          </rPr>
          <t>Becky Dzingeleski:</t>
        </r>
        <r>
          <rPr>
            <sz val="9"/>
            <color indexed="81"/>
            <rFont val="Tahoma"/>
            <family val="2"/>
          </rPr>
          <t xml:space="preserve">
Per FOD is a new Unit.  Contributions began in 2018</t>
        </r>
      </text>
    </comment>
    <comment ref="SRB19" authorId="0" shapeId="0" xr:uid="{2145897F-DFEB-41F6-BCB7-80C86208F374}">
      <text>
        <r>
          <rPr>
            <b/>
            <sz val="9"/>
            <color indexed="81"/>
            <rFont val="Tahoma"/>
            <family val="2"/>
          </rPr>
          <t>Becky Dzingeleski:</t>
        </r>
        <r>
          <rPr>
            <sz val="9"/>
            <color indexed="81"/>
            <rFont val="Tahoma"/>
            <family val="2"/>
          </rPr>
          <t xml:space="preserve">
Per FOD is a new Unit.  Contributions began in 2018</t>
        </r>
      </text>
    </comment>
    <comment ref="SRF19" authorId="0" shapeId="0" xr:uid="{68CAC86F-3D48-484C-87CE-FBD6BA1A2274}">
      <text>
        <r>
          <rPr>
            <b/>
            <sz val="9"/>
            <color indexed="81"/>
            <rFont val="Tahoma"/>
            <family val="2"/>
          </rPr>
          <t>Becky Dzingeleski:</t>
        </r>
        <r>
          <rPr>
            <sz val="9"/>
            <color indexed="81"/>
            <rFont val="Tahoma"/>
            <family val="2"/>
          </rPr>
          <t xml:space="preserve">
Per FOD is a new Unit.  Contributions began in 2018</t>
        </r>
      </text>
    </comment>
    <comment ref="SRJ19" authorId="0" shapeId="0" xr:uid="{8B3AEFEB-25C4-4BF2-9D71-42D1B4852A55}">
      <text>
        <r>
          <rPr>
            <b/>
            <sz val="9"/>
            <color indexed="81"/>
            <rFont val="Tahoma"/>
            <family val="2"/>
          </rPr>
          <t>Becky Dzingeleski:</t>
        </r>
        <r>
          <rPr>
            <sz val="9"/>
            <color indexed="81"/>
            <rFont val="Tahoma"/>
            <family val="2"/>
          </rPr>
          <t xml:space="preserve">
Per FOD is a new Unit.  Contributions began in 2018</t>
        </r>
      </text>
    </comment>
    <comment ref="SRN19" authorId="0" shapeId="0" xr:uid="{02839783-6630-4022-B38C-61221581B4AB}">
      <text>
        <r>
          <rPr>
            <b/>
            <sz val="9"/>
            <color indexed="81"/>
            <rFont val="Tahoma"/>
            <family val="2"/>
          </rPr>
          <t>Becky Dzingeleski:</t>
        </r>
        <r>
          <rPr>
            <sz val="9"/>
            <color indexed="81"/>
            <rFont val="Tahoma"/>
            <family val="2"/>
          </rPr>
          <t xml:space="preserve">
Per FOD is a new Unit.  Contributions began in 2018</t>
        </r>
      </text>
    </comment>
    <comment ref="SRR19" authorId="0" shapeId="0" xr:uid="{17EE8621-C97C-4713-98FE-433F61BBCE2D}">
      <text>
        <r>
          <rPr>
            <b/>
            <sz val="9"/>
            <color indexed="81"/>
            <rFont val="Tahoma"/>
            <family val="2"/>
          </rPr>
          <t>Becky Dzingeleski:</t>
        </r>
        <r>
          <rPr>
            <sz val="9"/>
            <color indexed="81"/>
            <rFont val="Tahoma"/>
            <family val="2"/>
          </rPr>
          <t xml:space="preserve">
Per FOD is a new Unit.  Contributions began in 2018</t>
        </r>
      </text>
    </comment>
    <comment ref="SRV19" authorId="0" shapeId="0" xr:uid="{592ACCD3-EDCA-4D4F-80A9-2106D58301DA}">
      <text>
        <r>
          <rPr>
            <b/>
            <sz val="9"/>
            <color indexed="81"/>
            <rFont val="Tahoma"/>
            <family val="2"/>
          </rPr>
          <t>Becky Dzingeleski:</t>
        </r>
        <r>
          <rPr>
            <sz val="9"/>
            <color indexed="81"/>
            <rFont val="Tahoma"/>
            <family val="2"/>
          </rPr>
          <t xml:space="preserve">
Per FOD is a new Unit.  Contributions began in 2018</t>
        </r>
      </text>
    </comment>
    <comment ref="SRZ19" authorId="0" shapeId="0" xr:uid="{7D6395E7-5072-481E-A4CB-B97FAB430C1E}">
      <text>
        <r>
          <rPr>
            <b/>
            <sz val="9"/>
            <color indexed="81"/>
            <rFont val="Tahoma"/>
            <family val="2"/>
          </rPr>
          <t>Becky Dzingeleski:</t>
        </r>
        <r>
          <rPr>
            <sz val="9"/>
            <color indexed="81"/>
            <rFont val="Tahoma"/>
            <family val="2"/>
          </rPr>
          <t xml:space="preserve">
Per FOD is a new Unit.  Contributions began in 2018</t>
        </r>
      </text>
    </comment>
    <comment ref="SSD19" authorId="0" shapeId="0" xr:uid="{B3F60C2F-0B63-4592-8643-21FDC8B1AC02}">
      <text>
        <r>
          <rPr>
            <b/>
            <sz val="9"/>
            <color indexed="81"/>
            <rFont val="Tahoma"/>
            <family val="2"/>
          </rPr>
          <t>Becky Dzingeleski:</t>
        </r>
        <r>
          <rPr>
            <sz val="9"/>
            <color indexed="81"/>
            <rFont val="Tahoma"/>
            <family val="2"/>
          </rPr>
          <t xml:space="preserve">
Per FOD is a new Unit.  Contributions began in 2018</t>
        </r>
      </text>
    </comment>
    <comment ref="SSH19" authorId="0" shapeId="0" xr:uid="{C8E2B506-E785-48C0-B215-0DE26BF25D0B}">
      <text>
        <r>
          <rPr>
            <b/>
            <sz val="9"/>
            <color indexed="81"/>
            <rFont val="Tahoma"/>
            <family val="2"/>
          </rPr>
          <t>Becky Dzingeleski:</t>
        </r>
        <r>
          <rPr>
            <sz val="9"/>
            <color indexed="81"/>
            <rFont val="Tahoma"/>
            <family val="2"/>
          </rPr>
          <t xml:space="preserve">
Per FOD is a new Unit.  Contributions began in 2018</t>
        </r>
      </text>
    </comment>
    <comment ref="SSL19" authorId="0" shapeId="0" xr:uid="{68DAAAB4-0481-4C74-965E-9EE6D8035DEA}">
      <text>
        <r>
          <rPr>
            <b/>
            <sz val="9"/>
            <color indexed="81"/>
            <rFont val="Tahoma"/>
            <family val="2"/>
          </rPr>
          <t>Becky Dzingeleski:</t>
        </r>
        <r>
          <rPr>
            <sz val="9"/>
            <color indexed="81"/>
            <rFont val="Tahoma"/>
            <family val="2"/>
          </rPr>
          <t xml:space="preserve">
Per FOD is a new Unit.  Contributions began in 2018</t>
        </r>
      </text>
    </comment>
    <comment ref="SSP19" authorId="0" shapeId="0" xr:uid="{BD5C3207-328A-4383-9A36-CACBDBA0C5C4}">
      <text>
        <r>
          <rPr>
            <b/>
            <sz val="9"/>
            <color indexed="81"/>
            <rFont val="Tahoma"/>
            <family val="2"/>
          </rPr>
          <t>Becky Dzingeleski:</t>
        </r>
        <r>
          <rPr>
            <sz val="9"/>
            <color indexed="81"/>
            <rFont val="Tahoma"/>
            <family val="2"/>
          </rPr>
          <t xml:space="preserve">
Per FOD is a new Unit.  Contributions began in 2018</t>
        </r>
      </text>
    </comment>
    <comment ref="SST19" authorId="0" shapeId="0" xr:uid="{0EDE3273-1EEC-4BD6-A0C6-16E53D19519C}">
      <text>
        <r>
          <rPr>
            <b/>
            <sz val="9"/>
            <color indexed="81"/>
            <rFont val="Tahoma"/>
            <family val="2"/>
          </rPr>
          <t>Becky Dzingeleski:</t>
        </r>
        <r>
          <rPr>
            <sz val="9"/>
            <color indexed="81"/>
            <rFont val="Tahoma"/>
            <family val="2"/>
          </rPr>
          <t xml:space="preserve">
Per FOD is a new Unit.  Contributions began in 2018</t>
        </r>
      </text>
    </comment>
    <comment ref="SSX19" authorId="0" shapeId="0" xr:uid="{3D0C8336-37B5-46F8-B8D9-199AF15C9647}">
      <text>
        <r>
          <rPr>
            <b/>
            <sz val="9"/>
            <color indexed="81"/>
            <rFont val="Tahoma"/>
            <family val="2"/>
          </rPr>
          <t>Becky Dzingeleski:</t>
        </r>
        <r>
          <rPr>
            <sz val="9"/>
            <color indexed="81"/>
            <rFont val="Tahoma"/>
            <family val="2"/>
          </rPr>
          <t xml:space="preserve">
Per FOD is a new Unit.  Contributions began in 2018</t>
        </r>
      </text>
    </comment>
    <comment ref="STB19" authorId="0" shapeId="0" xr:uid="{107D96CB-9459-43DE-9E05-1CEF8F5354E8}">
      <text>
        <r>
          <rPr>
            <b/>
            <sz val="9"/>
            <color indexed="81"/>
            <rFont val="Tahoma"/>
            <family val="2"/>
          </rPr>
          <t>Becky Dzingeleski:</t>
        </r>
        <r>
          <rPr>
            <sz val="9"/>
            <color indexed="81"/>
            <rFont val="Tahoma"/>
            <family val="2"/>
          </rPr>
          <t xml:space="preserve">
Per FOD is a new Unit.  Contributions began in 2018</t>
        </r>
      </text>
    </comment>
    <comment ref="STF19" authorId="0" shapeId="0" xr:uid="{4DBD569C-E272-4641-A3DA-74953E6C5CDE}">
      <text>
        <r>
          <rPr>
            <b/>
            <sz val="9"/>
            <color indexed="81"/>
            <rFont val="Tahoma"/>
            <family val="2"/>
          </rPr>
          <t>Becky Dzingeleski:</t>
        </r>
        <r>
          <rPr>
            <sz val="9"/>
            <color indexed="81"/>
            <rFont val="Tahoma"/>
            <family val="2"/>
          </rPr>
          <t xml:space="preserve">
Per FOD is a new Unit.  Contributions began in 2018</t>
        </r>
      </text>
    </comment>
    <comment ref="STJ19" authorId="0" shapeId="0" xr:uid="{C2224D25-38A6-4F3E-A510-3B7D2197D685}">
      <text>
        <r>
          <rPr>
            <b/>
            <sz val="9"/>
            <color indexed="81"/>
            <rFont val="Tahoma"/>
            <family val="2"/>
          </rPr>
          <t>Becky Dzingeleski:</t>
        </r>
        <r>
          <rPr>
            <sz val="9"/>
            <color indexed="81"/>
            <rFont val="Tahoma"/>
            <family val="2"/>
          </rPr>
          <t xml:space="preserve">
Per FOD is a new Unit.  Contributions began in 2018</t>
        </r>
      </text>
    </comment>
    <comment ref="STN19" authorId="0" shapeId="0" xr:uid="{F544D648-FC4F-4456-B4EE-4F24AD0C87A4}">
      <text>
        <r>
          <rPr>
            <b/>
            <sz val="9"/>
            <color indexed="81"/>
            <rFont val="Tahoma"/>
            <family val="2"/>
          </rPr>
          <t>Becky Dzingeleski:</t>
        </r>
        <r>
          <rPr>
            <sz val="9"/>
            <color indexed="81"/>
            <rFont val="Tahoma"/>
            <family val="2"/>
          </rPr>
          <t xml:space="preserve">
Per FOD is a new Unit.  Contributions began in 2018</t>
        </r>
      </text>
    </comment>
    <comment ref="STR19" authorId="0" shapeId="0" xr:uid="{100B2AF9-5D65-4594-A752-D2CA45BEEFF3}">
      <text>
        <r>
          <rPr>
            <b/>
            <sz val="9"/>
            <color indexed="81"/>
            <rFont val="Tahoma"/>
            <family val="2"/>
          </rPr>
          <t>Becky Dzingeleski:</t>
        </r>
        <r>
          <rPr>
            <sz val="9"/>
            <color indexed="81"/>
            <rFont val="Tahoma"/>
            <family val="2"/>
          </rPr>
          <t xml:space="preserve">
Per FOD is a new Unit.  Contributions began in 2018</t>
        </r>
      </text>
    </comment>
    <comment ref="STV19" authorId="0" shapeId="0" xr:uid="{6717ED65-ABA2-4B67-AE2C-B6152F97CD80}">
      <text>
        <r>
          <rPr>
            <b/>
            <sz val="9"/>
            <color indexed="81"/>
            <rFont val="Tahoma"/>
            <family val="2"/>
          </rPr>
          <t>Becky Dzingeleski:</t>
        </r>
        <r>
          <rPr>
            <sz val="9"/>
            <color indexed="81"/>
            <rFont val="Tahoma"/>
            <family val="2"/>
          </rPr>
          <t xml:space="preserve">
Per FOD is a new Unit.  Contributions began in 2018</t>
        </r>
      </text>
    </comment>
    <comment ref="STZ19" authorId="0" shapeId="0" xr:uid="{6E747E09-B908-4DC1-8045-A1E8D0A008F9}">
      <text>
        <r>
          <rPr>
            <b/>
            <sz val="9"/>
            <color indexed="81"/>
            <rFont val="Tahoma"/>
            <family val="2"/>
          </rPr>
          <t>Becky Dzingeleski:</t>
        </r>
        <r>
          <rPr>
            <sz val="9"/>
            <color indexed="81"/>
            <rFont val="Tahoma"/>
            <family val="2"/>
          </rPr>
          <t xml:space="preserve">
Per FOD is a new Unit.  Contributions began in 2018</t>
        </r>
      </text>
    </comment>
    <comment ref="SUD19" authorId="0" shapeId="0" xr:uid="{6F21A460-C09F-460D-8BA7-19A017AE6A0C}">
      <text>
        <r>
          <rPr>
            <b/>
            <sz val="9"/>
            <color indexed="81"/>
            <rFont val="Tahoma"/>
            <family val="2"/>
          </rPr>
          <t>Becky Dzingeleski:</t>
        </r>
        <r>
          <rPr>
            <sz val="9"/>
            <color indexed="81"/>
            <rFont val="Tahoma"/>
            <family val="2"/>
          </rPr>
          <t xml:space="preserve">
Per FOD is a new Unit.  Contributions began in 2018</t>
        </r>
      </text>
    </comment>
    <comment ref="SUH19" authorId="0" shapeId="0" xr:uid="{0C63FC65-25B0-4AD8-9367-51A337A09145}">
      <text>
        <r>
          <rPr>
            <b/>
            <sz val="9"/>
            <color indexed="81"/>
            <rFont val="Tahoma"/>
            <family val="2"/>
          </rPr>
          <t>Becky Dzingeleski:</t>
        </r>
        <r>
          <rPr>
            <sz val="9"/>
            <color indexed="81"/>
            <rFont val="Tahoma"/>
            <family val="2"/>
          </rPr>
          <t xml:space="preserve">
Per FOD is a new Unit.  Contributions began in 2018</t>
        </r>
      </text>
    </comment>
    <comment ref="SUL19" authorId="0" shapeId="0" xr:uid="{97BB898A-AB82-480D-8618-A8C2352B626A}">
      <text>
        <r>
          <rPr>
            <b/>
            <sz val="9"/>
            <color indexed="81"/>
            <rFont val="Tahoma"/>
            <family val="2"/>
          </rPr>
          <t>Becky Dzingeleski:</t>
        </r>
        <r>
          <rPr>
            <sz val="9"/>
            <color indexed="81"/>
            <rFont val="Tahoma"/>
            <family val="2"/>
          </rPr>
          <t xml:space="preserve">
Per FOD is a new Unit.  Contributions began in 2018</t>
        </r>
      </text>
    </comment>
    <comment ref="SUP19" authorId="0" shapeId="0" xr:uid="{31BAEAA9-C4FC-45E0-A3BE-DFB5C92AD297}">
      <text>
        <r>
          <rPr>
            <b/>
            <sz val="9"/>
            <color indexed="81"/>
            <rFont val="Tahoma"/>
            <family val="2"/>
          </rPr>
          <t>Becky Dzingeleski:</t>
        </r>
        <r>
          <rPr>
            <sz val="9"/>
            <color indexed="81"/>
            <rFont val="Tahoma"/>
            <family val="2"/>
          </rPr>
          <t xml:space="preserve">
Per FOD is a new Unit.  Contributions began in 2018</t>
        </r>
      </text>
    </comment>
    <comment ref="SUT19" authorId="0" shapeId="0" xr:uid="{9BBF7E7E-86C1-43A5-B75E-B3CB40F2C5F4}">
      <text>
        <r>
          <rPr>
            <b/>
            <sz val="9"/>
            <color indexed="81"/>
            <rFont val="Tahoma"/>
            <family val="2"/>
          </rPr>
          <t>Becky Dzingeleski:</t>
        </r>
        <r>
          <rPr>
            <sz val="9"/>
            <color indexed="81"/>
            <rFont val="Tahoma"/>
            <family val="2"/>
          </rPr>
          <t xml:space="preserve">
Per FOD is a new Unit.  Contributions began in 2018</t>
        </r>
      </text>
    </comment>
    <comment ref="SUX19" authorId="0" shapeId="0" xr:uid="{857F60E4-79F3-4A91-8892-B28BF608B7C2}">
      <text>
        <r>
          <rPr>
            <b/>
            <sz val="9"/>
            <color indexed="81"/>
            <rFont val="Tahoma"/>
            <family val="2"/>
          </rPr>
          <t>Becky Dzingeleski:</t>
        </r>
        <r>
          <rPr>
            <sz val="9"/>
            <color indexed="81"/>
            <rFont val="Tahoma"/>
            <family val="2"/>
          </rPr>
          <t xml:space="preserve">
Per FOD is a new Unit.  Contributions began in 2018</t>
        </r>
      </text>
    </comment>
    <comment ref="SVB19" authorId="0" shapeId="0" xr:uid="{057281A3-A771-4388-85E1-243D775FF9DC}">
      <text>
        <r>
          <rPr>
            <b/>
            <sz val="9"/>
            <color indexed="81"/>
            <rFont val="Tahoma"/>
            <family val="2"/>
          </rPr>
          <t>Becky Dzingeleski:</t>
        </r>
        <r>
          <rPr>
            <sz val="9"/>
            <color indexed="81"/>
            <rFont val="Tahoma"/>
            <family val="2"/>
          </rPr>
          <t xml:space="preserve">
Per FOD is a new Unit.  Contributions began in 2018</t>
        </r>
      </text>
    </comment>
    <comment ref="SVF19" authorId="0" shapeId="0" xr:uid="{55F4A656-FA3E-4ED2-AC7A-F68323F4107A}">
      <text>
        <r>
          <rPr>
            <b/>
            <sz val="9"/>
            <color indexed="81"/>
            <rFont val="Tahoma"/>
            <family val="2"/>
          </rPr>
          <t>Becky Dzingeleski:</t>
        </r>
        <r>
          <rPr>
            <sz val="9"/>
            <color indexed="81"/>
            <rFont val="Tahoma"/>
            <family val="2"/>
          </rPr>
          <t xml:space="preserve">
Per FOD is a new Unit.  Contributions began in 2018</t>
        </r>
      </text>
    </comment>
    <comment ref="SVJ19" authorId="0" shapeId="0" xr:uid="{E97E9847-5D8B-4CA7-BB14-2871FBC13EA6}">
      <text>
        <r>
          <rPr>
            <b/>
            <sz val="9"/>
            <color indexed="81"/>
            <rFont val="Tahoma"/>
            <family val="2"/>
          </rPr>
          <t>Becky Dzingeleski:</t>
        </r>
        <r>
          <rPr>
            <sz val="9"/>
            <color indexed="81"/>
            <rFont val="Tahoma"/>
            <family val="2"/>
          </rPr>
          <t xml:space="preserve">
Per FOD is a new Unit.  Contributions began in 2018</t>
        </r>
      </text>
    </comment>
    <comment ref="SVN19" authorId="0" shapeId="0" xr:uid="{D5628CAD-98F1-4A58-A705-3D3585645CA9}">
      <text>
        <r>
          <rPr>
            <b/>
            <sz val="9"/>
            <color indexed="81"/>
            <rFont val="Tahoma"/>
            <family val="2"/>
          </rPr>
          <t>Becky Dzingeleski:</t>
        </r>
        <r>
          <rPr>
            <sz val="9"/>
            <color indexed="81"/>
            <rFont val="Tahoma"/>
            <family val="2"/>
          </rPr>
          <t xml:space="preserve">
Per FOD is a new Unit.  Contributions began in 2018</t>
        </r>
      </text>
    </comment>
    <comment ref="SVR19" authorId="0" shapeId="0" xr:uid="{D5BDF09F-BADD-49C7-9641-644DE3DEAC88}">
      <text>
        <r>
          <rPr>
            <b/>
            <sz val="9"/>
            <color indexed="81"/>
            <rFont val="Tahoma"/>
            <family val="2"/>
          </rPr>
          <t>Becky Dzingeleski:</t>
        </r>
        <r>
          <rPr>
            <sz val="9"/>
            <color indexed="81"/>
            <rFont val="Tahoma"/>
            <family val="2"/>
          </rPr>
          <t xml:space="preserve">
Per FOD is a new Unit.  Contributions began in 2018</t>
        </r>
      </text>
    </comment>
    <comment ref="SVV19" authorId="0" shapeId="0" xr:uid="{2CBC10B4-6339-4887-AD3E-2575406AF586}">
      <text>
        <r>
          <rPr>
            <b/>
            <sz val="9"/>
            <color indexed="81"/>
            <rFont val="Tahoma"/>
            <family val="2"/>
          </rPr>
          <t>Becky Dzingeleski:</t>
        </r>
        <r>
          <rPr>
            <sz val="9"/>
            <color indexed="81"/>
            <rFont val="Tahoma"/>
            <family val="2"/>
          </rPr>
          <t xml:space="preserve">
Per FOD is a new Unit.  Contributions began in 2018</t>
        </r>
      </text>
    </comment>
    <comment ref="SVZ19" authorId="0" shapeId="0" xr:uid="{B8748332-2255-452A-921A-C5365A8C6A09}">
      <text>
        <r>
          <rPr>
            <b/>
            <sz val="9"/>
            <color indexed="81"/>
            <rFont val="Tahoma"/>
            <family val="2"/>
          </rPr>
          <t>Becky Dzingeleski:</t>
        </r>
        <r>
          <rPr>
            <sz val="9"/>
            <color indexed="81"/>
            <rFont val="Tahoma"/>
            <family val="2"/>
          </rPr>
          <t xml:space="preserve">
Per FOD is a new Unit.  Contributions began in 2018</t>
        </r>
      </text>
    </comment>
    <comment ref="SWD19" authorId="0" shapeId="0" xr:uid="{4BF4191F-CECD-45B2-8910-1A91D695A485}">
      <text>
        <r>
          <rPr>
            <b/>
            <sz val="9"/>
            <color indexed="81"/>
            <rFont val="Tahoma"/>
            <family val="2"/>
          </rPr>
          <t>Becky Dzingeleski:</t>
        </r>
        <r>
          <rPr>
            <sz val="9"/>
            <color indexed="81"/>
            <rFont val="Tahoma"/>
            <family val="2"/>
          </rPr>
          <t xml:space="preserve">
Per FOD is a new Unit.  Contributions began in 2018</t>
        </r>
      </text>
    </comment>
    <comment ref="SWH19" authorId="0" shapeId="0" xr:uid="{2217738E-89BF-4187-9C41-1949645BF95D}">
      <text>
        <r>
          <rPr>
            <b/>
            <sz val="9"/>
            <color indexed="81"/>
            <rFont val="Tahoma"/>
            <family val="2"/>
          </rPr>
          <t>Becky Dzingeleski:</t>
        </r>
        <r>
          <rPr>
            <sz val="9"/>
            <color indexed="81"/>
            <rFont val="Tahoma"/>
            <family val="2"/>
          </rPr>
          <t xml:space="preserve">
Per FOD is a new Unit.  Contributions began in 2018</t>
        </r>
      </text>
    </comment>
    <comment ref="SWL19" authorId="0" shapeId="0" xr:uid="{76EEAA67-184E-4E42-BF2A-2351A02EB014}">
      <text>
        <r>
          <rPr>
            <b/>
            <sz val="9"/>
            <color indexed="81"/>
            <rFont val="Tahoma"/>
            <family val="2"/>
          </rPr>
          <t>Becky Dzingeleski:</t>
        </r>
        <r>
          <rPr>
            <sz val="9"/>
            <color indexed="81"/>
            <rFont val="Tahoma"/>
            <family val="2"/>
          </rPr>
          <t xml:space="preserve">
Per FOD is a new Unit.  Contributions began in 2018</t>
        </r>
      </text>
    </comment>
    <comment ref="SWP19" authorId="0" shapeId="0" xr:uid="{0A1F70F1-11DD-409A-A1EC-D23EEE481280}">
      <text>
        <r>
          <rPr>
            <b/>
            <sz val="9"/>
            <color indexed="81"/>
            <rFont val="Tahoma"/>
            <family val="2"/>
          </rPr>
          <t>Becky Dzingeleski:</t>
        </r>
        <r>
          <rPr>
            <sz val="9"/>
            <color indexed="81"/>
            <rFont val="Tahoma"/>
            <family val="2"/>
          </rPr>
          <t xml:space="preserve">
Per FOD is a new Unit.  Contributions began in 2018</t>
        </r>
      </text>
    </comment>
    <comment ref="SWT19" authorId="0" shapeId="0" xr:uid="{865989A5-60DB-45B3-B597-CE30B65565DD}">
      <text>
        <r>
          <rPr>
            <b/>
            <sz val="9"/>
            <color indexed="81"/>
            <rFont val="Tahoma"/>
            <family val="2"/>
          </rPr>
          <t>Becky Dzingeleski:</t>
        </r>
        <r>
          <rPr>
            <sz val="9"/>
            <color indexed="81"/>
            <rFont val="Tahoma"/>
            <family val="2"/>
          </rPr>
          <t xml:space="preserve">
Per FOD is a new Unit.  Contributions began in 2018</t>
        </r>
      </text>
    </comment>
    <comment ref="SWX19" authorId="0" shapeId="0" xr:uid="{024707AE-F28A-4A3A-A166-A92B04FE92B6}">
      <text>
        <r>
          <rPr>
            <b/>
            <sz val="9"/>
            <color indexed="81"/>
            <rFont val="Tahoma"/>
            <family val="2"/>
          </rPr>
          <t>Becky Dzingeleski:</t>
        </r>
        <r>
          <rPr>
            <sz val="9"/>
            <color indexed="81"/>
            <rFont val="Tahoma"/>
            <family val="2"/>
          </rPr>
          <t xml:space="preserve">
Per FOD is a new Unit.  Contributions began in 2018</t>
        </r>
      </text>
    </comment>
    <comment ref="SXB19" authorId="0" shapeId="0" xr:uid="{1E58284E-C56A-482E-B802-CAED8544941A}">
      <text>
        <r>
          <rPr>
            <b/>
            <sz val="9"/>
            <color indexed="81"/>
            <rFont val="Tahoma"/>
            <family val="2"/>
          </rPr>
          <t>Becky Dzingeleski:</t>
        </r>
        <r>
          <rPr>
            <sz val="9"/>
            <color indexed="81"/>
            <rFont val="Tahoma"/>
            <family val="2"/>
          </rPr>
          <t xml:space="preserve">
Per FOD is a new Unit.  Contributions began in 2018</t>
        </r>
      </text>
    </comment>
    <comment ref="SXF19" authorId="0" shapeId="0" xr:uid="{2ADFA7B2-5884-4F31-AF99-33549B4AB3A7}">
      <text>
        <r>
          <rPr>
            <b/>
            <sz val="9"/>
            <color indexed="81"/>
            <rFont val="Tahoma"/>
            <family val="2"/>
          </rPr>
          <t>Becky Dzingeleski:</t>
        </r>
        <r>
          <rPr>
            <sz val="9"/>
            <color indexed="81"/>
            <rFont val="Tahoma"/>
            <family val="2"/>
          </rPr>
          <t xml:space="preserve">
Per FOD is a new Unit.  Contributions began in 2018</t>
        </r>
      </text>
    </comment>
    <comment ref="SXJ19" authorId="0" shapeId="0" xr:uid="{5EB472B1-C8F7-45B4-BC1F-D1496356E2EE}">
      <text>
        <r>
          <rPr>
            <b/>
            <sz val="9"/>
            <color indexed="81"/>
            <rFont val="Tahoma"/>
            <family val="2"/>
          </rPr>
          <t>Becky Dzingeleski:</t>
        </r>
        <r>
          <rPr>
            <sz val="9"/>
            <color indexed="81"/>
            <rFont val="Tahoma"/>
            <family val="2"/>
          </rPr>
          <t xml:space="preserve">
Per FOD is a new Unit.  Contributions began in 2018</t>
        </r>
      </text>
    </comment>
    <comment ref="SXN19" authorId="0" shapeId="0" xr:uid="{90CFE006-F874-4386-A304-422C24441C71}">
      <text>
        <r>
          <rPr>
            <b/>
            <sz val="9"/>
            <color indexed="81"/>
            <rFont val="Tahoma"/>
            <family val="2"/>
          </rPr>
          <t>Becky Dzingeleski:</t>
        </r>
        <r>
          <rPr>
            <sz val="9"/>
            <color indexed="81"/>
            <rFont val="Tahoma"/>
            <family val="2"/>
          </rPr>
          <t xml:space="preserve">
Per FOD is a new Unit.  Contributions began in 2018</t>
        </r>
      </text>
    </comment>
    <comment ref="SXR19" authorId="0" shapeId="0" xr:uid="{F7AF3BDB-5CF5-424D-8C4C-A7F4C444F098}">
      <text>
        <r>
          <rPr>
            <b/>
            <sz val="9"/>
            <color indexed="81"/>
            <rFont val="Tahoma"/>
            <family val="2"/>
          </rPr>
          <t>Becky Dzingeleski:</t>
        </r>
        <r>
          <rPr>
            <sz val="9"/>
            <color indexed="81"/>
            <rFont val="Tahoma"/>
            <family val="2"/>
          </rPr>
          <t xml:space="preserve">
Per FOD is a new Unit.  Contributions began in 2018</t>
        </r>
      </text>
    </comment>
    <comment ref="SXV19" authorId="0" shapeId="0" xr:uid="{1F0D73E6-DF48-4A89-AB63-0208BD1BB5DE}">
      <text>
        <r>
          <rPr>
            <b/>
            <sz val="9"/>
            <color indexed="81"/>
            <rFont val="Tahoma"/>
            <family val="2"/>
          </rPr>
          <t>Becky Dzingeleski:</t>
        </r>
        <r>
          <rPr>
            <sz val="9"/>
            <color indexed="81"/>
            <rFont val="Tahoma"/>
            <family val="2"/>
          </rPr>
          <t xml:space="preserve">
Per FOD is a new Unit.  Contributions began in 2018</t>
        </r>
      </text>
    </comment>
    <comment ref="SXZ19" authorId="0" shapeId="0" xr:uid="{AA70ACA0-69C1-4AF7-8D87-E7D00E1A51B0}">
      <text>
        <r>
          <rPr>
            <b/>
            <sz val="9"/>
            <color indexed="81"/>
            <rFont val="Tahoma"/>
            <family val="2"/>
          </rPr>
          <t>Becky Dzingeleski:</t>
        </r>
        <r>
          <rPr>
            <sz val="9"/>
            <color indexed="81"/>
            <rFont val="Tahoma"/>
            <family val="2"/>
          </rPr>
          <t xml:space="preserve">
Per FOD is a new Unit.  Contributions began in 2018</t>
        </r>
      </text>
    </comment>
    <comment ref="SYD19" authorId="0" shapeId="0" xr:uid="{CE19032F-C3F3-4BFB-BF31-ACE722F63066}">
      <text>
        <r>
          <rPr>
            <b/>
            <sz val="9"/>
            <color indexed="81"/>
            <rFont val="Tahoma"/>
            <family val="2"/>
          </rPr>
          <t>Becky Dzingeleski:</t>
        </r>
        <r>
          <rPr>
            <sz val="9"/>
            <color indexed="81"/>
            <rFont val="Tahoma"/>
            <family val="2"/>
          </rPr>
          <t xml:space="preserve">
Per FOD is a new Unit.  Contributions began in 2018</t>
        </r>
      </text>
    </comment>
    <comment ref="SYH19" authorId="0" shapeId="0" xr:uid="{CE10BC58-4CAF-421D-A83A-D4583984535C}">
      <text>
        <r>
          <rPr>
            <b/>
            <sz val="9"/>
            <color indexed="81"/>
            <rFont val="Tahoma"/>
            <family val="2"/>
          </rPr>
          <t>Becky Dzingeleski:</t>
        </r>
        <r>
          <rPr>
            <sz val="9"/>
            <color indexed="81"/>
            <rFont val="Tahoma"/>
            <family val="2"/>
          </rPr>
          <t xml:space="preserve">
Per FOD is a new Unit.  Contributions began in 2018</t>
        </r>
      </text>
    </comment>
    <comment ref="SYL19" authorId="0" shapeId="0" xr:uid="{68FCCC63-7286-4D6A-BD67-33B503AA62AD}">
      <text>
        <r>
          <rPr>
            <b/>
            <sz val="9"/>
            <color indexed="81"/>
            <rFont val="Tahoma"/>
            <family val="2"/>
          </rPr>
          <t>Becky Dzingeleski:</t>
        </r>
        <r>
          <rPr>
            <sz val="9"/>
            <color indexed="81"/>
            <rFont val="Tahoma"/>
            <family val="2"/>
          </rPr>
          <t xml:space="preserve">
Per FOD is a new Unit.  Contributions began in 2018</t>
        </r>
      </text>
    </comment>
    <comment ref="SYP19" authorId="0" shapeId="0" xr:uid="{F8FE35FB-A48F-4E76-BFAF-EFD162805D67}">
      <text>
        <r>
          <rPr>
            <b/>
            <sz val="9"/>
            <color indexed="81"/>
            <rFont val="Tahoma"/>
            <family val="2"/>
          </rPr>
          <t>Becky Dzingeleski:</t>
        </r>
        <r>
          <rPr>
            <sz val="9"/>
            <color indexed="81"/>
            <rFont val="Tahoma"/>
            <family val="2"/>
          </rPr>
          <t xml:space="preserve">
Per FOD is a new Unit.  Contributions began in 2018</t>
        </r>
      </text>
    </comment>
    <comment ref="SYT19" authorId="0" shapeId="0" xr:uid="{F0F605B4-5815-4075-A9AF-AA111ED6ADD1}">
      <text>
        <r>
          <rPr>
            <b/>
            <sz val="9"/>
            <color indexed="81"/>
            <rFont val="Tahoma"/>
            <family val="2"/>
          </rPr>
          <t>Becky Dzingeleski:</t>
        </r>
        <r>
          <rPr>
            <sz val="9"/>
            <color indexed="81"/>
            <rFont val="Tahoma"/>
            <family val="2"/>
          </rPr>
          <t xml:space="preserve">
Per FOD is a new Unit.  Contributions began in 2018</t>
        </r>
      </text>
    </comment>
    <comment ref="SYX19" authorId="0" shapeId="0" xr:uid="{8424EBB4-FD0B-4DBE-97B6-B1473B08A239}">
      <text>
        <r>
          <rPr>
            <b/>
            <sz val="9"/>
            <color indexed="81"/>
            <rFont val="Tahoma"/>
            <family val="2"/>
          </rPr>
          <t>Becky Dzingeleski:</t>
        </r>
        <r>
          <rPr>
            <sz val="9"/>
            <color indexed="81"/>
            <rFont val="Tahoma"/>
            <family val="2"/>
          </rPr>
          <t xml:space="preserve">
Per FOD is a new Unit.  Contributions began in 2018</t>
        </r>
      </text>
    </comment>
    <comment ref="SZB19" authorId="0" shapeId="0" xr:uid="{11B2B048-F8CF-4F89-B9CE-EFBFD67C0576}">
      <text>
        <r>
          <rPr>
            <b/>
            <sz val="9"/>
            <color indexed="81"/>
            <rFont val="Tahoma"/>
            <family val="2"/>
          </rPr>
          <t>Becky Dzingeleski:</t>
        </r>
        <r>
          <rPr>
            <sz val="9"/>
            <color indexed="81"/>
            <rFont val="Tahoma"/>
            <family val="2"/>
          </rPr>
          <t xml:space="preserve">
Per FOD is a new Unit.  Contributions began in 2018</t>
        </r>
      </text>
    </comment>
    <comment ref="SZF19" authorId="0" shapeId="0" xr:uid="{DF697ED1-1AE6-4542-ACCE-1E25E922C136}">
      <text>
        <r>
          <rPr>
            <b/>
            <sz val="9"/>
            <color indexed="81"/>
            <rFont val="Tahoma"/>
            <family val="2"/>
          </rPr>
          <t>Becky Dzingeleski:</t>
        </r>
        <r>
          <rPr>
            <sz val="9"/>
            <color indexed="81"/>
            <rFont val="Tahoma"/>
            <family val="2"/>
          </rPr>
          <t xml:space="preserve">
Per FOD is a new Unit.  Contributions began in 2018</t>
        </r>
      </text>
    </comment>
    <comment ref="SZJ19" authorId="0" shapeId="0" xr:uid="{C56B3980-F022-4A26-9F4D-196076F5A877}">
      <text>
        <r>
          <rPr>
            <b/>
            <sz val="9"/>
            <color indexed="81"/>
            <rFont val="Tahoma"/>
            <family val="2"/>
          </rPr>
          <t>Becky Dzingeleski:</t>
        </r>
        <r>
          <rPr>
            <sz val="9"/>
            <color indexed="81"/>
            <rFont val="Tahoma"/>
            <family val="2"/>
          </rPr>
          <t xml:space="preserve">
Per FOD is a new Unit.  Contributions began in 2018</t>
        </r>
      </text>
    </comment>
    <comment ref="SZN19" authorId="0" shapeId="0" xr:uid="{6A03CCF3-558E-4D0D-9292-FFA47A900B88}">
      <text>
        <r>
          <rPr>
            <b/>
            <sz val="9"/>
            <color indexed="81"/>
            <rFont val="Tahoma"/>
            <family val="2"/>
          </rPr>
          <t>Becky Dzingeleski:</t>
        </r>
        <r>
          <rPr>
            <sz val="9"/>
            <color indexed="81"/>
            <rFont val="Tahoma"/>
            <family val="2"/>
          </rPr>
          <t xml:space="preserve">
Per FOD is a new Unit.  Contributions began in 2018</t>
        </r>
      </text>
    </comment>
    <comment ref="SZR19" authorId="0" shapeId="0" xr:uid="{C7CD20FA-415B-4667-BA96-E3560D34C87C}">
      <text>
        <r>
          <rPr>
            <b/>
            <sz val="9"/>
            <color indexed="81"/>
            <rFont val="Tahoma"/>
            <family val="2"/>
          </rPr>
          <t>Becky Dzingeleski:</t>
        </r>
        <r>
          <rPr>
            <sz val="9"/>
            <color indexed="81"/>
            <rFont val="Tahoma"/>
            <family val="2"/>
          </rPr>
          <t xml:space="preserve">
Per FOD is a new Unit.  Contributions began in 2018</t>
        </r>
      </text>
    </comment>
    <comment ref="SZV19" authorId="0" shapeId="0" xr:uid="{14F2F901-4249-442E-9DED-587B7760F281}">
      <text>
        <r>
          <rPr>
            <b/>
            <sz val="9"/>
            <color indexed="81"/>
            <rFont val="Tahoma"/>
            <family val="2"/>
          </rPr>
          <t>Becky Dzingeleski:</t>
        </r>
        <r>
          <rPr>
            <sz val="9"/>
            <color indexed="81"/>
            <rFont val="Tahoma"/>
            <family val="2"/>
          </rPr>
          <t xml:space="preserve">
Per FOD is a new Unit.  Contributions began in 2018</t>
        </r>
      </text>
    </comment>
    <comment ref="SZZ19" authorId="0" shapeId="0" xr:uid="{CB75BAFE-85D3-4CED-BF20-F184B14ACDC8}">
      <text>
        <r>
          <rPr>
            <b/>
            <sz val="9"/>
            <color indexed="81"/>
            <rFont val="Tahoma"/>
            <family val="2"/>
          </rPr>
          <t>Becky Dzingeleski:</t>
        </r>
        <r>
          <rPr>
            <sz val="9"/>
            <color indexed="81"/>
            <rFont val="Tahoma"/>
            <family val="2"/>
          </rPr>
          <t xml:space="preserve">
Per FOD is a new Unit.  Contributions began in 2018</t>
        </r>
      </text>
    </comment>
    <comment ref="TAD19" authorId="0" shapeId="0" xr:uid="{CC6AC9B2-6F43-49D3-BC38-7A5CFFAC076A}">
      <text>
        <r>
          <rPr>
            <b/>
            <sz val="9"/>
            <color indexed="81"/>
            <rFont val="Tahoma"/>
            <family val="2"/>
          </rPr>
          <t>Becky Dzingeleski:</t>
        </r>
        <r>
          <rPr>
            <sz val="9"/>
            <color indexed="81"/>
            <rFont val="Tahoma"/>
            <family val="2"/>
          </rPr>
          <t xml:space="preserve">
Per FOD is a new Unit.  Contributions began in 2018</t>
        </r>
      </text>
    </comment>
    <comment ref="TAH19" authorId="0" shapeId="0" xr:uid="{F94A7873-0081-444D-82DA-8D200A23F097}">
      <text>
        <r>
          <rPr>
            <b/>
            <sz val="9"/>
            <color indexed="81"/>
            <rFont val="Tahoma"/>
            <family val="2"/>
          </rPr>
          <t>Becky Dzingeleski:</t>
        </r>
        <r>
          <rPr>
            <sz val="9"/>
            <color indexed="81"/>
            <rFont val="Tahoma"/>
            <family val="2"/>
          </rPr>
          <t xml:space="preserve">
Per FOD is a new Unit.  Contributions began in 2018</t>
        </r>
      </text>
    </comment>
    <comment ref="TAL19" authorId="0" shapeId="0" xr:uid="{4BCF9369-F348-4BAE-A4FA-E1C23893BD0A}">
      <text>
        <r>
          <rPr>
            <b/>
            <sz val="9"/>
            <color indexed="81"/>
            <rFont val="Tahoma"/>
            <family val="2"/>
          </rPr>
          <t>Becky Dzingeleski:</t>
        </r>
        <r>
          <rPr>
            <sz val="9"/>
            <color indexed="81"/>
            <rFont val="Tahoma"/>
            <family val="2"/>
          </rPr>
          <t xml:space="preserve">
Per FOD is a new Unit.  Contributions began in 2018</t>
        </r>
      </text>
    </comment>
    <comment ref="TAP19" authorId="0" shapeId="0" xr:uid="{1068EC32-5640-4D0D-8991-0F67CC55C24C}">
      <text>
        <r>
          <rPr>
            <b/>
            <sz val="9"/>
            <color indexed="81"/>
            <rFont val="Tahoma"/>
            <family val="2"/>
          </rPr>
          <t>Becky Dzingeleski:</t>
        </r>
        <r>
          <rPr>
            <sz val="9"/>
            <color indexed="81"/>
            <rFont val="Tahoma"/>
            <family val="2"/>
          </rPr>
          <t xml:space="preserve">
Per FOD is a new Unit.  Contributions began in 2018</t>
        </r>
      </text>
    </comment>
    <comment ref="TAT19" authorId="0" shapeId="0" xr:uid="{85F62D65-A6BE-49E2-923A-B5E418118229}">
      <text>
        <r>
          <rPr>
            <b/>
            <sz val="9"/>
            <color indexed="81"/>
            <rFont val="Tahoma"/>
            <family val="2"/>
          </rPr>
          <t>Becky Dzingeleski:</t>
        </r>
        <r>
          <rPr>
            <sz val="9"/>
            <color indexed="81"/>
            <rFont val="Tahoma"/>
            <family val="2"/>
          </rPr>
          <t xml:space="preserve">
Per FOD is a new Unit.  Contributions began in 2018</t>
        </r>
      </text>
    </comment>
    <comment ref="TAX19" authorId="0" shapeId="0" xr:uid="{86308F35-1E59-42B6-A7ED-50E41D8411EE}">
      <text>
        <r>
          <rPr>
            <b/>
            <sz val="9"/>
            <color indexed="81"/>
            <rFont val="Tahoma"/>
            <family val="2"/>
          </rPr>
          <t>Becky Dzingeleski:</t>
        </r>
        <r>
          <rPr>
            <sz val="9"/>
            <color indexed="81"/>
            <rFont val="Tahoma"/>
            <family val="2"/>
          </rPr>
          <t xml:space="preserve">
Per FOD is a new Unit.  Contributions began in 2018</t>
        </r>
      </text>
    </comment>
    <comment ref="TBB19" authorId="0" shapeId="0" xr:uid="{C1FE94AF-F1E5-43D1-9269-0006E3848DF6}">
      <text>
        <r>
          <rPr>
            <b/>
            <sz val="9"/>
            <color indexed="81"/>
            <rFont val="Tahoma"/>
            <family val="2"/>
          </rPr>
          <t>Becky Dzingeleski:</t>
        </r>
        <r>
          <rPr>
            <sz val="9"/>
            <color indexed="81"/>
            <rFont val="Tahoma"/>
            <family val="2"/>
          </rPr>
          <t xml:space="preserve">
Per FOD is a new Unit.  Contributions began in 2018</t>
        </r>
      </text>
    </comment>
    <comment ref="TBF19" authorId="0" shapeId="0" xr:uid="{069A0709-E9EF-4058-8098-5942F4E1A3FE}">
      <text>
        <r>
          <rPr>
            <b/>
            <sz val="9"/>
            <color indexed="81"/>
            <rFont val="Tahoma"/>
            <family val="2"/>
          </rPr>
          <t>Becky Dzingeleski:</t>
        </r>
        <r>
          <rPr>
            <sz val="9"/>
            <color indexed="81"/>
            <rFont val="Tahoma"/>
            <family val="2"/>
          </rPr>
          <t xml:space="preserve">
Per FOD is a new Unit.  Contributions began in 2018</t>
        </r>
      </text>
    </comment>
    <comment ref="TBJ19" authorId="0" shapeId="0" xr:uid="{637BFE5C-9264-4D81-B348-10E2E5CC9B77}">
      <text>
        <r>
          <rPr>
            <b/>
            <sz val="9"/>
            <color indexed="81"/>
            <rFont val="Tahoma"/>
            <family val="2"/>
          </rPr>
          <t>Becky Dzingeleski:</t>
        </r>
        <r>
          <rPr>
            <sz val="9"/>
            <color indexed="81"/>
            <rFont val="Tahoma"/>
            <family val="2"/>
          </rPr>
          <t xml:space="preserve">
Per FOD is a new Unit.  Contributions began in 2018</t>
        </r>
      </text>
    </comment>
    <comment ref="TBN19" authorId="0" shapeId="0" xr:uid="{0CA927B6-9BE7-49C4-9FCB-0471136410DC}">
      <text>
        <r>
          <rPr>
            <b/>
            <sz val="9"/>
            <color indexed="81"/>
            <rFont val="Tahoma"/>
            <family val="2"/>
          </rPr>
          <t>Becky Dzingeleski:</t>
        </r>
        <r>
          <rPr>
            <sz val="9"/>
            <color indexed="81"/>
            <rFont val="Tahoma"/>
            <family val="2"/>
          </rPr>
          <t xml:space="preserve">
Per FOD is a new Unit.  Contributions began in 2018</t>
        </r>
      </text>
    </comment>
    <comment ref="TBR19" authorId="0" shapeId="0" xr:uid="{7EC19D8F-6025-4A0D-B59A-188880475DEE}">
      <text>
        <r>
          <rPr>
            <b/>
            <sz val="9"/>
            <color indexed="81"/>
            <rFont val="Tahoma"/>
            <family val="2"/>
          </rPr>
          <t>Becky Dzingeleski:</t>
        </r>
        <r>
          <rPr>
            <sz val="9"/>
            <color indexed="81"/>
            <rFont val="Tahoma"/>
            <family val="2"/>
          </rPr>
          <t xml:space="preserve">
Per FOD is a new Unit.  Contributions began in 2018</t>
        </r>
      </text>
    </comment>
    <comment ref="TBV19" authorId="0" shapeId="0" xr:uid="{E0802599-BFFD-4DB6-9721-82519F3620E8}">
      <text>
        <r>
          <rPr>
            <b/>
            <sz val="9"/>
            <color indexed="81"/>
            <rFont val="Tahoma"/>
            <family val="2"/>
          </rPr>
          <t>Becky Dzingeleski:</t>
        </r>
        <r>
          <rPr>
            <sz val="9"/>
            <color indexed="81"/>
            <rFont val="Tahoma"/>
            <family val="2"/>
          </rPr>
          <t xml:space="preserve">
Per FOD is a new Unit.  Contributions began in 2018</t>
        </r>
      </text>
    </comment>
    <comment ref="TBZ19" authorId="0" shapeId="0" xr:uid="{4EF0E71A-641F-4C95-9812-C91EA22D59D6}">
      <text>
        <r>
          <rPr>
            <b/>
            <sz val="9"/>
            <color indexed="81"/>
            <rFont val="Tahoma"/>
            <family val="2"/>
          </rPr>
          <t>Becky Dzingeleski:</t>
        </r>
        <r>
          <rPr>
            <sz val="9"/>
            <color indexed="81"/>
            <rFont val="Tahoma"/>
            <family val="2"/>
          </rPr>
          <t xml:space="preserve">
Per FOD is a new Unit.  Contributions began in 2018</t>
        </r>
      </text>
    </comment>
    <comment ref="TCD19" authorId="0" shapeId="0" xr:uid="{82BDF67B-9F55-4689-9381-804F7DEABDF7}">
      <text>
        <r>
          <rPr>
            <b/>
            <sz val="9"/>
            <color indexed="81"/>
            <rFont val="Tahoma"/>
            <family val="2"/>
          </rPr>
          <t>Becky Dzingeleski:</t>
        </r>
        <r>
          <rPr>
            <sz val="9"/>
            <color indexed="81"/>
            <rFont val="Tahoma"/>
            <family val="2"/>
          </rPr>
          <t xml:space="preserve">
Per FOD is a new Unit.  Contributions began in 2018</t>
        </r>
      </text>
    </comment>
    <comment ref="TCH19" authorId="0" shapeId="0" xr:uid="{945401C3-813E-4570-B808-93ABBCAD26E3}">
      <text>
        <r>
          <rPr>
            <b/>
            <sz val="9"/>
            <color indexed="81"/>
            <rFont val="Tahoma"/>
            <family val="2"/>
          </rPr>
          <t>Becky Dzingeleski:</t>
        </r>
        <r>
          <rPr>
            <sz val="9"/>
            <color indexed="81"/>
            <rFont val="Tahoma"/>
            <family val="2"/>
          </rPr>
          <t xml:space="preserve">
Per FOD is a new Unit.  Contributions began in 2018</t>
        </r>
      </text>
    </comment>
    <comment ref="TCL19" authorId="0" shapeId="0" xr:uid="{C3324978-B8B5-406E-8257-08C17D2D9F23}">
      <text>
        <r>
          <rPr>
            <b/>
            <sz val="9"/>
            <color indexed="81"/>
            <rFont val="Tahoma"/>
            <family val="2"/>
          </rPr>
          <t>Becky Dzingeleski:</t>
        </r>
        <r>
          <rPr>
            <sz val="9"/>
            <color indexed="81"/>
            <rFont val="Tahoma"/>
            <family val="2"/>
          </rPr>
          <t xml:space="preserve">
Per FOD is a new Unit.  Contributions began in 2018</t>
        </r>
      </text>
    </comment>
    <comment ref="TCP19" authorId="0" shapeId="0" xr:uid="{19602626-6A8C-408C-9E8A-A58F10F3E758}">
      <text>
        <r>
          <rPr>
            <b/>
            <sz val="9"/>
            <color indexed="81"/>
            <rFont val="Tahoma"/>
            <family val="2"/>
          </rPr>
          <t>Becky Dzingeleski:</t>
        </r>
        <r>
          <rPr>
            <sz val="9"/>
            <color indexed="81"/>
            <rFont val="Tahoma"/>
            <family val="2"/>
          </rPr>
          <t xml:space="preserve">
Per FOD is a new Unit.  Contributions began in 2018</t>
        </r>
      </text>
    </comment>
    <comment ref="TCT19" authorId="0" shapeId="0" xr:uid="{2CBF42C7-74CB-4CF9-9CDC-33F4DB466345}">
      <text>
        <r>
          <rPr>
            <b/>
            <sz val="9"/>
            <color indexed="81"/>
            <rFont val="Tahoma"/>
            <family val="2"/>
          </rPr>
          <t>Becky Dzingeleski:</t>
        </r>
        <r>
          <rPr>
            <sz val="9"/>
            <color indexed="81"/>
            <rFont val="Tahoma"/>
            <family val="2"/>
          </rPr>
          <t xml:space="preserve">
Per FOD is a new Unit.  Contributions began in 2018</t>
        </r>
      </text>
    </comment>
    <comment ref="TCX19" authorId="0" shapeId="0" xr:uid="{E47E238A-1BF8-4994-98EB-F8668422206C}">
      <text>
        <r>
          <rPr>
            <b/>
            <sz val="9"/>
            <color indexed="81"/>
            <rFont val="Tahoma"/>
            <family val="2"/>
          </rPr>
          <t>Becky Dzingeleski:</t>
        </r>
        <r>
          <rPr>
            <sz val="9"/>
            <color indexed="81"/>
            <rFont val="Tahoma"/>
            <family val="2"/>
          </rPr>
          <t xml:space="preserve">
Per FOD is a new Unit.  Contributions began in 2018</t>
        </r>
      </text>
    </comment>
    <comment ref="TDB19" authorId="0" shapeId="0" xr:uid="{AC976CB1-B052-4EC2-B022-C53BB5B2409C}">
      <text>
        <r>
          <rPr>
            <b/>
            <sz val="9"/>
            <color indexed="81"/>
            <rFont val="Tahoma"/>
            <family val="2"/>
          </rPr>
          <t>Becky Dzingeleski:</t>
        </r>
        <r>
          <rPr>
            <sz val="9"/>
            <color indexed="81"/>
            <rFont val="Tahoma"/>
            <family val="2"/>
          </rPr>
          <t xml:space="preserve">
Per FOD is a new Unit.  Contributions began in 2018</t>
        </r>
      </text>
    </comment>
    <comment ref="TDF19" authorId="0" shapeId="0" xr:uid="{2F1FF97A-50F0-45FD-8EE8-2D4367BEAEB7}">
      <text>
        <r>
          <rPr>
            <b/>
            <sz val="9"/>
            <color indexed="81"/>
            <rFont val="Tahoma"/>
            <family val="2"/>
          </rPr>
          <t>Becky Dzingeleski:</t>
        </r>
        <r>
          <rPr>
            <sz val="9"/>
            <color indexed="81"/>
            <rFont val="Tahoma"/>
            <family val="2"/>
          </rPr>
          <t xml:space="preserve">
Per FOD is a new Unit.  Contributions began in 2018</t>
        </r>
      </text>
    </comment>
    <comment ref="TDJ19" authorId="0" shapeId="0" xr:uid="{A23FEFE1-190D-403D-85D5-AAC4D00AD89B}">
      <text>
        <r>
          <rPr>
            <b/>
            <sz val="9"/>
            <color indexed="81"/>
            <rFont val="Tahoma"/>
            <family val="2"/>
          </rPr>
          <t>Becky Dzingeleski:</t>
        </r>
        <r>
          <rPr>
            <sz val="9"/>
            <color indexed="81"/>
            <rFont val="Tahoma"/>
            <family val="2"/>
          </rPr>
          <t xml:space="preserve">
Per FOD is a new Unit.  Contributions began in 2018</t>
        </r>
      </text>
    </comment>
    <comment ref="TDN19" authorId="0" shapeId="0" xr:uid="{7A6B4AA1-5B19-4174-9A1E-9644BF7B4BF4}">
      <text>
        <r>
          <rPr>
            <b/>
            <sz val="9"/>
            <color indexed="81"/>
            <rFont val="Tahoma"/>
            <family val="2"/>
          </rPr>
          <t>Becky Dzingeleski:</t>
        </r>
        <r>
          <rPr>
            <sz val="9"/>
            <color indexed="81"/>
            <rFont val="Tahoma"/>
            <family val="2"/>
          </rPr>
          <t xml:space="preserve">
Per FOD is a new Unit.  Contributions began in 2018</t>
        </r>
      </text>
    </comment>
    <comment ref="TDR19" authorId="0" shapeId="0" xr:uid="{04D3B61D-ECDD-4964-AABD-F13975594FF7}">
      <text>
        <r>
          <rPr>
            <b/>
            <sz val="9"/>
            <color indexed="81"/>
            <rFont val="Tahoma"/>
            <family val="2"/>
          </rPr>
          <t>Becky Dzingeleski:</t>
        </r>
        <r>
          <rPr>
            <sz val="9"/>
            <color indexed="81"/>
            <rFont val="Tahoma"/>
            <family val="2"/>
          </rPr>
          <t xml:space="preserve">
Per FOD is a new Unit.  Contributions began in 2018</t>
        </r>
      </text>
    </comment>
    <comment ref="TDV19" authorId="0" shapeId="0" xr:uid="{A23B9F99-2025-449F-8EC7-C6E1DE8E84DC}">
      <text>
        <r>
          <rPr>
            <b/>
            <sz val="9"/>
            <color indexed="81"/>
            <rFont val="Tahoma"/>
            <family val="2"/>
          </rPr>
          <t>Becky Dzingeleski:</t>
        </r>
        <r>
          <rPr>
            <sz val="9"/>
            <color indexed="81"/>
            <rFont val="Tahoma"/>
            <family val="2"/>
          </rPr>
          <t xml:space="preserve">
Per FOD is a new Unit.  Contributions began in 2018</t>
        </r>
      </text>
    </comment>
    <comment ref="TDZ19" authorId="0" shapeId="0" xr:uid="{60E588F2-90CC-47D5-96F6-1FB9AB5C94B6}">
      <text>
        <r>
          <rPr>
            <b/>
            <sz val="9"/>
            <color indexed="81"/>
            <rFont val="Tahoma"/>
            <family val="2"/>
          </rPr>
          <t>Becky Dzingeleski:</t>
        </r>
        <r>
          <rPr>
            <sz val="9"/>
            <color indexed="81"/>
            <rFont val="Tahoma"/>
            <family val="2"/>
          </rPr>
          <t xml:space="preserve">
Per FOD is a new Unit.  Contributions began in 2018</t>
        </r>
      </text>
    </comment>
    <comment ref="TED19" authorId="0" shapeId="0" xr:uid="{8129CD18-9157-45CB-A475-2A6906306092}">
      <text>
        <r>
          <rPr>
            <b/>
            <sz val="9"/>
            <color indexed="81"/>
            <rFont val="Tahoma"/>
            <family val="2"/>
          </rPr>
          <t>Becky Dzingeleski:</t>
        </r>
        <r>
          <rPr>
            <sz val="9"/>
            <color indexed="81"/>
            <rFont val="Tahoma"/>
            <family val="2"/>
          </rPr>
          <t xml:space="preserve">
Per FOD is a new Unit.  Contributions began in 2018</t>
        </r>
      </text>
    </comment>
    <comment ref="TEH19" authorId="0" shapeId="0" xr:uid="{0B781F20-9C67-409B-81FA-C42298A229D1}">
      <text>
        <r>
          <rPr>
            <b/>
            <sz val="9"/>
            <color indexed="81"/>
            <rFont val="Tahoma"/>
            <family val="2"/>
          </rPr>
          <t>Becky Dzingeleski:</t>
        </r>
        <r>
          <rPr>
            <sz val="9"/>
            <color indexed="81"/>
            <rFont val="Tahoma"/>
            <family val="2"/>
          </rPr>
          <t xml:space="preserve">
Per FOD is a new Unit.  Contributions began in 2018</t>
        </r>
      </text>
    </comment>
    <comment ref="TEL19" authorId="0" shapeId="0" xr:uid="{D80DA31F-1E29-4318-BA12-99E28EE80CF0}">
      <text>
        <r>
          <rPr>
            <b/>
            <sz val="9"/>
            <color indexed="81"/>
            <rFont val="Tahoma"/>
            <family val="2"/>
          </rPr>
          <t>Becky Dzingeleski:</t>
        </r>
        <r>
          <rPr>
            <sz val="9"/>
            <color indexed="81"/>
            <rFont val="Tahoma"/>
            <family val="2"/>
          </rPr>
          <t xml:space="preserve">
Per FOD is a new Unit.  Contributions began in 2018</t>
        </r>
      </text>
    </comment>
    <comment ref="TEP19" authorId="0" shapeId="0" xr:uid="{541A4B04-5C5C-4177-BCD1-03B17658A0B2}">
      <text>
        <r>
          <rPr>
            <b/>
            <sz val="9"/>
            <color indexed="81"/>
            <rFont val="Tahoma"/>
            <family val="2"/>
          </rPr>
          <t>Becky Dzingeleski:</t>
        </r>
        <r>
          <rPr>
            <sz val="9"/>
            <color indexed="81"/>
            <rFont val="Tahoma"/>
            <family val="2"/>
          </rPr>
          <t xml:space="preserve">
Per FOD is a new Unit.  Contributions began in 2018</t>
        </r>
      </text>
    </comment>
    <comment ref="TET19" authorId="0" shapeId="0" xr:uid="{30826D3C-33C3-42DA-9656-6DA9582F70FA}">
      <text>
        <r>
          <rPr>
            <b/>
            <sz val="9"/>
            <color indexed="81"/>
            <rFont val="Tahoma"/>
            <family val="2"/>
          </rPr>
          <t>Becky Dzingeleski:</t>
        </r>
        <r>
          <rPr>
            <sz val="9"/>
            <color indexed="81"/>
            <rFont val="Tahoma"/>
            <family val="2"/>
          </rPr>
          <t xml:space="preserve">
Per FOD is a new Unit.  Contributions began in 2018</t>
        </r>
      </text>
    </comment>
    <comment ref="TEX19" authorId="0" shapeId="0" xr:uid="{97930EE0-74AA-40EF-BDC6-3D7F0CF71A71}">
      <text>
        <r>
          <rPr>
            <b/>
            <sz val="9"/>
            <color indexed="81"/>
            <rFont val="Tahoma"/>
            <family val="2"/>
          </rPr>
          <t>Becky Dzingeleski:</t>
        </r>
        <r>
          <rPr>
            <sz val="9"/>
            <color indexed="81"/>
            <rFont val="Tahoma"/>
            <family val="2"/>
          </rPr>
          <t xml:space="preserve">
Per FOD is a new Unit.  Contributions began in 2018</t>
        </r>
      </text>
    </comment>
    <comment ref="TFB19" authorId="0" shapeId="0" xr:uid="{137D08F2-A992-41A5-9FF7-53B3D12CE39F}">
      <text>
        <r>
          <rPr>
            <b/>
            <sz val="9"/>
            <color indexed="81"/>
            <rFont val="Tahoma"/>
            <family val="2"/>
          </rPr>
          <t>Becky Dzingeleski:</t>
        </r>
        <r>
          <rPr>
            <sz val="9"/>
            <color indexed="81"/>
            <rFont val="Tahoma"/>
            <family val="2"/>
          </rPr>
          <t xml:space="preserve">
Per FOD is a new Unit.  Contributions began in 2018</t>
        </r>
      </text>
    </comment>
    <comment ref="TFF19" authorId="0" shapeId="0" xr:uid="{7E64010F-2D18-4357-BB80-96A35AE8D234}">
      <text>
        <r>
          <rPr>
            <b/>
            <sz val="9"/>
            <color indexed="81"/>
            <rFont val="Tahoma"/>
            <family val="2"/>
          </rPr>
          <t>Becky Dzingeleski:</t>
        </r>
        <r>
          <rPr>
            <sz val="9"/>
            <color indexed="81"/>
            <rFont val="Tahoma"/>
            <family val="2"/>
          </rPr>
          <t xml:space="preserve">
Per FOD is a new Unit.  Contributions began in 2018</t>
        </r>
      </text>
    </comment>
    <comment ref="TFJ19" authorId="0" shapeId="0" xr:uid="{7FA601CF-AA4B-43BA-A96C-9420607F1B81}">
      <text>
        <r>
          <rPr>
            <b/>
            <sz val="9"/>
            <color indexed="81"/>
            <rFont val="Tahoma"/>
            <family val="2"/>
          </rPr>
          <t>Becky Dzingeleski:</t>
        </r>
        <r>
          <rPr>
            <sz val="9"/>
            <color indexed="81"/>
            <rFont val="Tahoma"/>
            <family val="2"/>
          </rPr>
          <t xml:space="preserve">
Per FOD is a new Unit.  Contributions began in 2018</t>
        </r>
      </text>
    </comment>
    <comment ref="TFN19" authorId="0" shapeId="0" xr:uid="{B1283A7C-6CD1-4CFD-91FC-6781E29DF6D8}">
      <text>
        <r>
          <rPr>
            <b/>
            <sz val="9"/>
            <color indexed="81"/>
            <rFont val="Tahoma"/>
            <family val="2"/>
          </rPr>
          <t>Becky Dzingeleski:</t>
        </r>
        <r>
          <rPr>
            <sz val="9"/>
            <color indexed="81"/>
            <rFont val="Tahoma"/>
            <family val="2"/>
          </rPr>
          <t xml:space="preserve">
Per FOD is a new Unit.  Contributions began in 2018</t>
        </r>
      </text>
    </comment>
    <comment ref="TFR19" authorId="0" shapeId="0" xr:uid="{3ABD4FEE-5F8B-4234-B820-062593B62B4C}">
      <text>
        <r>
          <rPr>
            <b/>
            <sz val="9"/>
            <color indexed="81"/>
            <rFont val="Tahoma"/>
            <family val="2"/>
          </rPr>
          <t>Becky Dzingeleski:</t>
        </r>
        <r>
          <rPr>
            <sz val="9"/>
            <color indexed="81"/>
            <rFont val="Tahoma"/>
            <family val="2"/>
          </rPr>
          <t xml:space="preserve">
Per FOD is a new Unit.  Contributions began in 2018</t>
        </r>
      </text>
    </comment>
    <comment ref="TFV19" authorId="0" shapeId="0" xr:uid="{0291CE2B-5D58-4755-A193-C1555D0C1CC2}">
      <text>
        <r>
          <rPr>
            <b/>
            <sz val="9"/>
            <color indexed="81"/>
            <rFont val="Tahoma"/>
            <family val="2"/>
          </rPr>
          <t>Becky Dzingeleski:</t>
        </r>
        <r>
          <rPr>
            <sz val="9"/>
            <color indexed="81"/>
            <rFont val="Tahoma"/>
            <family val="2"/>
          </rPr>
          <t xml:space="preserve">
Per FOD is a new Unit.  Contributions began in 2018</t>
        </r>
      </text>
    </comment>
    <comment ref="TFZ19" authorId="0" shapeId="0" xr:uid="{B578AE63-41F7-4202-87CE-B2D8EA5E756D}">
      <text>
        <r>
          <rPr>
            <b/>
            <sz val="9"/>
            <color indexed="81"/>
            <rFont val="Tahoma"/>
            <family val="2"/>
          </rPr>
          <t>Becky Dzingeleski:</t>
        </r>
        <r>
          <rPr>
            <sz val="9"/>
            <color indexed="81"/>
            <rFont val="Tahoma"/>
            <family val="2"/>
          </rPr>
          <t xml:space="preserve">
Per FOD is a new Unit.  Contributions began in 2018</t>
        </r>
      </text>
    </comment>
    <comment ref="TGD19" authorId="0" shapeId="0" xr:uid="{3D37B2FE-67A9-4572-A760-56A4A464432A}">
      <text>
        <r>
          <rPr>
            <b/>
            <sz val="9"/>
            <color indexed="81"/>
            <rFont val="Tahoma"/>
            <family val="2"/>
          </rPr>
          <t>Becky Dzingeleski:</t>
        </r>
        <r>
          <rPr>
            <sz val="9"/>
            <color indexed="81"/>
            <rFont val="Tahoma"/>
            <family val="2"/>
          </rPr>
          <t xml:space="preserve">
Per FOD is a new Unit.  Contributions began in 2018</t>
        </r>
      </text>
    </comment>
    <comment ref="TGH19" authorId="0" shapeId="0" xr:uid="{3BA9E08C-88CC-470D-98FB-C15CDCD35C68}">
      <text>
        <r>
          <rPr>
            <b/>
            <sz val="9"/>
            <color indexed="81"/>
            <rFont val="Tahoma"/>
            <family val="2"/>
          </rPr>
          <t>Becky Dzingeleski:</t>
        </r>
        <r>
          <rPr>
            <sz val="9"/>
            <color indexed="81"/>
            <rFont val="Tahoma"/>
            <family val="2"/>
          </rPr>
          <t xml:space="preserve">
Per FOD is a new Unit.  Contributions began in 2018</t>
        </r>
      </text>
    </comment>
    <comment ref="TGL19" authorId="0" shapeId="0" xr:uid="{BD064E29-73CA-4C43-B607-8D00F411AE30}">
      <text>
        <r>
          <rPr>
            <b/>
            <sz val="9"/>
            <color indexed="81"/>
            <rFont val="Tahoma"/>
            <family val="2"/>
          </rPr>
          <t>Becky Dzingeleski:</t>
        </r>
        <r>
          <rPr>
            <sz val="9"/>
            <color indexed="81"/>
            <rFont val="Tahoma"/>
            <family val="2"/>
          </rPr>
          <t xml:space="preserve">
Per FOD is a new Unit.  Contributions began in 2018</t>
        </r>
      </text>
    </comment>
    <comment ref="TGP19" authorId="0" shapeId="0" xr:uid="{8793EC5C-852E-4FBF-8817-0498065EA511}">
      <text>
        <r>
          <rPr>
            <b/>
            <sz val="9"/>
            <color indexed="81"/>
            <rFont val="Tahoma"/>
            <family val="2"/>
          </rPr>
          <t>Becky Dzingeleski:</t>
        </r>
        <r>
          <rPr>
            <sz val="9"/>
            <color indexed="81"/>
            <rFont val="Tahoma"/>
            <family val="2"/>
          </rPr>
          <t xml:space="preserve">
Per FOD is a new Unit.  Contributions began in 2018</t>
        </r>
      </text>
    </comment>
    <comment ref="TGT19" authorId="0" shapeId="0" xr:uid="{6BBDE252-AC1D-4E4A-9608-AB8957F2007A}">
      <text>
        <r>
          <rPr>
            <b/>
            <sz val="9"/>
            <color indexed="81"/>
            <rFont val="Tahoma"/>
            <family val="2"/>
          </rPr>
          <t>Becky Dzingeleski:</t>
        </r>
        <r>
          <rPr>
            <sz val="9"/>
            <color indexed="81"/>
            <rFont val="Tahoma"/>
            <family val="2"/>
          </rPr>
          <t xml:space="preserve">
Per FOD is a new Unit.  Contributions began in 2018</t>
        </r>
      </text>
    </comment>
    <comment ref="TGX19" authorId="0" shapeId="0" xr:uid="{5CCA906B-7B96-4BF4-834C-B0DDACBFE8C7}">
      <text>
        <r>
          <rPr>
            <b/>
            <sz val="9"/>
            <color indexed="81"/>
            <rFont val="Tahoma"/>
            <family val="2"/>
          </rPr>
          <t>Becky Dzingeleski:</t>
        </r>
        <r>
          <rPr>
            <sz val="9"/>
            <color indexed="81"/>
            <rFont val="Tahoma"/>
            <family val="2"/>
          </rPr>
          <t xml:space="preserve">
Per FOD is a new Unit.  Contributions began in 2018</t>
        </r>
      </text>
    </comment>
    <comment ref="THB19" authorId="0" shapeId="0" xr:uid="{9DFA17EE-BCD4-4514-8570-FFB7847C265C}">
      <text>
        <r>
          <rPr>
            <b/>
            <sz val="9"/>
            <color indexed="81"/>
            <rFont val="Tahoma"/>
            <family val="2"/>
          </rPr>
          <t>Becky Dzingeleski:</t>
        </r>
        <r>
          <rPr>
            <sz val="9"/>
            <color indexed="81"/>
            <rFont val="Tahoma"/>
            <family val="2"/>
          </rPr>
          <t xml:space="preserve">
Per FOD is a new Unit.  Contributions began in 2018</t>
        </r>
      </text>
    </comment>
    <comment ref="THF19" authorId="0" shapeId="0" xr:uid="{49635B35-05EF-40CC-AF36-5F4695F6A6B6}">
      <text>
        <r>
          <rPr>
            <b/>
            <sz val="9"/>
            <color indexed="81"/>
            <rFont val="Tahoma"/>
            <family val="2"/>
          </rPr>
          <t>Becky Dzingeleski:</t>
        </r>
        <r>
          <rPr>
            <sz val="9"/>
            <color indexed="81"/>
            <rFont val="Tahoma"/>
            <family val="2"/>
          </rPr>
          <t xml:space="preserve">
Per FOD is a new Unit.  Contributions began in 2018</t>
        </r>
      </text>
    </comment>
    <comment ref="THJ19" authorId="0" shapeId="0" xr:uid="{4537FF23-7691-426F-A965-2673938F8E37}">
      <text>
        <r>
          <rPr>
            <b/>
            <sz val="9"/>
            <color indexed="81"/>
            <rFont val="Tahoma"/>
            <family val="2"/>
          </rPr>
          <t>Becky Dzingeleski:</t>
        </r>
        <r>
          <rPr>
            <sz val="9"/>
            <color indexed="81"/>
            <rFont val="Tahoma"/>
            <family val="2"/>
          </rPr>
          <t xml:space="preserve">
Per FOD is a new Unit.  Contributions began in 2018</t>
        </r>
      </text>
    </comment>
    <comment ref="THN19" authorId="0" shapeId="0" xr:uid="{FD57D9BE-6448-4A3F-B4CE-0FBFC1598133}">
      <text>
        <r>
          <rPr>
            <b/>
            <sz val="9"/>
            <color indexed="81"/>
            <rFont val="Tahoma"/>
            <family val="2"/>
          </rPr>
          <t>Becky Dzingeleski:</t>
        </r>
        <r>
          <rPr>
            <sz val="9"/>
            <color indexed="81"/>
            <rFont val="Tahoma"/>
            <family val="2"/>
          </rPr>
          <t xml:space="preserve">
Per FOD is a new Unit.  Contributions began in 2018</t>
        </r>
      </text>
    </comment>
    <comment ref="THR19" authorId="0" shapeId="0" xr:uid="{63046B0B-8A1D-4861-8672-6BB4CCE19DCF}">
      <text>
        <r>
          <rPr>
            <b/>
            <sz val="9"/>
            <color indexed="81"/>
            <rFont val="Tahoma"/>
            <family val="2"/>
          </rPr>
          <t>Becky Dzingeleski:</t>
        </r>
        <r>
          <rPr>
            <sz val="9"/>
            <color indexed="81"/>
            <rFont val="Tahoma"/>
            <family val="2"/>
          </rPr>
          <t xml:space="preserve">
Per FOD is a new Unit.  Contributions began in 2018</t>
        </r>
      </text>
    </comment>
    <comment ref="THV19" authorId="0" shapeId="0" xr:uid="{B371A654-C32E-4224-95FB-12C123EBCD5B}">
      <text>
        <r>
          <rPr>
            <b/>
            <sz val="9"/>
            <color indexed="81"/>
            <rFont val="Tahoma"/>
            <family val="2"/>
          </rPr>
          <t>Becky Dzingeleski:</t>
        </r>
        <r>
          <rPr>
            <sz val="9"/>
            <color indexed="81"/>
            <rFont val="Tahoma"/>
            <family val="2"/>
          </rPr>
          <t xml:space="preserve">
Per FOD is a new Unit.  Contributions began in 2018</t>
        </r>
      </text>
    </comment>
    <comment ref="THZ19" authorId="0" shapeId="0" xr:uid="{D30B199A-3ED2-4CAA-853B-B6130B4B3EBC}">
      <text>
        <r>
          <rPr>
            <b/>
            <sz val="9"/>
            <color indexed="81"/>
            <rFont val="Tahoma"/>
            <family val="2"/>
          </rPr>
          <t>Becky Dzingeleski:</t>
        </r>
        <r>
          <rPr>
            <sz val="9"/>
            <color indexed="81"/>
            <rFont val="Tahoma"/>
            <family val="2"/>
          </rPr>
          <t xml:space="preserve">
Per FOD is a new Unit.  Contributions began in 2018</t>
        </r>
      </text>
    </comment>
    <comment ref="TID19" authorId="0" shapeId="0" xr:uid="{9A14F6F5-FF52-40A7-89ED-7E7DB4C2097D}">
      <text>
        <r>
          <rPr>
            <b/>
            <sz val="9"/>
            <color indexed="81"/>
            <rFont val="Tahoma"/>
            <family val="2"/>
          </rPr>
          <t>Becky Dzingeleski:</t>
        </r>
        <r>
          <rPr>
            <sz val="9"/>
            <color indexed="81"/>
            <rFont val="Tahoma"/>
            <family val="2"/>
          </rPr>
          <t xml:space="preserve">
Per FOD is a new Unit.  Contributions began in 2018</t>
        </r>
      </text>
    </comment>
    <comment ref="TIH19" authorId="0" shapeId="0" xr:uid="{97D81FBA-6BEF-4AC9-9B68-53F4075D7CB7}">
      <text>
        <r>
          <rPr>
            <b/>
            <sz val="9"/>
            <color indexed="81"/>
            <rFont val="Tahoma"/>
            <family val="2"/>
          </rPr>
          <t>Becky Dzingeleski:</t>
        </r>
        <r>
          <rPr>
            <sz val="9"/>
            <color indexed="81"/>
            <rFont val="Tahoma"/>
            <family val="2"/>
          </rPr>
          <t xml:space="preserve">
Per FOD is a new Unit.  Contributions began in 2018</t>
        </r>
      </text>
    </comment>
    <comment ref="TIL19" authorId="0" shapeId="0" xr:uid="{BFF14B1F-2A30-473B-B4E8-8AD39F7D5161}">
      <text>
        <r>
          <rPr>
            <b/>
            <sz val="9"/>
            <color indexed="81"/>
            <rFont val="Tahoma"/>
            <family val="2"/>
          </rPr>
          <t>Becky Dzingeleski:</t>
        </r>
        <r>
          <rPr>
            <sz val="9"/>
            <color indexed="81"/>
            <rFont val="Tahoma"/>
            <family val="2"/>
          </rPr>
          <t xml:space="preserve">
Per FOD is a new Unit.  Contributions began in 2018</t>
        </r>
      </text>
    </comment>
    <comment ref="TIP19" authorId="0" shapeId="0" xr:uid="{7EFB5A8D-056C-4852-B081-5FBDFE5A3949}">
      <text>
        <r>
          <rPr>
            <b/>
            <sz val="9"/>
            <color indexed="81"/>
            <rFont val="Tahoma"/>
            <family val="2"/>
          </rPr>
          <t>Becky Dzingeleski:</t>
        </r>
        <r>
          <rPr>
            <sz val="9"/>
            <color indexed="81"/>
            <rFont val="Tahoma"/>
            <family val="2"/>
          </rPr>
          <t xml:space="preserve">
Per FOD is a new Unit.  Contributions began in 2018</t>
        </r>
      </text>
    </comment>
    <comment ref="TIT19" authorId="0" shapeId="0" xr:uid="{3ACE8933-2FB6-4DB8-8694-23FBE09E9AEE}">
      <text>
        <r>
          <rPr>
            <b/>
            <sz val="9"/>
            <color indexed="81"/>
            <rFont val="Tahoma"/>
            <family val="2"/>
          </rPr>
          <t>Becky Dzingeleski:</t>
        </r>
        <r>
          <rPr>
            <sz val="9"/>
            <color indexed="81"/>
            <rFont val="Tahoma"/>
            <family val="2"/>
          </rPr>
          <t xml:space="preserve">
Per FOD is a new Unit.  Contributions began in 2018</t>
        </r>
      </text>
    </comment>
    <comment ref="TIX19" authorId="0" shapeId="0" xr:uid="{FB341859-B53D-476D-B249-FA320FFBBB3E}">
      <text>
        <r>
          <rPr>
            <b/>
            <sz val="9"/>
            <color indexed="81"/>
            <rFont val="Tahoma"/>
            <family val="2"/>
          </rPr>
          <t>Becky Dzingeleski:</t>
        </r>
        <r>
          <rPr>
            <sz val="9"/>
            <color indexed="81"/>
            <rFont val="Tahoma"/>
            <family val="2"/>
          </rPr>
          <t xml:space="preserve">
Per FOD is a new Unit.  Contributions began in 2018</t>
        </r>
      </text>
    </comment>
    <comment ref="TJB19" authorId="0" shapeId="0" xr:uid="{39425D3E-A2DD-4447-954A-A5EAF8E2C5E5}">
      <text>
        <r>
          <rPr>
            <b/>
            <sz val="9"/>
            <color indexed="81"/>
            <rFont val="Tahoma"/>
            <family val="2"/>
          </rPr>
          <t>Becky Dzingeleski:</t>
        </r>
        <r>
          <rPr>
            <sz val="9"/>
            <color indexed="81"/>
            <rFont val="Tahoma"/>
            <family val="2"/>
          </rPr>
          <t xml:space="preserve">
Per FOD is a new Unit.  Contributions began in 2018</t>
        </r>
      </text>
    </comment>
    <comment ref="TJF19" authorId="0" shapeId="0" xr:uid="{51163AE1-E787-42C5-873E-EC2B6AE28D4E}">
      <text>
        <r>
          <rPr>
            <b/>
            <sz val="9"/>
            <color indexed="81"/>
            <rFont val="Tahoma"/>
            <family val="2"/>
          </rPr>
          <t>Becky Dzingeleski:</t>
        </r>
        <r>
          <rPr>
            <sz val="9"/>
            <color indexed="81"/>
            <rFont val="Tahoma"/>
            <family val="2"/>
          </rPr>
          <t xml:space="preserve">
Per FOD is a new Unit.  Contributions began in 2018</t>
        </r>
      </text>
    </comment>
    <comment ref="TJJ19" authorId="0" shapeId="0" xr:uid="{07CA252F-DBF3-4800-B1D3-3C348ED7C729}">
      <text>
        <r>
          <rPr>
            <b/>
            <sz val="9"/>
            <color indexed="81"/>
            <rFont val="Tahoma"/>
            <family val="2"/>
          </rPr>
          <t>Becky Dzingeleski:</t>
        </r>
        <r>
          <rPr>
            <sz val="9"/>
            <color indexed="81"/>
            <rFont val="Tahoma"/>
            <family val="2"/>
          </rPr>
          <t xml:space="preserve">
Per FOD is a new Unit.  Contributions began in 2018</t>
        </r>
      </text>
    </comment>
    <comment ref="TJN19" authorId="0" shapeId="0" xr:uid="{40A1CAD1-1099-45C7-8917-286E2F154A4F}">
      <text>
        <r>
          <rPr>
            <b/>
            <sz val="9"/>
            <color indexed="81"/>
            <rFont val="Tahoma"/>
            <family val="2"/>
          </rPr>
          <t>Becky Dzingeleski:</t>
        </r>
        <r>
          <rPr>
            <sz val="9"/>
            <color indexed="81"/>
            <rFont val="Tahoma"/>
            <family val="2"/>
          </rPr>
          <t xml:space="preserve">
Per FOD is a new Unit.  Contributions began in 2018</t>
        </r>
      </text>
    </comment>
    <comment ref="TJR19" authorId="0" shapeId="0" xr:uid="{48BB4DD5-6E1D-4D02-96A7-25C3886487A3}">
      <text>
        <r>
          <rPr>
            <b/>
            <sz val="9"/>
            <color indexed="81"/>
            <rFont val="Tahoma"/>
            <family val="2"/>
          </rPr>
          <t>Becky Dzingeleski:</t>
        </r>
        <r>
          <rPr>
            <sz val="9"/>
            <color indexed="81"/>
            <rFont val="Tahoma"/>
            <family val="2"/>
          </rPr>
          <t xml:space="preserve">
Per FOD is a new Unit.  Contributions began in 2018</t>
        </r>
      </text>
    </comment>
    <comment ref="TJV19" authorId="0" shapeId="0" xr:uid="{F036FD7D-97A9-440B-BA40-127D77669F6A}">
      <text>
        <r>
          <rPr>
            <b/>
            <sz val="9"/>
            <color indexed="81"/>
            <rFont val="Tahoma"/>
            <family val="2"/>
          </rPr>
          <t>Becky Dzingeleski:</t>
        </r>
        <r>
          <rPr>
            <sz val="9"/>
            <color indexed="81"/>
            <rFont val="Tahoma"/>
            <family val="2"/>
          </rPr>
          <t xml:space="preserve">
Per FOD is a new Unit.  Contributions began in 2018</t>
        </r>
      </text>
    </comment>
    <comment ref="TJZ19" authorId="0" shapeId="0" xr:uid="{21215817-727F-41FB-9930-6B0FC34FCE45}">
      <text>
        <r>
          <rPr>
            <b/>
            <sz val="9"/>
            <color indexed="81"/>
            <rFont val="Tahoma"/>
            <family val="2"/>
          </rPr>
          <t>Becky Dzingeleski:</t>
        </r>
        <r>
          <rPr>
            <sz val="9"/>
            <color indexed="81"/>
            <rFont val="Tahoma"/>
            <family val="2"/>
          </rPr>
          <t xml:space="preserve">
Per FOD is a new Unit.  Contributions began in 2018</t>
        </r>
      </text>
    </comment>
    <comment ref="TKD19" authorId="0" shapeId="0" xr:uid="{A01BDB1D-D04A-4D27-80F3-E10BBBD28AF4}">
      <text>
        <r>
          <rPr>
            <b/>
            <sz val="9"/>
            <color indexed="81"/>
            <rFont val="Tahoma"/>
            <family val="2"/>
          </rPr>
          <t>Becky Dzingeleski:</t>
        </r>
        <r>
          <rPr>
            <sz val="9"/>
            <color indexed="81"/>
            <rFont val="Tahoma"/>
            <family val="2"/>
          </rPr>
          <t xml:space="preserve">
Per FOD is a new Unit.  Contributions began in 2018</t>
        </r>
      </text>
    </comment>
    <comment ref="TKH19" authorId="0" shapeId="0" xr:uid="{DF8ECE9A-855F-45B1-9E97-99CEC1EFA966}">
      <text>
        <r>
          <rPr>
            <b/>
            <sz val="9"/>
            <color indexed="81"/>
            <rFont val="Tahoma"/>
            <family val="2"/>
          </rPr>
          <t>Becky Dzingeleski:</t>
        </r>
        <r>
          <rPr>
            <sz val="9"/>
            <color indexed="81"/>
            <rFont val="Tahoma"/>
            <family val="2"/>
          </rPr>
          <t xml:space="preserve">
Per FOD is a new Unit.  Contributions began in 2018</t>
        </r>
      </text>
    </comment>
    <comment ref="TKL19" authorId="0" shapeId="0" xr:uid="{739EB3D1-A1C9-40CB-943F-9C86010327CE}">
      <text>
        <r>
          <rPr>
            <b/>
            <sz val="9"/>
            <color indexed="81"/>
            <rFont val="Tahoma"/>
            <family val="2"/>
          </rPr>
          <t>Becky Dzingeleski:</t>
        </r>
        <r>
          <rPr>
            <sz val="9"/>
            <color indexed="81"/>
            <rFont val="Tahoma"/>
            <family val="2"/>
          </rPr>
          <t xml:space="preserve">
Per FOD is a new Unit.  Contributions began in 2018</t>
        </r>
      </text>
    </comment>
    <comment ref="TKP19" authorId="0" shapeId="0" xr:uid="{8329F24C-606B-45CA-A713-C0A3A9D9152A}">
      <text>
        <r>
          <rPr>
            <b/>
            <sz val="9"/>
            <color indexed="81"/>
            <rFont val="Tahoma"/>
            <family val="2"/>
          </rPr>
          <t>Becky Dzingeleski:</t>
        </r>
        <r>
          <rPr>
            <sz val="9"/>
            <color indexed="81"/>
            <rFont val="Tahoma"/>
            <family val="2"/>
          </rPr>
          <t xml:space="preserve">
Per FOD is a new Unit.  Contributions began in 2018</t>
        </r>
      </text>
    </comment>
    <comment ref="TKT19" authorId="0" shapeId="0" xr:uid="{B17EB28C-FC05-4191-807B-C6D2848FF1B4}">
      <text>
        <r>
          <rPr>
            <b/>
            <sz val="9"/>
            <color indexed="81"/>
            <rFont val="Tahoma"/>
            <family val="2"/>
          </rPr>
          <t>Becky Dzingeleski:</t>
        </r>
        <r>
          <rPr>
            <sz val="9"/>
            <color indexed="81"/>
            <rFont val="Tahoma"/>
            <family val="2"/>
          </rPr>
          <t xml:space="preserve">
Per FOD is a new Unit.  Contributions began in 2018</t>
        </r>
      </text>
    </comment>
    <comment ref="TKX19" authorId="0" shapeId="0" xr:uid="{26A2AC77-3F0F-4EFE-9D0A-5DF4201B7C23}">
      <text>
        <r>
          <rPr>
            <b/>
            <sz val="9"/>
            <color indexed="81"/>
            <rFont val="Tahoma"/>
            <family val="2"/>
          </rPr>
          <t>Becky Dzingeleski:</t>
        </r>
        <r>
          <rPr>
            <sz val="9"/>
            <color indexed="81"/>
            <rFont val="Tahoma"/>
            <family val="2"/>
          </rPr>
          <t xml:space="preserve">
Per FOD is a new Unit.  Contributions began in 2018</t>
        </r>
      </text>
    </comment>
    <comment ref="TLB19" authorId="0" shapeId="0" xr:uid="{68148CE5-563B-442A-BC6C-2C1D820C324E}">
      <text>
        <r>
          <rPr>
            <b/>
            <sz val="9"/>
            <color indexed="81"/>
            <rFont val="Tahoma"/>
            <family val="2"/>
          </rPr>
          <t>Becky Dzingeleski:</t>
        </r>
        <r>
          <rPr>
            <sz val="9"/>
            <color indexed="81"/>
            <rFont val="Tahoma"/>
            <family val="2"/>
          </rPr>
          <t xml:space="preserve">
Per FOD is a new Unit.  Contributions began in 2018</t>
        </r>
      </text>
    </comment>
    <comment ref="TLF19" authorId="0" shapeId="0" xr:uid="{AE742A9A-9737-4368-B1BD-9B68BC6508D3}">
      <text>
        <r>
          <rPr>
            <b/>
            <sz val="9"/>
            <color indexed="81"/>
            <rFont val="Tahoma"/>
            <family val="2"/>
          </rPr>
          <t>Becky Dzingeleski:</t>
        </r>
        <r>
          <rPr>
            <sz val="9"/>
            <color indexed="81"/>
            <rFont val="Tahoma"/>
            <family val="2"/>
          </rPr>
          <t xml:space="preserve">
Per FOD is a new Unit.  Contributions began in 2018</t>
        </r>
      </text>
    </comment>
    <comment ref="TLJ19" authorId="0" shapeId="0" xr:uid="{971F3820-247B-4439-8978-0425E06E9C74}">
      <text>
        <r>
          <rPr>
            <b/>
            <sz val="9"/>
            <color indexed="81"/>
            <rFont val="Tahoma"/>
            <family val="2"/>
          </rPr>
          <t>Becky Dzingeleski:</t>
        </r>
        <r>
          <rPr>
            <sz val="9"/>
            <color indexed="81"/>
            <rFont val="Tahoma"/>
            <family val="2"/>
          </rPr>
          <t xml:space="preserve">
Per FOD is a new Unit.  Contributions began in 2018</t>
        </r>
      </text>
    </comment>
    <comment ref="TLN19" authorId="0" shapeId="0" xr:uid="{7968C411-E719-473A-93E0-109424D6A75F}">
      <text>
        <r>
          <rPr>
            <b/>
            <sz val="9"/>
            <color indexed="81"/>
            <rFont val="Tahoma"/>
            <family val="2"/>
          </rPr>
          <t>Becky Dzingeleski:</t>
        </r>
        <r>
          <rPr>
            <sz val="9"/>
            <color indexed="81"/>
            <rFont val="Tahoma"/>
            <family val="2"/>
          </rPr>
          <t xml:space="preserve">
Per FOD is a new Unit.  Contributions began in 2018</t>
        </r>
      </text>
    </comment>
    <comment ref="TLR19" authorId="0" shapeId="0" xr:uid="{86F99C33-2C88-4B21-8017-7B0471BAA10D}">
      <text>
        <r>
          <rPr>
            <b/>
            <sz val="9"/>
            <color indexed="81"/>
            <rFont val="Tahoma"/>
            <family val="2"/>
          </rPr>
          <t>Becky Dzingeleski:</t>
        </r>
        <r>
          <rPr>
            <sz val="9"/>
            <color indexed="81"/>
            <rFont val="Tahoma"/>
            <family val="2"/>
          </rPr>
          <t xml:space="preserve">
Per FOD is a new Unit.  Contributions began in 2018</t>
        </r>
      </text>
    </comment>
    <comment ref="TLV19" authorId="0" shapeId="0" xr:uid="{2D95A509-C92E-4F54-A80D-1341C05F058C}">
      <text>
        <r>
          <rPr>
            <b/>
            <sz val="9"/>
            <color indexed="81"/>
            <rFont val="Tahoma"/>
            <family val="2"/>
          </rPr>
          <t>Becky Dzingeleski:</t>
        </r>
        <r>
          <rPr>
            <sz val="9"/>
            <color indexed="81"/>
            <rFont val="Tahoma"/>
            <family val="2"/>
          </rPr>
          <t xml:space="preserve">
Per FOD is a new Unit.  Contributions began in 2018</t>
        </r>
      </text>
    </comment>
    <comment ref="TLZ19" authorId="0" shapeId="0" xr:uid="{38AF0773-E5DE-4DDB-91B6-2406759F582A}">
      <text>
        <r>
          <rPr>
            <b/>
            <sz val="9"/>
            <color indexed="81"/>
            <rFont val="Tahoma"/>
            <family val="2"/>
          </rPr>
          <t>Becky Dzingeleski:</t>
        </r>
        <r>
          <rPr>
            <sz val="9"/>
            <color indexed="81"/>
            <rFont val="Tahoma"/>
            <family val="2"/>
          </rPr>
          <t xml:space="preserve">
Per FOD is a new Unit.  Contributions began in 2018</t>
        </r>
      </text>
    </comment>
    <comment ref="TMD19" authorId="0" shapeId="0" xr:uid="{6DD60979-6362-4181-90AE-3C1F1EB6BE45}">
      <text>
        <r>
          <rPr>
            <b/>
            <sz val="9"/>
            <color indexed="81"/>
            <rFont val="Tahoma"/>
            <family val="2"/>
          </rPr>
          <t>Becky Dzingeleski:</t>
        </r>
        <r>
          <rPr>
            <sz val="9"/>
            <color indexed="81"/>
            <rFont val="Tahoma"/>
            <family val="2"/>
          </rPr>
          <t xml:space="preserve">
Per FOD is a new Unit.  Contributions began in 2018</t>
        </r>
      </text>
    </comment>
    <comment ref="TMH19" authorId="0" shapeId="0" xr:uid="{88EC6C85-59E1-4B0F-A991-07F45C6D8584}">
      <text>
        <r>
          <rPr>
            <b/>
            <sz val="9"/>
            <color indexed="81"/>
            <rFont val="Tahoma"/>
            <family val="2"/>
          </rPr>
          <t>Becky Dzingeleski:</t>
        </r>
        <r>
          <rPr>
            <sz val="9"/>
            <color indexed="81"/>
            <rFont val="Tahoma"/>
            <family val="2"/>
          </rPr>
          <t xml:space="preserve">
Per FOD is a new Unit.  Contributions began in 2018</t>
        </r>
      </text>
    </comment>
    <comment ref="TML19" authorId="0" shapeId="0" xr:uid="{23EB79BC-E555-4836-B9A8-B80A3BCC58A5}">
      <text>
        <r>
          <rPr>
            <b/>
            <sz val="9"/>
            <color indexed="81"/>
            <rFont val="Tahoma"/>
            <family val="2"/>
          </rPr>
          <t>Becky Dzingeleski:</t>
        </r>
        <r>
          <rPr>
            <sz val="9"/>
            <color indexed="81"/>
            <rFont val="Tahoma"/>
            <family val="2"/>
          </rPr>
          <t xml:space="preserve">
Per FOD is a new Unit.  Contributions began in 2018</t>
        </r>
      </text>
    </comment>
    <comment ref="TMP19" authorId="0" shapeId="0" xr:uid="{462F41D0-00D3-4798-A9D3-F4646199D6D3}">
      <text>
        <r>
          <rPr>
            <b/>
            <sz val="9"/>
            <color indexed="81"/>
            <rFont val="Tahoma"/>
            <family val="2"/>
          </rPr>
          <t>Becky Dzingeleski:</t>
        </r>
        <r>
          <rPr>
            <sz val="9"/>
            <color indexed="81"/>
            <rFont val="Tahoma"/>
            <family val="2"/>
          </rPr>
          <t xml:space="preserve">
Per FOD is a new Unit.  Contributions began in 2018</t>
        </r>
      </text>
    </comment>
    <comment ref="TMT19" authorId="0" shapeId="0" xr:uid="{F454C9AE-93BE-40DB-BB45-55B030705C26}">
      <text>
        <r>
          <rPr>
            <b/>
            <sz val="9"/>
            <color indexed="81"/>
            <rFont val="Tahoma"/>
            <family val="2"/>
          </rPr>
          <t>Becky Dzingeleski:</t>
        </r>
        <r>
          <rPr>
            <sz val="9"/>
            <color indexed="81"/>
            <rFont val="Tahoma"/>
            <family val="2"/>
          </rPr>
          <t xml:space="preserve">
Per FOD is a new Unit.  Contributions began in 2018</t>
        </r>
      </text>
    </comment>
    <comment ref="TMX19" authorId="0" shapeId="0" xr:uid="{73F94F31-B2FC-45DA-A992-6EE63D3B3097}">
      <text>
        <r>
          <rPr>
            <b/>
            <sz val="9"/>
            <color indexed="81"/>
            <rFont val="Tahoma"/>
            <family val="2"/>
          </rPr>
          <t>Becky Dzingeleski:</t>
        </r>
        <r>
          <rPr>
            <sz val="9"/>
            <color indexed="81"/>
            <rFont val="Tahoma"/>
            <family val="2"/>
          </rPr>
          <t xml:space="preserve">
Per FOD is a new Unit.  Contributions began in 2018</t>
        </r>
      </text>
    </comment>
    <comment ref="TNB19" authorId="0" shapeId="0" xr:uid="{D47B2203-41C0-4F65-82F7-CD43F86EB4FE}">
      <text>
        <r>
          <rPr>
            <b/>
            <sz val="9"/>
            <color indexed="81"/>
            <rFont val="Tahoma"/>
            <family val="2"/>
          </rPr>
          <t>Becky Dzingeleski:</t>
        </r>
        <r>
          <rPr>
            <sz val="9"/>
            <color indexed="81"/>
            <rFont val="Tahoma"/>
            <family val="2"/>
          </rPr>
          <t xml:space="preserve">
Per FOD is a new Unit.  Contributions began in 2018</t>
        </r>
      </text>
    </comment>
    <comment ref="TNF19" authorId="0" shapeId="0" xr:uid="{EEF1577E-9786-4C55-89E8-21ED7C22048E}">
      <text>
        <r>
          <rPr>
            <b/>
            <sz val="9"/>
            <color indexed="81"/>
            <rFont val="Tahoma"/>
            <family val="2"/>
          </rPr>
          <t>Becky Dzingeleski:</t>
        </r>
        <r>
          <rPr>
            <sz val="9"/>
            <color indexed="81"/>
            <rFont val="Tahoma"/>
            <family val="2"/>
          </rPr>
          <t xml:space="preserve">
Per FOD is a new Unit.  Contributions began in 2018</t>
        </r>
      </text>
    </comment>
    <comment ref="TNJ19" authorId="0" shapeId="0" xr:uid="{76C75535-E952-4434-992C-A13A0937713D}">
      <text>
        <r>
          <rPr>
            <b/>
            <sz val="9"/>
            <color indexed="81"/>
            <rFont val="Tahoma"/>
            <family val="2"/>
          </rPr>
          <t>Becky Dzingeleski:</t>
        </r>
        <r>
          <rPr>
            <sz val="9"/>
            <color indexed="81"/>
            <rFont val="Tahoma"/>
            <family val="2"/>
          </rPr>
          <t xml:space="preserve">
Per FOD is a new Unit.  Contributions began in 2018</t>
        </r>
      </text>
    </comment>
    <comment ref="TNN19" authorId="0" shapeId="0" xr:uid="{AC7D13BA-4E67-47A2-90B0-8D950A78B25B}">
      <text>
        <r>
          <rPr>
            <b/>
            <sz val="9"/>
            <color indexed="81"/>
            <rFont val="Tahoma"/>
            <family val="2"/>
          </rPr>
          <t>Becky Dzingeleski:</t>
        </r>
        <r>
          <rPr>
            <sz val="9"/>
            <color indexed="81"/>
            <rFont val="Tahoma"/>
            <family val="2"/>
          </rPr>
          <t xml:space="preserve">
Per FOD is a new Unit.  Contributions began in 2018</t>
        </r>
      </text>
    </comment>
    <comment ref="TNR19" authorId="0" shapeId="0" xr:uid="{374E7C4E-6416-49A6-BE1F-EA8E603126D5}">
      <text>
        <r>
          <rPr>
            <b/>
            <sz val="9"/>
            <color indexed="81"/>
            <rFont val="Tahoma"/>
            <family val="2"/>
          </rPr>
          <t>Becky Dzingeleski:</t>
        </r>
        <r>
          <rPr>
            <sz val="9"/>
            <color indexed="81"/>
            <rFont val="Tahoma"/>
            <family val="2"/>
          </rPr>
          <t xml:space="preserve">
Per FOD is a new Unit.  Contributions began in 2018</t>
        </r>
      </text>
    </comment>
    <comment ref="TNV19" authorId="0" shapeId="0" xr:uid="{9DA5CFA2-3724-409E-8312-4E915D91662B}">
      <text>
        <r>
          <rPr>
            <b/>
            <sz val="9"/>
            <color indexed="81"/>
            <rFont val="Tahoma"/>
            <family val="2"/>
          </rPr>
          <t>Becky Dzingeleski:</t>
        </r>
        <r>
          <rPr>
            <sz val="9"/>
            <color indexed="81"/>
            <rFont val="Tahoma"/>
            <family val="2"/>
          </rPr>
          <t xml:space="preserve">
Per FOD is a new Unit.  Contributions began in 2018</t>
        </r>
      </text>
    </comment>
    <comment ref="TNZ19" authorId="0" shapeId="0" xr:uid="{6900AD28-4A73-4989-B00D-5CF455F2591C}">
      <text>
        <r>
          <rPr>
            <b/>
            <sz val="9"/>
            <color indexed="81"/>
            <rFont val="Tahoma"/>
            <family val="2"/>
          </rPr>
          <t>Becky Dzingeleski:</t>
        </r>
        <r>
          <rPr>
            <sz val="9"/>
            <color indexed="81"/>
            <rFont val="Tahoma"/>
            <family val="2"/>
          </rPr>
          <t xml:space="preserve">
Per FOD is a new Unit.  Contributions began in 2018</t>
        </r>
      </text>
    </comment>
    <comment ref="TOD19" authorId="0" shapeId="0" xr:uid="{AEE8E6DF-3DEA-47EF-9BA6-F051E3ABA17D}">
      <text>
        <r>
          <rPr>
            <b/>
            <sz val="9"/>
            <color indexed="81"/>
            <rFont val="Tahoma"/>
            <family val="2"/>
          </rPr>
          <t>Becky Dzingeleski:</t>
        </r>
        <r>
          <rPr>
            <sz val="9"/>
            <color indexed="81"/>
            <rFont val="Tahoma"/>
            <family val="2"/>
          </rPr>
          <t xml:space="preserve">
Per FOD is a new Unit.  Contributions began in 2018</t>
        </r>
      </text>
    </comment>
    <comment ref="TOH19" authorId="0" shapeId="0" xr:uid="{EB7209A3-9B66-471E-A673-3D3AD343A7C8}">
      <text>
        <r>
          <rPr>
            <b/>
            <sz val="9"/>
            <color indexed="81"/>
            <rFont val="Tahoma"/>
            <family val="2"/>
          </rPr>
          <t>Becky Dzingeleski:</t>
        </r>
        <r>
          <rPr>
            <sz val="9"/>
            <color indexed="81"/>
            <rFont val="Tahoma"/>
            <family val="2"/>
          </rPr>
          <t xml:space="preserve">
Per FOD is a new Unit.  Contributions began in 2018</t>
        </r>
      </text>
    </comment>
    <comment ref="TOL19" authorId="0" shapeId="0" xr:uid="{1C4395F4-26A7-4E81-BB22-D14D99B55854}">
      <text>
        <r>
          <rPr>
            <b/>
            <sz val="9"/>
            <color indexed="81"/>
            <rFont val="Tahoma"/>
            <family val="2"/>
          </rPr>
          <t>Becky Dzingeleski:</t>
        </r>
        <r>
          <rPr>
            <sz val="9"/>
            <color indexed="81"/>
            <rFont val="Tahoma"/>
            <family val="2"/>
          </rPr>
          <t xml:space="preserve">
Per FOD is a new Unit.  Contributions began in 2018</t>
        </r>
      </text>
    </comment>
    <comment ref="TOP19" authorId="0" shapeId="0" xr:uid="{955C3395-6732-4B8D-BE33-9A986353E0C9}">
      <text>
        <r>
          <rPr>
            <b/>
            <sz val="9"/>
            <color indexed="81"/>
            <rFont val="Tahoma"/>
            <family val="2"/>
          </rPr>
          <t>Becky Dzingeleski:</t>
        </r>
        <r>
          <rPr>
            <sz val="9"/>
            <color indexed="81"/>
            <rFont val="Tahoma"/>
            <family val="2"/>
          </rPr>
          <t xml:space="preserve">
Per FOD is a new Unit.  Contributions began in 2018</t>
        </r>
      </text>
    </comment>
    <comment ref="TOT19" authorId="0" shapeId="0" xr:uid="{B0D91EB5-3E79-47ED-A1D3-DA263B12713D}">
      <text>
        <r>
          <rPr>
            <b/>
            <sz val="9"/>
            <color indexed="81"/>
            <rFont val="Tahoma"/>
            <family val="2"/>
          </rPr>
          <t>Becky Dzingeleski:</t>
        </r>
        <r>
          <rPr>
            <sz val="9"/>
            <color indexed="81"/>
            <rFont val="Tahoma"/>
            <family val="2"/>
          </rPr>
          <t xml:space="preserve">
Per FOD is a new Unit.  Contributions began in 2018</t>
        </r>
      </text>
    </comment>
    <comment ref="TOX19" authorId="0" shapeId="0" xr:uid="{CC054F46-3B5C-40B3-AD13-31C03D51E41E}">
      <text>
        <r>
          <rPr>
            <b/>
            <sz val="9"/>
            <color indexed="81"/>
            <rFont val="Tahoma"/>
            <family val="2"/>
          </rPr>
          <t>Becky Dzingeleski:</t>
        </r>
        <r>
          <rPr>
            <sz val="9"/>
            <color indexed="81"/>
            <rFont val="Tahoma"/>
            <family val="2"/>
          </rPr>
          <t xml:space="preserve">
Per FOD is a new Unit.  Contributions began in 2018</t>
        </r>
      </text>
    </comment>
    <comment ref="TPB19" authorId="0" shapeId="0" xr:uid="{89023B99-08B9-4421-929E-679ADBAF868A}">
      <text>
        <r>
          <rPr>
            <b/>
            <sz val="9"/>
            <color indexed="81"/>
            <rFont val="Tahoma"/>
            <family val="2"/>
          </rPr>
          <t>Becky Dzingeleski:</t>
        </r>
        <r>
          <rPr>
            <sz val="9"/>
            <color indexed="81"/>
            <rFont val="Tahoma"/>
            <family val="2"/>
          </rPr>
          <t xml:space="preserve">
Per FOD is a new Unit.  Contributions began in 2018</t>
        </r>
      </text>
    </comment>
    <comment ref="TPF19" authorId="0" shapeId="0" xr:uid="{3CEB0C17-2973-4238-A41E-785EBDE1406E}">
      <text>
        <r>
          <rPr>
            <b/>
            <sz val="9"/>
            <color indexed="81"/>
            <rFont val="Tahoma"/>
            <family val="2"/>
          </rPr>
          <t>Becky Dzingeleski:</t>
        </r>
        <r>
          <rPr>
            <sz val="9"/>
            <color indexed="81"/>
            <rFont val="Tahoma"/>
            <family val="2"/>
          </rPr>
          <t xml:space="preserve">
Per FOD is a new Unit.  Contributions began in 2018</t>
        </r>
      </text>
    </comment>
    <comment ref="TPJ19" authorId="0" shapeId="0" xr:uid="{30D49966-C54A-41A3-8222-074833A77C6C}">
      <text>
        <r>
          <rPr>
            <b/>
            <sz val="9"/>
            <color indexed="81"/>
            <rFont val="Tahoma"/>
            <family val="2"/>
          </rPr>
          <t>Becky Dzingeleski:</t>
        </r>
        <r>
          <rPr>
            <sz val="9"/>
            <color indexed="81"/>
            <rFont val="Tahoma"/>
            <family val="2"/>
          </rPr>
          <t xml:space="preserve">
Per FOD is a new Unit.  Contributions began in 2018</t>
        </r>
      </text>
    </comment>
    <comment ref="TPN19" authorId="0" shapeId="0" xr:uid="{565A018C-EE8C-4F76-8535-E2097630D556}">
      <text>
        <r>
          <rPr>
            <b/>
            <sz val="9"/>
            <color indexed="81"/>
            <rFont val="Tahoma"/>
            <family val="2"/>
          </rPr>
          <t>Becky Dzingeleski:</t>
        </r>
        <r>
          <rPr>
            <sz val="9"/>
            <color indexed="81"/>
            <rFont val="Tahoma"/>
            <family val="2"/>
          </rPr>
          <t xml:space="preserve">
Per FOD is a new Unit.  Contributions began in 2018</t>
        </r>
      </text>
    </comment>
    <comment ref="TPR19" authorId="0" shapeId="0" xr:uid="{95559497-24DC-456F-A7F0-98CEA14F3CB1}">
      <text>
        <r>
          <rPr>
            <b/>
            <sz val="9"/>
            <color indexed="81"/>
            <rFont val="Tahoma"/>
            <family val="2"/>
          </rPr>
          <t>Becky Dzingeleski:</t>
        </r>
        <r>
          <rPr>
            <sz val="9"/>
            <color indexed="81"/>
            <rFont val="Tahoma"/>
            <family val="2"/>
          </rPr>
          <t xml:space="preserve">
Per FOD is a new Unit.  Contributions began in 2018</t>
        </r>
      </text>
    </comment>
    <comment ref="TPV19" authorId="0" shapeId="0" xr:uid="{060CE9E5-E266-4A00-8941-8B1878329C91}">
      <text>
        <r>
          <rPr>
            <b/>
            <sz val="9"/>
            <color indexed="81"/>
            <rFont val="Tahoma"/>
            <family val="2"/>
          </rPr>
          <t>Becky Dzingeleski:</t>
        </r>
        <r>
          <rPr>
            <sz val="9"/>
            <color indexed="81"/>
            <rFont val="Tahoma"/>
            <family val="2"/>
          </rPr>
          <t xml:space="preserve">
Per FOD is a new Unit.  Contributions began in 2018</t>
        </r>
      </text>
    </comment>
    <comment ref="TPZ19" authorId="0" shapeId="0" xr:uid="{D25B1AEA-E950-4464-8E49-86FEF58A4D3A}">
      <text>
        <r>
          <rPr>
            <b/>
            <sz val="9"/>
            <color indexed="81"/>
            <rFont val="Tahoma"/>
            <family val="2"/>
          </rPr>
          <t>Becky Dzingeleski:</t>
        </r>
        <r>
          <rPr>
            <sz val="9"/>
            <color indexed="81"/>
            <rFont val="Tahoma"/>
            <family val="2"/>
          </rPr>
          <t xml:space="preserve">
Per FOD is a new Unit.  Contributions began in 2018</t>
        </r>
      </text>
    </comment>
    <comment ref="TQD19" authorId="0" shapeId="0" xr:uid="{CA78350F-A59E-419E-8398-CCB24174135F}">
      <text>
        <r>
          <rPr>
            <b/>
            <sz val="9"/>
            <color indexed="81"/>
            <rFont val="Tahoma"/>
            <family val="2"/>
          </rPr>
          <t>Becky Dzingeleski:</t>
        </r>
        <r>
          <rPr>
            <sz val="9"/>
            <color indexed="81"/>
            <rFont val="Tahoma"/>
            <family val="2"/>
          </rPr>
          <t xml:space="preserve">
Per FOD is a new Unit.  Contributions began in 2018</t>
        </r>
      </text>
    </comment>
    <comment ref="TQH19" authorId="0" shapeId="0" xr:uid="{6463D4FE-D427-4FDF-B88D-EBB42F5EA3F1}">
      <text>
        <r>
          <rPr>
            <b/>
            <sz val="9"/>
            <color indexed="81"/>
            <rFont val="Tahoma"/>
            <family val="2"/>
          </rPr>
          <t>Becky Dzingeleski:</t>
        </r>
        <r>
          <rPr>
            <sz val="9"/>
            <color indexed="81"/>
            <rFont val="Tahoma"/>
            <family val="2"/>
          </rPr>
          <t xml:space="preserve">
Per FOD is a new Unit.  Contributions began in 2018</t>
        </r>
      </text>
    </comment>
    <comment ref="TQL19" authorId="0" shapeId="0" xr:uid="{8A79E7F1-1926-4727-A98E-935DFD16256C}">
      <text>
        <r>
          <rPr>
            <b/>
            <sz val="9"/>
            <color indexed="81"/>
            <rFont val="Tahoma"/>
            <family val="2"/>
          </rPr>
          <t>Becky Dzingeleski:</t>
        </r>
        <r>
          <rPr>
            <sz val="9"/>
            <color indexed="81"/>
            <rFont val="Tahoma"/>
            <family val="2"/>
          </rPr>
          <t xml:space="preserve">
Per FOD is a new Unit.  Contributions began in 2018</t>
        </r>
      </text>
    </comment>
    <comment ref="TQP19" authorId="0" shapeId="0" xr:uid="{D9B9E1D8-C03E-464A-8EC1-FD0F89804951}">
      <text>
        <r>
          <rPr>
            <b/>
            <sz val="9"/>
            <color indexed="81"/>
            <rFont val="Tahoma"/>
            <family val="2"/>
          </rPr>
          <t>Becky Dzingeleski:</t>
        </r>
        <r>
          <rPr>
            <sz val="9"/>
            <color indexed="81"/>
            <rFont val="Tahoma"/>
            <family val="2"/>
          </rPr>
          <t xml:space="preserve">
Per FOD is a new Unit.  Contributions began in 2018</t>
        </r>
      </text>
    </comment>
    <comment ref="TQT19" authorId="0" shapeId="0" xr:uid="{713ADBBF-928C-4946-BFB2-2E5C0A6BCFE3}">
      <text>
        <r>
          <rPr>
            <b/>
            <sz val="9"/>
            <color indexed="81"/>
            <rFont val="Tahoma"/>
            <family val="2"/>
          </rPr>
          <t>Becky Dzingeleski:</t>
        </r>
        <r>
          <rPr>
            <sz val="9"/>
            <color indexed="81"/>
            <rFont val="Tahoma"/>
            <family val="2"/>
          </rPr>
          <t xml:space="preserve">
Per FOD is a new Unit.  Contributions began in 2018</t>
        </r>
      </text>
    </comment>
    <comment ref="TQX19" authorId="0" shapeId="0" xr:uid="{0A9FBA6F-DC56-4CCB-81E8-857537893C72}">
      <text>
        <r>
          <rPr>
            <b/>
            <sz val="9"/>
            <color indexed="81"/>
            <rFont val="Tahoma"/>
            <family val="2"/>
          </rPr>
          <t>Becky Dzingeleski:</t>
        </r>
        <r>
          <rPr>
            <sz val="9"/>
            <color indexed="81"/>
            <rFont val="Tahoma"/>
            <family val="2"/>
          </rPr>
          <t xml:space="preserve">
Per FOD is a new Unit.  Contributions began in 2018</t>
        </r>
      </text>
    </comment>
    <comment ref="TRB19" authorId="0" shapeId="0" xr:uid="{70680BC8-AB30-48FB-A766-303EEFA16E18}">
      <text>
        <r>
          <rPr>
            <b/>
            <sz val="9"/>
            <color indexed="81"/>
            <rFont val="Tahoma"/>
            <family val="2"/>
          </rPr>
          <t>Becky Dzingeleski:</t>
        </r>
        <r>
          <rPr>
            <sz val="9"/>
            <color indexed="81"/>
            <rFont val="Tahoma"/>
            <family val="2"/>
          </rPr>
          <t xml:space="preserve">
Per FOD is a new Unit.  Contributions began in 2018</t>
        </r>
      </text>
    </comment>
    <comment ref="TRF19" authorId="0" shapeId="0" xr:uid="{71117433-64C6-4882-9EB5-C231BC8EB8CE}">
      <text>
        <r>
          <rPr>
            <b/>
            <sz val="9"/>
            <color indexed="81"/>
            <rFont val="Tahoma"/>
            <family val="2"/>
          </rPr>
          <t>Becky Dzingeleski:</t>
        </r>
        <r>
          <rPr>
            <sz val="9"/>
            <color indexed="81"/>
            <rFont val="Tahoma"/>
            <family val="2"/>
          </rPr>
          <t xml:space="preserve">
Per FOD is a new Unit.  Contributions began in 2018</t>
        </r>
      </text>
    </comment>
    <comment ref="TRJ19" authorId="0" shapeId="0" xr:uid="{2FA320D6-30B5-4D56-A9B2-DB47989613BB}">
      <text>
        <r>
          <rPr>
            <b/>
            <sz val="9"/>
            <color indexed="81"/>
            <rFont val="Tahoma"/>
            <family val="2"/>
          </rPr>
          <t>Becky Dzingeleski:</t>
        </r>
        <r>
          <rPr>
            <sz val="9"/>
            <color indexed="81"/>
            <rFont val="Tahoma"/>
            <family val="2"/>
          </rPr>
          <t xml:space="preserve">
Per FOD is a new Unit.  Contributions began in 2018</t>
        </r>
      </text>
    </comment>
    <comment ref="TRN19" authorId="0" shapeId="0" xr:uid="{3813AA8A-88C0-4B43-80BA-C76EC00497A9}">
      <text>
        <r>
          <rPr>
            <b/>
            <sz val="9"/>
            <color indexed="81"/>
            <rFont val="Tahoma"/>
            <family val="2"/>
          </rPr>
          <t>Becky Dzingeleski:</t>
        </r>
        <r>
          <rPr>
            <sz val="9"/>
            <color indexed="81"/>
            <rFont val="Tahoma"/>
            <family val="2"/>
          </rPr>
          <t xml:space="preserve">
Per FOD is a new Unit.  Contributions began in 2018</t>
        </r>
      </text>
    </comment>
    <comment ref="TRR19" authorId="0" shapeId="0" xr:uid="{AB4728E7-50E7-4570-A647-071436FAEE20}">
      <text>
        <r>
          <rPr>
            <b/>
            <sz val="9"/>
            <color indexed="81"/>
            <rFont val="Tahoma"/>
            <family val="2"/>
          </rPr>
          <t>Becky Dzingeleski:</t>
        </r>
        <r>
          <rPr>
            <sz val="9"/>
            <color indexed="81"/>
            <rFont val="Tahoma"/>
            <family val="2"/>
          </rPr>
          <t xml:space="preserve">
Per FOD is a new Unit.  Contributions began in 2018</t>
        </r>
      </text>
    </comment>
    <comment ref="TRV19" authorId="0" shapeId="0" xr:uid="{420BE6B8-C8A4-425B-BDDF-8ADCDBC235E3}">
      <text>
        <r>
          <rPr>
            <b/>
            <sz val="9"/>
            <color indexed="81"/>
            <rFont val="Tahoma"/>
            <family val="2"/>
          </rPr>
          <t>Becky Dzingeleski:</t>
        </r>
        <r>
          <rPr>
            <sz val="9"/>
            <color indexed="81"/>
            <rFont val="Tahoma"/>
            <family val="2"/>
          </rPr>
          <t xml:space="preserve">
Per FOD is a new Unit.  Contributions began in 2018</t>
        </r>
      </text>
    </comment>
    <comment ref="TRZ19" authorId="0" shapeId="0" xr:uid="{58B4479A-22CF-4642-9581-3EFE15090DE6}">
      <text>
        <r>
          <rPr>
            <b/>
            <sz val="9"/>
            <color indexed="81"/>
            <rFont val="Tahoma"/>
            <family val="2"/>
          </rPr>
          <t>Becky Dzingeleski:</t>
        </r>
        <r>
          <rPr>
            <sz val="9"/>
            <color indexed="81"/>
            <rFont val="Tahoma"/>
            <family val="2"/>
          </rPr>
          <t xml:space="preserve">
Per FOD is a new Unit.  Contributions began in 2018</t>
        </r>
      </text>
    </comment>
    <comment ref="TSD19" authorId="0" shapeId="0" xr:uid="{2DE30586-6AB2-4C4D-80F3-77DD6E8D4313}">
      <text>
        <r>
          <rPr>
            <b/>
            <sz val="9"/>
            <color indexed="81"/>
            <rFont val="Tahoma"/>
            <family val="2"/>
          </rPr>
          <t>Becky Dzingeleski:</t>
        </r>
        <r>
          <rPr>
            <sz val="9"/>
            <color indexed="81"/>
            <rFont val="Tahoma"/>
            <family val="2"/>
          </rPr>
          <t xml:space="preserve">
Per FOD is a new Unit.  Contributions began in 2018</t>
        </r>
      </text>
    </comment>
    <comment ref="TSH19" authorId="0" shapeId="0" xr:uid="{A07CA8E6-95D8-4BA6-94EE-BFE85EBC410A}">
      <text>
        <r>
          <rPr>
            <b/>
            <sz val="9"/>
            <color indexed="81"/>
            <rFont val="Tahoma"/>
            <family val="2"/>
          </rPr>
          <t>Becky Dzingeleski:</t>
        </r>
        <r>
          <rPr>
            <sz val="9"/>
            <color indexed="81"/>
            <rFont val="Tahoma"/>
            <family val="2"/>
          </rPr>
          <t xml:space="preserve">
Per FOD is a new Unit.  Contributions began in 2018</t>
        </r>
      </text>
    </comment>
    <comment ref="TSL19" authorId="0" shapeId="0" xr:uid="{94849D2A-A19A-4267-B5B3-35AC1C0C843D}">
      <text>
        <r>
          <rPr>
            <b/>
            <sz val="9"/>
            <color indexed="81"/>
            <rFont val="Tahoma"/>
            <family val="2"/>
          </rPr>
          <t>Becky Dzingeleski:</t>
        </r>
        <r>
          <rPr>
            <sz val="9"/>
            <color indexed="81"/>
            <rFont val="Tahoma"/>
            <family val="2"/>
          </rPr>
          <t xml:space="preserve">
Per FOD is a new Unit.  Contributions began in 2018</t>
        </r>
      </text>
    </comment>
    <comment ref="TSP19" authorId="0" shapeId="0" xr:uid="{0A758760-6E0C-4D6C-B370-85CE550ECF2E}">
      <text>
        <r>
          <rPr>
            <b/>
            <sz val="9"/>
            <color indexed="81"/>
            <rFont val="Tahoma"/>
            <family val="2"/>
          </rPr>
          <t>Becky Dzingeleski:</t>
        </r>
        <r>
          <rPr>
            <sz val="9"/>
            <color indexed="81"/>
            <rFont val="Tahoma"/>
            <family val="2"/>
          </rPr>
          <t xml:space="preserve">
Per FOD is a new Unit.  Contributions began in 2018</t>
        </r>
      </text>
    </comment>
    <comment ref="TST19" authorId="0" shapeId="0" xr:uid="{C11AAAE2-3C8C-4C9F-8D23-8BB45736EC07}">
      <text>
        <r>
          <rPr>
            <b/>
            <sz val="9"/>
            <color indexed="81"/>
            <rFont val="Tahoma"/>
            <family val="2"/>
          </rPr>
          <t>Becky Dzingeleski:</t>
        </r>
        <r>
          <rPr>
            <sz val="9"/>
            <color indexed="81"/>
            <rFont val="Tahoma"/>
            <family val="2"/>
          </rPr>
          <t xml:space="preserve">
Per FOD is a new Unit.  Contributions began in 2018</t>
        </r>
      </text>
    </comment>
    <comment ref="TSX19" authorId="0" shapeId="0" xr:uid="{0050AA07-B704-4444-96C3-D33C35EF73BC}">
      <text>
        <r>
          <rPr>
            <b/>
            <sz val="9"/>
            <color indexed="81"/>
            <rFont val="Tahoma"/>
            <family val="2"/>
          </rPr>
          <t>Becky Dzingeleski:</t>
        </r>
        <r>
          <rPr>
            <sz val="9"/>
            <color indexed="81"/>
            <rFont val="Tahoma"/>
            <family val="2"/>
          </rPr>
          <t xml:space="preserve">
Per FOD is a new Unit.  Contributions began in 2018</t>
        </r>
      </text>
    </comment>
    <comment ref="TTB19" authorId="0" shapeId="0" xr:uid="{25CF1D30-D663-4E7A-9D56-45F5DE17332D}">
      <text>
        <r>
          <rPr>
            <b/>
            <sz val="9"/>
            <color indexed="81"/>
            <rFont val="Tahoma"/>
            <family val="2"/>
          </rPr>
          <t>Becky Dzingeleski:</t>
        </r>
        <r>
          <rPr>
            <sz val="9"/>
            <color indexed="81"/>
            <rFont val="Tahoma"/>
            <family val="2"/>
          </rPr>
          <t xml:space="preserve">
Per FOD is a new Unit.  Contributions began in 2018</t>
        </r>
      </text>
    </comment>
    <comment ref="TTF19" authorId="0" shapeId="0" xr:uid="{31CCE795-72BC-4A73-8B3A-300A1568B3D5}">
      <text>
        <r>
          <rPr>
            <b/>
            <sz val="9"/>
            <color indexed="81"/>
            <rFont val="Tahoma"/>
            <family val="2"/>
          </rPr>
          <t>Becky Dzingeleski:</t>
        </r>
        <r>
          <rPr>
            <sz val="9"/>
            <color indexed="81"/>
            <rFont val="Tahoma"/>
            <family val="2"/>
          </rPr>
          <t xml:space="preserve">
Per FOD is a new Unit.  Contributions began in 2018</t>
        </r>
      </text>
    </comment>
    <comment ref="TTJ19" authorId="0" shapeId="0" xr:uid="{AB8D6D82-B141-4839-9299-5C7857EA909F}">
      <text>
        <r>
          <rPr>
            <b/>
            <sz val="9"/>
            <color indexed="81"/>
            <rFont val="Tahoma"/>
            <family val="2"/>
          </rPr>
          <t>Becky Dzingeleski:</t>
        </r>
        <r>
          <rPr>
            <sz val="9"/>
            <color indexed="81"/>
            <rFont val="Tahoma"/>
            <family val="2"/>
          </rPr>
          <t xml:space="preserve">
Per FOD is a new Unit.  Contributions began in 2018</t>
        </r>
      </text>
    </comment>
    <comment ref="TTN19" authorId="0" shapeId="0" xr:uid="{57C5DAFC-F18C-4224-B2F7-3767DEDAA3FF}">
      <text>
        <r>
          <rPr>
            <b/>
            <sz val="9"/>
            <color indexed="81"/>
            <rFont val="Tahoma"/>
            <family val="2"/>
          </rPr>
          <t>Becky Dzingeleski:</t>
        </r>
        <r>
          <rPr>
            <sz val="9"/>
            <color indexed="81"/>
            <rFont val="Tahoma"/>
            <family val="2"/>
          </rPr>
          <t xml:space="preserve">
Per FOD is a new Unit.  Contributions began in 2018</t>
        </r>
      </text>
    </comment>
    <comment ref="TTR19" authorId="0" shapeId="0" xr:uid="{277A4E4E-75FC-4974-9FCA-D2AA50F32B70}">
      <text>
        <r>
          <rPr>
            <b/>
            <sz val="9"/>
            <color indexed="81"/>
            <rFont val="Tahoma"/>
            <family val="2"/>
          </rPr>
          <t>Becky Dzingeleski:</t>
        </r>
        <r>
          <rPr>
            <sz val="9"/>
            <color indexed="81"/>
            <rFont val="Tahoma"/>
            <family val="2"/>
          </rPr>
          <t xml:space="preserve">
Per FOD is a new Unit.  Contributions began in 2018</t>
        </r>
      </text>
    </comment>
    <comment ref="TTV19" authorId="0" shapeId="0" xr:uid="{8E214AD8-672F-41EA-93D7-E96553FDE4F7}">
      <text>
        <r>
          <rPr>
            <b/>
            <sz val="9"/>
            <color indexed="81"/>
            <rFont val="Tahoma"/>
            <family val="2"/>
          </rPr>
          <t>Becky Dzingeleski:</t>
        </r>
        <r>
          <rPr>
            <sz val="9"/>
            <color indexed="81"/>
            <rFont val="Tahoma"/>
            <family val="2"/>
          </rPr>
          <t xml:space="preserve">
Per FOD is a new Unit.  Contributions began in 2018</t>
        </r>
      </text>
    </comment>
    <comment ref="TTZ19" authorId="0" shapeId="0" xr:uid="{1C3626EE-14FC-4B64-AB5D-ED1BD23A65EC}">
      <text>
        <r>
          <rPr>
            <b/>
            <sz val="9"/>
            <color indexed="81"/>
            <rFont val="Tahoma"/>
            <family val="2"/>
          </rPr>
          <t>Becky Dzingeleski:</t>
        </r>
        <r>
          <rPr>
            <sz val="9"/>
            <color indexed="81"/>
            <rFont val="Tahoma"/>
            <family val="2"/>
          </rPr>
          <t xml:space="preserve">
Per FOD is a new Unit.  Contributions began in 2018</t>
        </r>
      </text>
    </comment>
    <comment ref="TUD19" authorId="0" shapeId="0" xr:uid="{5C88D15C-6E8E-4A0A-AF72-79DBAE096E34}">
      <text>
        <r>
          <rPr>
            <b/>
            <sz val="9"/>
            <color indexed="81"/>
            <rFont val="Tahoma"/>
            <family val="2"/>
          </rPr>
          <t>Becky Dzingeleski:</t>
        </r>
        <r>
          <rPr>
            <sz val="9"/>
            <color indexed="81"/>
            <rFont val="Tahoma"/>
            <family val="2"/>
          </rPr>
          <t xml:space="preserve">
Per FOD is a new Unit.  Contributions began in 2018</t>
        </r>
      </text>
    </comment>
    <comment ref="TUH19" authorId="0" shapeId="0" xr:uid="{8C962784-F4D0-40E3-94B2-82FF492E9879}">
      <text>
        <r>
          <rPr>
            <b/>
            <sz val="9"/>
            <color indexed="81"/>
            <rFont val="Tahoma"/>
            <family val="2"/>
          </rPr>
          <t>Becky Dzingeleski:</t>
        </r>
        <r>
          <rPr>
            <sz val="9"/>
            <color indexed="81"/>
            <rFont val="Tahoma"/>
            <family val="2"/>
          </rPr>
          <t xml:space="preserve">
Per FOD is a new Unit.  Contributions began in 2018</t>
        </r>
      </text>
    </comment>
    <comment ref="TUL19" authorId="0" shapeId="0" xr:uid="{9627D3B4-C283-4965-AACA-AEAEC7C1E033}">
      <text>
        <r>
          <rPr>
            <b/>
            <sz val="9"/>
            <color indexed="81"/>
            <rFont val="Tahoma"/>
            <family val="2"/>
          </rPr>
          <t>Becky Dzingeleski:</t>
        </r>
        <r>
          <rPr>
            <sz val="9"/>
            <color indexed="81"/>
            <rFont val="Tahoma"/>
            <family val="2"/>
          </rPr>
          <t xml:space="preserve">
Per FOD is a new Unit.  Contributions began in 2018</t>
        </r>
      </text>
    </comment>
    <comment ref="TUP19" authorId="0" shapeId="0" xr:uid="{DA2B466C-3A4C-4DA3-A461-D8E1690BE98B}">
      <text>
        <r>
          <rPr>
            <b/>
            <sz val="9"/>
            <color indexed="81"/>
            <rFont val="Tahoma"/>
            <family val="2"/>
          </rPr>
          <t>Becky Dzingeleski:</t>
        </r>
        <r>
          <rPr>
            <sz val="9"/>
            <color indexed="81"/>
            <rFont val="Tahoma"/>
            <family val="2"/>
          </rPr>
          <t xml:space="preserve">
Per FOD is a new Unit.  Contributions began in 2018</t>
        </r>
      </text>
    </comment>
    <comment ref="TUT19" authorId="0" shapeId="0" xr:uid="{8626999C-F9B6-484F-B4C5-4A7F67EF712E}">
      <text>
        <r>
          <rPr>
            <b/>
            <sz val="9"/>
            <color indexed="81"/>
            <rFont val="Tahoma"/>
            <family val="2"/>
          </rPr>
          <t>Becky Dzingeleski:</t>
        </r>
        <r>
          <rPr>
            <sz val="9"/>
            <color indexed="81"/>
            <rFont val="Tahoma"/>
            <family val="2"/>
          </rPr>
          <t xml:space="preserve">
Per FOD is a new Unit.  Contributions began in 2018</t>
        </r>
      </text>
    </comment>
    <comment ref="TUX19" authorId="0" shapeId="0" xr:uid="{B9003A82-6BE1-4708-B18D-5C912EC557C6}">
      <text>
        <r>
          <rPr>
            <b/>
            <sz val="9"/>
            <color indexed="81"/>
            <rFont val="Tahoma"/>
            <family val="2"/>
          </rPr>
          <t>Becky Dzingeleski:</t>
        </r>
        <r>
          <rPr>
            <sz val="9"/>
            <color indexed="81"/>
            <rFont val="Tahoma"/>
            <family val="2"/>
          </rPr>
          <t xml:space="preserve">
Per FOD is a new Unit.  Contributions began in 2018</t>
        </r>
      </text>
    </comment>
    <comment ref="TVB19" authorId="0" shapeId="0" xr:uid="{40EC5CB4-9750-4A72-929A-EBD8548AFC9A}">
      <text>
        <r>
          <rPr>
            <b/>
            <sz val="9"/>
            <color indexed="81"/>
            <rFont val="Tahoma"/>
            <family val="2"/>
          </rPr>
          <t>Becky Dzingeleski:</t>
        </r>
        <r>
          <rPr>
            <sz val="9"/>
            <color indexed="81"/>
            <rFont val="Tahoma"/>
            <family val="2"/>
          </rPr>
          <t xml:space="preserve">
Per FOD is a new Unit.  Contributions began in 2018</t>
        </r>
      </text>
    </comment>
    <comment ref="TVF19" authorId="0" shapeId="0" xr:uid="{EF81066B-911D-4D01-9B30-EF15E7D63806}">
      <text>
        <r>
          <rPr>
            <b/>
            <sz val="9"/>
            <color indexed="81"/>
            <rFont val="Tahoma"/>
            <family val="2"/>
          </rPr>
          <t>Becky Dzingeleski:</t>
        </r>
        <r>
          <rPr>
            <sz val="9"/>
            <color indexed="81"/>
            <rFont val="Tahoma"/>
            <family val="2"/>
          </rPr>
          <t xml:space="preserve">
Per FOD is a new Unit.  Contributions began in 2018</t>
        </r>
      </text>
    </comment>
    <comment ref="TVJ19" authorId="0" shapeId="0" xr:uid="{950104A0-8349-48D5-81D7-6443BBC94D53}">
      <text>
        <r>
          <rPr>
            <b/>
            <sz val="9"/>
            <color indexed="81"/>
            <rFont val="Tahoma"/>
            <family val="2"/>
          </rPr>
          <t>Becky Dzingeleski:</t>
        </r>
        <r>
          <rPr>
            <sz val="9"/>
            <color indexed="81"/>
            <rFont val="Tahoma"/>
            <family val="2"/>
          </rPr>
          <t xml:space="preserve">
Per FOD is a new Unit.  Contributions began in 2018</t>
        </r>
      </text>
    </comment>
    <comment ref="TVN19" authorId="0" shapeId="0" xr:uid="{7AD152A2-1D60-4455-90BA-2DFC5B19E700}">
      <text>
        <r>
          <rPr>
            <b/>
            <sz val="9"/>
            <color indexed="81"/>
            <rFont val="Tahoma"/>
            <family val="2"/>
          </rPr>
          <t>Becky Dzingeleski:</t>
        </r>
        <r>
          <rPr>
            <sz val="9"/>
            <color indexed="81"/>
            <rFont val="Tahoma"/>
            <family val="2"/>
          </rPr>
          <t xml:space="preserve">
Per FOD is a new Unit.  Contributions began in 2018</t>
        </r>
      </text>
    </comment>
    <comment ref="TVR19" authorId="0" shapeId="0" xr:uid="{D797145B-96DF-45AA-88F1-43F3A454B5DC}">
      <text>
        <r>
          <rPr>
            <b/>
            <sz val="9"/>
            <color indexed="81"/>
            <rFont val="Tahoma"/>
            <family val="2"/>
          </rPr>
          <t>Becky Dzingeleski:</t>
        </r>
        <r>
          <rPr>
            <sz val="9"/>
            <color indexed="81"/>
            <rFont val="Tahoma"/>
            <family val="2"/>
          </rPr>
          <t xml:space="preserve">
Per FOD is a new Unit.  Contributions began in 2018</t>
        </r>
      </text>
    </comment>
    <comment ref="TVV19" authorId="0" shapeId="0" xr:uid="{42387FD5-0C0F-46E8-8325-A44B68B549BB}">
      <text>
        <r>
          <rPr>
            <b/>
            <sz val="9"/>
            <color indexed="81"/>
            <rFont val="Tahoma"/>
            <family val="2"/>
          </rPr>
          <t>Becky Dzingeleski:</t>
        </r>
        <r>
          <rPr>
            <sz val="9"/>
            <color indexed="81"/>
            <rFont val="Tahoma"/>
            <family val="2"/>
          </rPr>
          <t xml:space="preserve">
Per FOD is a new Unit.  Contributions began in 2018</t>
        </r>
      </text>
    </comment>
    <comment ref="TVZ19" authorId="0" shapeId="0" xr:uid="{0B5F7B28-48B3-4710-AB0B-3501B34119C0}">
      <text>
        <r>
          <rPr>
            <b/>
            <sz val="9"/>
            <color indexed="81"/>
            <rFont val="Tahoma"/>
            <family val="2"/>
          </rPr>
          <t>Becky Dzingeleski:</t>
        </r>
        <r>
          <rPr>
            <sz val="9"/>
            <color indexed="81"/>
            <rFont val="Tahoma"/>
            <family val="2"/>
          </rPr>
          <t xml:space="preserve">
Per FOD is a new Unit.  Contributions began in 2018</t>
        </r>
      </text>
    </comment>
    <comment ref="TWD19" authorId="0" shapeId="0" xr:uid="{9BC7F48A-FCD3-4900-96F2-92404D4D1DBF}">
      <text>
        <r>
          <rPr>
            <b/>
            <sz val="9"/>
            <color indexed="81"/>
            <rFont val="Tahoma"/>
            <family val="2"/>
          </rPr>
          <t>Becky Dzingeleski:</t>
        </r>
        <r>
          <rPr>
            <sz val="9"/>
            <color indexed="81"/>
            <rFont val="Tahoma"/>
            <family val="2"/>
          </rPr>
          <t xml:space="preserve">
Per FOD is a new Unit.  Contributions began in 2018</t>
        </r>
      </text>
    </comment>
    <comment ref="TWH19" authorId="0" shapeId="0" xr:uid="{677E200D-BBDF-4342-BBAF-59AEB2E2AC7F}">
      <text>
        <r>
          <rPr>
            <b/>
            <sz val="9"/>
            <color indexed="81"/>
            <rFont val="Tahoma"/>
            <family val="2"/>
          </rPr>
          <t>Becky Dzingeleski:</t>
        </r>
        <r>
          <rPr>
            <sz val="9"/>
            <color indexed="81"/>
            <rFont val="Tahoma"/>
            <family val="2"/>
          </rPr>
          <t xml:space="preserve">
Per FOD is a new Unit.  Contributions began in 2018</t>
        </r>
      </text>
    </comment>
    <comment ref="TWL19" authorId="0" shapeId="0" xr:uid="{35ADE6C7-7BD9-4F77-9635-78ECED8283CD}">
      <text>
        <r>
          <rPr>
            <b/>
            <sz val="9"/>
            <color indexed="81"/>
            <rFont val="Tahoma"/>
            <family val="2"/>
          </rPr>
          <t>Becky Dzingeleski:</t>
        </r>
        <r>
          <rPr>
            <sz val="9"/>
            <color indexed="81"/>
            <rFont val="Tahoma"/>
            <family val="2"/>
          </rPr>
          <t xml:space="preserve">
Per FOD is a new Unit.  Contributions began in 2018</t>
        </r>
      </text>
    </comment>
    <comment ref="TWP19" authorId="0" shapeId="0" xr:uid="{1D5487CC-79FB-4A64-8666-80E36434EA0F}">
      <text>
        <r>
          <rPr>
            <b/>
            <sz val="9"/>
            <color indexed="81"/>
            <rFont val="Tahoma"/>
            <family val="2"/>
          </rPr>
          <t>Becky Dzingeleski:</t>
        </r>
        <r>
          <rPr>
            <sz val="9"/>
            <color indexed="81"/>
            <rFont val="Tahoma"/>
            <family val="2"/>
          </rPr>
          <t xml:space="preserve">
Per FOD is a new Unit.  Contributions began in 2018</t>
        </r>
      </text>
    </comment>
    <comment ref="TWT19" authorId="0" shapeId="0" xr:uid="{2700A065-6F2B-4305-B088-333E76A52713}">
      <text>
        <r>
          <rPr>
            <b/>
            <sz val="9"/>
            <color indexed="81"/>
            <rFont val="Tahoma"/>
            <family val="2"/>
          </rPr>
          <t>Becky Dzingeleski:</t>
        </r>
        <r>
          <rPr>
            <sz val="9"/>
            <color indexed="81"/>
            <rFont val="Tahoma"/>
            <family val="2"/>
          </rPr>
          <t xml:space="preserve">
Per FOD is a new Unit.  Contributions began in 2018</t>
        </r>
      </text>
    </comment>
    <comment ref="TWX19" authorId="0" shapeId="0" xr:uid="{EB7F42D0-FF08-42E4-A736-37DF7C6B5829}">
      <text>
        <r>
          <rPr>
            <b/>
            <sz val="9"/>
            <color indexed="81"/>
            <rFont val="Tahoma"/>
            <family val="2"/>
          </rPr>
          <t>Becky Dzingeleski:</t>
        </r>
        <r>
          <rPr>
            <sz val="9"/>
            <color indexed="81"/>
            <rFont val="Tahoma"/>
            <family val="2"/>
          </rPr>
          <t xml:space="preserve">
Per FOD is a new Unit.  Contributions began in 2018</t>
        </r>
      </text>
    </comment>
    <comment ref="TXB19" authorId="0" shapeId="0" xr:uid="{EAA300B1-F5E9-4947-944E-E5593C528C63}">
      <text>
        <r>
          <rPr>
            <b/>
            <sz val="9"/>
            <color indexed="81"/>
            <rFont val="Tahoma"/>
            <family val="2"/>
          </rPr>
          <t>Becky Dzingeleski:</t>
        </r>
        <r>
          <rPr>
            <sz val="9"/>
            <color indexed="81"/>
            <rFont val="Tahoma"/>
            <family val="2"/>
          </rPr>
          <t xml:space="preserve">
Per FOD is a new Unit.  Contributions began in 2018</t>
        </r>
      </text>
    </comment>
    <comment ref="TXF19" authorId="0" shapeId="0" xr:uid="{8E98B061-8F99-4E63-ABED-A9DA927D9AB5}">
      <text>
        <r>
          <rPr>
            <b/>
            <sz val="9"/>
            <color indexed="81"/>
            <rFont val="Tahoma"/>
            <family val="2"/>
          </rPr>
          <t>Becky Dzingeleski:</t>
        </r>
        <r>
          <rPr>
            <sz val="9"/>
            <color indexed="81"/>
            <rFont val="Tahoma"/>
            <family val="2"/>
          </rPr>
          <t xml:space="preserve">
Per FOD is a new Unit.  Contributions began in 2018</t>
        </r>
      </text>
    </comment>
    <comment ref="TXJ19" authorId="0" shapeId="0" xr:uid="{2549E565-E32F-4E57-B639-FF270D6DAD73}">
      <text>
        <r>
          <rPr>
            <b/>
            <sz val="9"/>
            <color indexed="81"/>
            <rFont val="Tahoma"/>
            <family val="2"/>
          </rPr>
          <t>Becky Dzingeleski:</t>
        </r>
        <r>
          <rPr>
            <sz val="9"/>
            <color indexed="81"/>
            <rFont val="Tahoma"/>
            <family val="2"/>
          </rPr>
          <t xml:space="preserve">
Per FOD is a new Unit.  Contributions began in 2018</t>
        </r>
      </text>
    </comment>
    <comment ref="TXN19" authorId="0" shapeId="0" xr:uid="{4460DBED-2CAD-422A-B863-9E9133E48260}">
      <text>
        <r>
          <rPr>
            <b/>
            <sz val="9"/>
            <color indexed="81"/>
            <rFont val="Tahoma"/>
            <family val="2"/>
          </rPr>
          <t>Becky Dzingeleski:</t>
        </r>
        <r>
          <rPr>
            <sz val="9"/>
            <color indexed="81"/>
            <rFont val="Tahoma"/>
            <family val="2"/>
          </rPr>
          <t xml:space="preserve">
Per FOD is a new Unit.  Contributions began in 2018</t>
        </r>
      </text>
    </comment>
    <comment ref="TXR19" authorId="0" shapeId="0" xr:uid="{209F4A59-93A7-4F5C-AF9D-34D5DB5CBBB2}">
      <text>
        <r>
          <rPr>
            <b/>
            <sz val="9"/>
            <color indexed="81"/>
            <rFont val="Tahoma"/>
            <family val="2"/>
          </rPr>
          <t>Becky Dzingeleski:</t>
        </r>
        <r>
          <rPr>
            <sz val="9"/>
            <color indexed="81"/>
            <rFont val="Tahoma"/>
            <family val="2"/>
          </rPr>
          <t xml:space="preserve">
Per FOD is a new Unit.  Contributions began in 2018</t>
        </r>
      </text>
    </comment>
    <comment ref="TXV19" authorId="0" shapeId="0" xr:uid="{246123A7-1E1C-4DF2-B767-9EFD3076EB53}">
      <text>
        <r>
          <rPr>
            <b/>
            <sz val="9"/>
            <color indexed="81"/>
            <rFont val="Tahoma"/>
            <family val="2"/>
          </rPr>
          <t>Becky Dzingeleski:</t>
        </r>
        <r>
          <rPr>
            <sz val="9"/>
            <color indexed="81"/>
            <rFont val="Tahoma"/>
            <family val="2"/>
          </rPr>
          <t xml:space="preserve">
Per FOD is a new Unit.  Contributions began in 2018</t>
        </r>
      </text>
    </comment>
    <comment ref="TXZ19" authorId="0" shapeId="0" xr:uid="{236E2957-F67D-4110-92AD-55CF17AC2E22}">
      <text>
        <r>
          <rPr>
            <b/>
            <sz val="9"/>
            <color indexed="81"/>
            <rFont val="Tahoma"/>
            <family val="2"/>
          </rPr>
          <t>Becky Dzingeleski:</t>
        </r>
        <r>
          <rPr>
            <sz val="9"/>
            <color indexed="81"/>
            <rFont val="Tahoma"/>
            <family val="2"/>
          </rPr>
          <t xml:space="preserve">
Per FOD is a new Unit.  Contributions began in 2018</t>
        </r>
      </text>
    </comment>
    <comment ref="TYD19" authorId="0" shapeId="0" xr:uid="{E7F258B5-C20D-4010-86C2-99146E58468C}">
      <text>
        <r>
          <rPr>
            <b/>
            <sz val="9"/>
            <color indexed="81"/>
            <rFont val="Tahoma"/>
            <family val="2"/>
          </rPr>
          <t>Becky Dzingeleski:</t>
        </r>
        <r>
          <rPr>
            <sz val="9"/>
            <color indexed="81"/>
            <rFont val="Tahoma"/>
            <family val="2"/>
          </rPr>
          <t xml:space="preserve">
Per FOD is a new Unit.  Contributions began in 2018</t>
        </r>
      </text>
    </comment>
    <comment ref="TYH19" authorId="0" shapeId="0" xr:uid="{16972FE8-AF5F-4F93-84E2-4F6D924A2C62}">
      <text>
        <r>
          <rPr>
            <b/>
            <sz val="9"/>
            <color indexed="81"/>
            <rFont val="Tahoma"/>
            <family val="2"/>
          </rPr>
          <t>Becky Dzingeleski:</t>
        </r>
        <r>
          <rPr>
            <sz val="9"/>
            <color indexed="81"/>
            <rFont val="Tahoma"/>
            <family val="2"/>
          </rPr>
          <t xml:space="preserve">
Per FOD is a new Unit.  Contributions began in 2018</t>
        </r>
      </text>
    </comment>
    <comment ref="TYL19" authorId="0" shapeId="0" xr:uid="{2255177D-F324-4645-8CED-69EDB6F4BC5B}">
      <text>
        <r>
          <rPr>
            <b/>
            <sz val="9"/>
            <color indexed="81"/>
            <rFont val="Tahoma"/>
            <family val="2"/>
          </rPr>
          <t>Becky Dzingeleski:</t>
        </r>
        <r>
          <rPr>
            <sz val="9"/>
            <color indexed="81"/>
            <rFont val="Tahoma"/>
            <family val="2"/>
          </rPr>
          <t xml:space="preserve">
Per FOD is a new Unit.  Contributions began in 2018</t>
        </r>
      </text>
    </comment>
    <comment ref="TYP19" authorId="0" shapeId="0" xr:uid="{481095C6-9A93-4192-B29E-99B5BD03D046}">
      <text>
        <r>
          <rPr>
            <b/>
            <sz val="9"/>
            <color indexed="81"/>
            <rFont val="Tahoma"/>
            <family val="2"/>
          </rPr>
          <t>Becky Dzingeleski:</t>
        </r>
        <r>
          <rPr>
            <sz val="9"/>
            <color indexed="81"/>
            <rFont val="Tahoma"/>
            <family val="2"/>
          </rPr>
          <t xml:space="preserve">
Per FOD is a new Unit.  Contributions began in 2018</t>
        </r>
      </text>
    </comment>
    <comment ref="TYT19" authorId="0" shapeId="0" xr:uid="{D8CD3274-286C-4962-9B6C-35727FA27812}">
      <text>
        <r>
          <rPr>
            <b/>
            <sz val="9"/>
            <color indexed="81"/>
            <rFont val="Tahoma"/>
            <family val="2"/>
          </rPr>
          <t>Becky Dzingeleski:</t>
        </r>
        <r>
          <rPr>
            <sz val="9"/>
            <color indexed="81"/>
            <rFont val="Tahoma"/>
            <family val="2"/>
          </rPr>
          <t xml:space="preserve">
Per FOD is a new Unit.  Contributions began in 2018</t>
        </r>
      </text>
    </comment>
    <comment ref="TYX19" authorId="0" shapeId="0" xr:uid="{AB6B118E-0DD7-4C70-ACCC-2B7E2526D4EB}">
      <text>
        <r>
          <rPr>
            <b/>
            <sz val="9"/>
            <color indexed="81"/>
            <rFont val="Tahoma"/>
            <family val="2"/>
          </rPr>
          <t>Becky Dzingeleski:</t>
        </r>
        <r>
          <rPr>
            <sz val="9"/>
            <color indexed="81"/>
            <rFont val="Tahoma"/>
            <family val="2"/>
          </rPr>
          <t xml:space="preserve">
Per FOD is a new Unit.  Contributions began in 2018</t>
        </r>
      </text>
    </comment>
    <comment ref="TZB19" authorId="0" shapeId="0" xr:uid="{17007415-5595-4609-9D1E-E6995625939C}">
      <text>
        <r>
          <rPr>
            <b/>
            <sz val="9"/>
            <color indexed="81"/>
            <rFont val="Tahoma"/>
            <family val="2"/>
          </rPr>
          <t>Becky Dzingeleski:</t>
        </r>
        <r>
          <rPr>
            <sz val="9"/>
            <color indexed="81"/>
            <rFont val="Tahoma"/>
            <family val="2"/>
          </rPr>
          <t xml:space="preserve">
Per FOD is a new Unit.  Contributions began in 2018</t>
        </r>
      </text>
    </comment>
    <comment ref="TZF19" authorId="0" shapeId="0" xr:uid="{8E78CEAF-0951-4E69-A62A-D453386620CE}">
      <text>
        <r>
          <rPr>
            <b/>
            <sz val="9"/>
            <color indexed="81"/>
            <rFont val="Tahoma"/>
            <family val="2"/>
          </rPr>
          <t>Becky Dzingeleski:</t>
        </r>
        <r>
          <rPr>
            <sz val="9"/>
            <color indexed="81"/>
            <rFont val="Tahoma"/>
            <family val="2"/>
          </rPr>
          <t xml:space="preserve">
Per FOD is a new Unit.  Contributions began in 2018</t>
        </r>
      </text>
    </comment>
    <comment ref="TZJ19" authorId="0" shapeId="0" xr:uid="{D6A5000F-98E0-42B8-B39F-2CECD9643D00}">
      <text>
        <r>
          <rPr>
            <b/>
            <sz val="9"/>
            <color indexed="81"/>
            <rFont val="Tahoma"/>
            <family val="2"/>
          </rPr>
          <t>Becky Dzingeleski:</t>
        </r>
        <r>
          <rPr>
            <sz val="9"/>
            <color indexed="81"/>
            <rFont val="Tahoma"/>
            <family val="2"/>
          </rPr>
          <t xml:space="preserve">
Per FOD is a new Unit.  Contributions began in 2018</t>
        </r>
      </text>
    </comment>
    <comment ref="TZN19" authorId="0" shapeId="0" xr:uid="{B48452E1-6226-4C3B-BF7C-7691DBE3A606}">
      <text>
        <r>
          <rPr>
            <b/>
            <sz val="9"/>
            <color indexed="81"/>
            <rFont val="Tahoma"/>
            <family val="2"/>
          </rPr>
          <t>Becky Dzingeleski:</t>
        </r>
        <r>
          <rPr>
            <sz val="9"/>
            <color indexed="81"/>
            <rFont val="Tahoma"/>
            <family val="2"/>
          </rPr>
          <t xml:space="preserve">
Per FOD is a new Unit.  Contributions began in 2018</t>
        </r>
      </text>
    </comment>
    <comment ref="TZR19" authorId="0" shapeId="0" xr:uid="{B7F7BEEB-45C7-4BE8-BA99-B73D979FE281}">
      <text>
        <r>
          <rPr>
            <b/>
            <sz val="9"/>
            <color indexed="81"/>
            <rFont val="Tahoma"/>
            <family val="2"/>
          </rPr>
          <t>Becky Dzingeleski:</t>
        </r>
        <r>
          <rPr>
            <sz val="9"/>
            <color indexed="81"/>
            <rFont val="Tahoma"/>
            <family val="2"/>
          </rPr>
          <t xml:space="preserve">
Per FOD is a new Unit.  Contributions began in 2018</t>
        </r>
      </text>
    </comment>
    <comment ref="TZV19" authorId="0" shapeId="0" xr:uid="{1A3E58C5-1541-4A76-B15E-12094F384954}">
      <text>
        <r>
          <rPr>
            <b/>
            <sz val="9"/>
            <color indexed="81"/>
            <rFont val="Tahoma"/>
            <family val="2"/>
          </rPr>
          <t>Becky Dzingeleski:</t>
        </r>
        <r>
          <rPr>
            <sz val="9"/>
            <color indexed="81"/>
            <rFont val="Tahoma"/>
            <family val="2"/>
          </rPr>
          <t xml:space="preserve">
Per FOD is a new Unit.  Contributions began in 2018</t>
        </r>
      </text>
    </comment>
    <comment ref="TZZ19" authorId="0" shapeId="0" xr:uid="{D669364A-1AEA-4A68-AA74-57BE832A7CD0}">
      <text>
        <r>
          <rPr>
            <b/>
            <sz val="9"/>
            <color indexed="81"/>
            <rFont val="Tahoma"/>
            <family val="2"/>
          </rPr>
          <t>Becky Dzingeleski:</t>
        </r>
        <r>
          <rPr>
            <sz val="9"/>
            <color indexed="81"/>
            <rFont val="Tahoma"/>
            <family val="2"/>
          </rPr>
          <t xml:space="preserve">
Per FOD is a new Unit.  Contributions began in 2018</t>
        </r>
      </text>
    </comment>
    <comment ref="UAD19" authorId="0" shapeId="0" xr:uid="{4FFAAB31-E3D3-4C7D-BE7E-DF3356194EDA}">
      <text>
        <r>
          <rPr>
            <b/>
            <sz val="9"/>
            <color indexed="81"/>
            <rFont val="Tahoma"/>
            <family val="2"/>
          </rPr>
          <t>Becky Dzingeleski:</t>
        </r>
        <r>
          <rPr>
            <sz val="9"/>
            <color indexed="81"/>
            <rFont val="Tahoma"/>
            <family val="2"/>
          </rPr>
          <t xml:space="preserve">
Per FOD is a new Unit.  Contributions began in 2018</t>
        </r>
      </text>
    </comment>
    <comment ref="UAH19" authorId="0" shapeId="0" xr:uid="{363A695F-76EA-46D2-BAF9-1A9B56D27236}">
      <text>
        <r>
          <rPr>
            <b/>
            <sz val="9"/>
            <color indexed="81"/>
            <rFont val="Tahoma"/>
            <family val="2"/>
          </rPr>
          <t>Becky Dzingeleski:</t>
        </r>
        <r>
          <rPr>
            <sz val="9"/>
            <color indexed="81"/>
            <rFont val="Tahoma"/>
            <family val="2"/>
          </rPr>
          <t xml:space="preserve">
Per FOD is a new Unit.  Contributions began in 2018</t>
        </r>
      </text>
    </comment>
    <comment ref="UAL19" authorId="0" shapeId="0" xr:uid="{1CB2EC7F-2313-4384-8785-F84BCB37D452}">
      <text>
        <r>
          <rPr>
            <b/>
            <sz val="9"/>
            <color indexed="81"/>
            <rFont val="Tahoma"/>
            <family val="2"/>
          </rPr>
          <t>Becky Dzingeleski:</t>
        </r>
        <r>
          <rPr>
            <sz val="9"/>
            <color indexed="81"/>
            <rFont val="Tahoma"/>
            <family val="2"/>
          </rPr>
          <t xml:space="preserve">
Per FOD is a new Unit.  Contributions began in 2018</t>
        </r>
      </text>
    </comment>
    <comment ref="UAP19" authorId="0" shapeId="0" xr:uid="{F0AD1168-B7A0-4CDF-AB81-FB83BCDC8C6D}">
      <text>
        <r>
          <rPr>
            <b/>
            <sz val="9"/>
            <color indexed="81"/>
            <rFont val="Tahoma"/>
            <family val="2"/>
          </rPr>
          <t>Becky Dzingeleski:</t>
        </r>
        <r>
          <rPr>
            <sz val="9"/>
            <color indexed="81"/>
            <rFont val="Tahoma"/>
            <family val="2"/>
          </rPr>
          <t xml:space="preserve">
Per FOD is a new Unit.  Contributions began in 2018</t>
        </r>
      </text>
    </comment>
    <comment ref="UAT19" authorId="0" shapeId="0" xr:uid="{F71418FA-A842-4BC4-BBFC-D2B81BB7025E}">
      <text>
        <r>
          <rPr>
            <b/>
            <sz val="9"/>
            <color indexed="81"/>
            <rFont val="Tahoma"/>
            <family val="2"/>
          </rPr>
          <t>Becky Dzingeleski:</t>
        </r>
        <r>
          <rPr>
            <sz val="9"/>
            <color indexed="81"/>
            <rFont val="Tahoma"/>
            <family val="2"/>
          </rPr>
          <t xml:space="preserve">
Per FOD is a new Unit.  Contributions began in 2018</t>
        </r>
      </text>
    </comment>
    <comment ref="UAX19" authorId="0" shapeId="0" xr:uid="{0E1D73A9-6F73-4091-B82B-79F4F8B10AF8}">
      <text>
        <r>
          <rPr>
            <b/>
            <sz val="9"/>
            <color indexed="81"/>
            <rFont val="Tahoma"/>
            <family val="2"/>
          </rPr>
          <t>Becky Dzingeleski:</t>
        </r>
        <r>
          <rPr>
            <sz val="9"/>
            <color indexed="81"/>
            <rFont val="Tahoma"/>
            <family val="2"/>
          </rPr>
          <t xml:space="preserve">
Per FOD is a new Unit.  Contributions began in 2018</t>
        </r>
      </text>
    </comment>
    <comment ref="UBB19" authorId="0" shapeId="0" xr:uid="{AE356720-588A-4850-B5F7-E7966A93EAB1}">
      <text>
        <r>
          <rPr>
            <b/>
            <sz val="9"/>
            <color indexed="81"/>
            <rFont val="Tahoma"/>
            <family val="2"/>
          </rPr>
          <t>Becky Dzingeleski:</t>
        </r>
        <r>
          <rPr>
            <sz val="9"/>
            <color indexed="81"/>
            <rFont val="Tahoma"/>
            <family val="2"/>
          </rPr>
          <t xml:space="preserve">
Per FOD is a new Unit.  Contributions began in 2018</t>
        </r>
      </text>
    </comment>
    <comment ref="UBF19" authorId="0" shapeId="0" xr:uid="{6C5135D2-F71C-4577-9FCA-C3BAB5E58751}">
      <text>
        <r>
          <rPr>
            <b/>
            <sz val="9"/>
            <color indexed="81"/>
            <rFont val="Tahoma"/>
            <family val="2"/>
          </rPr>
          <t>Becky Dzingeleski:</t>
        </r>
        <r>
          <rPr>
            <sz val="9"/>
            <color indexed="81"/>
            <rFont val="Tahoma"/>
            <family val="2"/>
          </rPr>
          <t xml:space="preserve">
Per FOD is a new Unit.  Contributions began in 2018</t>
        </r>
      </text>
    </comment>
    <comment ref="UBJ19" authorId="0" shapeId="0" xr:uid="{E1696030-C771-42D1-B813-3C118655D427}">
      <text>
        <r>
          <rPr>
            <b/>
            <sz val="9"/>
            <color indexed="81"/>
            <rFont val="Tahoma"/>
            <family val="2"/>
          </rPr>
          <t>Becky Dzingeleski:</t>
        </r>
        <r>
          <rPr>
            <sz val="9"/>
            <color indexed="81"/>
            <rFont val="Tahoma"/>
            <family val="2"/>
          </rPr>
          <t xml:space="preserve">
Per FOD is a new Unit.  Contributions began in 2018</t>
        </r>
      </text>
    </comment>
    <comment ref="UBN19" authorId="0" shapeId="0" xr:uid="{7A946D57-2E16-4FB4-A829-14DCBDD748E5}">
      <text>
        <r>
          <rPr>
            <b/>
            <sz val="9"/>
            <color indexed="81"/>
            <rFont val="Tahoma"/>
            <family val="2"/>
          </rPr>
          <t>Becky Dzingeleski:</t>
        </r>
        <r>
          <rPr>
            <sz val="9"/>
            <color indexed="81"/>
            <rFont val="Tahoma"/>
            <family val="2"/>
          </rPr>
          <t xml:space="preserve">
Per FOD is a new Unit.  Contributions began in 2018</t>
        </r>
      </text>
    </comment>
    <comment ref="UBR19" authorId="0" shapeId="0" xr:uid="{4A3D0333-3DDD-4DD5-8796-834A9E0431A9}">
      <text>
        <r>
          <rPr>
            <b/>
            <sz val="9"/>
            <color indexed="81"/>
            <rFont val="Tahoma"/>
            <family val="2"/>
          </rPr>
          <t>Becky Dzingeleski:</t>
        </r>
        <r>
          <rPr>
            <sz val="9"/>
            <color indexed="81"/>
            <rFont val="Tahoma"/>
            <family val="2"/>
          </rPr>
          <t xml:space="preserve">
Per FOD is a new Unit.  Contributions began in 2018</t>
        </r>
      </text>
    </comment>
    <comment ref="UBV19" authorId="0" shapeId="0" xr:uid="{54B7E8EF-9561-4461-9AEF-0187045583AF}">
      <text>
        <r>
          <rPr>
            <b/>
            <sz val="9"/>
            <color indexed="81"/>
            <rFont val="Tahoma"/>
            <family val="2"/>
          </rPr>
          <t>Becky Dzingeleski:</t>
        </r>
        <r>
          <rPr>
            <sz val="9"/>
            <color indexed="81"/>
            <rFont val="Tahoma"/>
            <family val="2"/>
          </rPr>
          <t xml:space="preserve">
Per FOD is a new Unit.  Contributions began in 2018</t>
        </r>
      </text>
    </comment>
    <comment ref="UBZ19" authorId="0" shapeId="0" xr:uid="{B7277653-EDA7-428E-92E9-3AD2C8C9C022}">
      <text>
        <r>
          <rPr>
            <b/>
            <sz val="9"/>
            <color indexed="81"/>
            <rFont val="Tahoma"/>
            <family val="2"/>
          </rPr>
          <t>Becky Dzingeleski:</t>
        </r>
        <r>
          <rPr>
            <sz val="9"/>
            <color indexed="81"/>
            <rFont val="Tahoma"/>
            <family val="2"/>
          </rPr>
          <t xml:space="preserve">
Per FOD is a new Unit.  Contributions began in 2018</t>
        </r>
      </text>
    </comment>
    <comment ref="UCD19" authorId="0" shapeId="0" xr:uid="{D5E68C83-E8B5-483B-A697-F28C0D07CBF1}">
      <text>
        <r>
          <rPr>
            <b/>
            <sz val="9"/>
            <color indexed="81"/>
            <rFont val="Tahoma"/>
            <family val="2"/>
          </rPr>
          <t>Becky Dzingeleski:</t>
        </r>
        <r>
          <rPr>
            <sz val="9"/>
            <color indexed="81"/>
            <rFont val="Tahoma"/>
            <family val="2"/>
          </rPr>
          <t xml:space="preserve">
Per FOD is a new Unit.  Contributions began in 2018</t>
        </r>
      </text>
    </comment>
    <comment ref="UCH19" authorId="0" shapeId="0" xr:uid="{4DFAA172-8BC1-4466-A85B-FD3F1E4C5769}">
      <text>
        <r>
          <rPr>
            <b/>
            <sz val="9"/>
            <color indexed="81"/>
            <rFont val="Tahoma"/>
            <family val="2"/>
          </rPr>
          <t>Becky Dzingeleski:</t>
        </r>
        <r>
          <rPr>
            <sz val="9"/>
            <color indexed="81"/>
            <rFont val="Tahoma"/>
            <family val="2"/>
          </rPr>
          <t xml:space="preserve">
Per FOD is a new Unit.  Contributions began in 2018</t>
        </r>
      </text>
    </comment>
    <comment ref="UCL19" authorId="0" shapeId="0" xr:uid="{D24998DE-10D5-4F43-909F-FDFA7207D0C9}">
      <text>
        <r>
          <rPr>
            <b/>
            <sz val="9"/>
            <color indexed="81"/>
            <rFont val="Tahoma"/>
            <family val="2"/>
          </rPr>
          <t>Becky Dzingeleski:</t>
        </r>
        <r>
          <rPr>
            <sz val="9"/>
            <color indexed="81"/>
            <rFont val="Tahoma"/>
            <family val="2"/>
          </rPr>
          <t xml:space="preserve">
Per FOD is a new Unit.  Contributions began in 2018</t>
        </r>
      </text>
    </comment>
    <comment ref="UCP19" authorId="0" shapeId="0" xr:uid="{80053B9A-99F4-42E5-B706-1F2CF04A1A91}">
      <text>
        <r>
          <rPr>
            <b/>
            <sz val="9"/>
            <color indexed="81"/>
            <rFont val="Tahoma"/>
            <family val="2"/>
          </rPr>
          <t>Becky Dzingeleski:</t>
        </r>
        <r>
          <rPr>
            <sz val="9"/>
            <color indexed="81"/>
            <rFont val="Tahoma"/>
            <family val="2"/>
          </rPr>
          <t xml:space="preserve">
Per FOD is a new Unit.  Contributions began in 2018</t>
        </r>
      </text>
    </comment>
    <comment ref="UCT19" authorId="0" shapeId="0" xr:uid="{528038BC-C0D5-4AAF-B645-DA6D90E22D81}">
      <text>
        <r>
          <rPr>
            <b/>
            <sz val="9"/>
            <color indexed="81"/>
            <rFont val="Tahoma"/>
            <family val="2"/>
          </rPr>
          <t>Becky Dzingeleski:</t>
        </r>
        <r>
          <rPr>
            <sz val="9"/>
            <color indexed="81"/>
            <rFont val="Tahoma"/>
            <family val="2"/>
          </rPr>
          <t xml:space="preserve">
Per FOD is a new Unit.  Contributions began in 2018</t>
        </r>
      </text>
    </comment>
    <comment ref="UCX19" authorId="0" shapeId="0" xr:uid="{F023D541-FADA-431C-9253-4C751B6A33B5}">
      <text>
        <r>
          <rPr>
            <b/>
            <sz val="9"/>
            <color indexed="81"/>
            <rFont val="Tahoma"/>
            <family val="2"/>
          </rPr>
          <t>Becky Dzingeleski:</t>
        </r>
        <r>
          <rPr>
            <sz val="9"/>
            <color indexed="81"/>
            <rFont val="Tahoma"/>
            <family val="2"/>
          </rPr>
          <t xml:space="preserve">
Per FOD is a new Unit.  Contributions began in 2018</t>
        </r>
      </text>
    </comment>
    <comment ref="UDB19" authorId="0" shapeId="0" xr:uid="{5CFE6261-7159-4A79-AD17-EA4035B9EC78}">
      <text>
        <r>
          <rPr>
            <b/>
            <sz val="9"/>
            <color indexed="81"/>
            <rFont val="Tahoma"/>
            <family val="2"/>
          </rPr>
          <t>Becky Dzingeleski:</t>
        </r>
        <r>
          <rPr>
            <sz val="9"/>
            <color indexed="81"/>
            <rFont val="Tahoma"/>
            <family val="2"/>
          </rPr>
          <t xml:space="preserve">
Per FOD is a new Unit.  Contributions began in 2018</t>
        </r>
      </text>
    </comment>
    <comment ref="UDF19" authorId="0" shapeId="0" xr:uid="{BF7AED3C-A720-4546-A77D-EDBD1C9BC162}">
      <text>
        <r>
          <rPr>
            <b/>
            <sz val="9"/>
            <color indexed="81"/>
            <rFont val="Tahoma"/>
            <family val="2"/>
          </rPr>
          <t>Becky Dzingeleski:</t>
        </r>
        <r>
          <rPr>
            <sz val="9"/>
            <color indexed="81"/>
            <rFont val="Tahoma"/>
            <family val="2"/>
          </rPr>
          <t xml:space="preserve">
Per FOD is a new Unit.  Contributions began in 2018</t>
        </r>
      </text>
    </comment>
    <comment ref="UDJ19" authorId="0" shapeId="0" xr:uid="{092C58E7-2A33-41B3-B9F7-08979F932FBD}">
      <text>
        <r>
          <rPr>
            <b/>
            <sz val="9"/>
            <color indexed="81"/>
            <rFont val="Tahoma"/>
            <family val="2"/>
          </rPr>
          <t>Becky Dzingeleski:</t>
        </r>
        <r>
          <rPr>
            <sz val="9"/>
            <color indexed="81"/>
            <rFont val="Tahoma"/>
            <family val="2"/>
          </rPr>
          <t xml:space="preserve">
Per FOD is a new Unit.  Contributions began in 2018</t>
        </r>
      </text>
    </comment>
    <comment ref="UDN19" authorId="0" shapeId="0" xr:uid="{47351713-A1F0-46C8-A262-F2A095A72A5D}">
      <text>
        <r>
          <rPr>
            <b/>
            <sz val="9"/>
            <color indexed="81"/>
            <rFont val="Tahoma"/>
            <family val="2"/>
          </rPr>
          <t>Becky Dzingeleski:</t>
        </r>
        <r>
          <rPr>
            <sz val="9"/>
            <color indexed="81"/>
            <rFont val="Tahoma"/>
            <family val="2"/>
          </rPr>
          <t xml:space="preserve">
Per FOD is a new Unit.  Contributions began in 2018</t>
        </r>
      </text>
    </comment>
    <comment ref="UDR19" authorId="0" shapeId="0" xr:uid="{E5975310-995F-421F-AF83-B02EEB907A51}">
      <text>
        <r>
          <rPr>
            <b/>
            <sz val="9"/>
            <color indexed="81"/>
            <rFont val="Tahoma"/>
            <family val="2"/>
          </rPr>
          <t>Becky Dzingeleski:</t>
        </r>
        <r>
          <rPr>
            <sz val="9"/>
            <color indexed="81"/>
            <rFont val="Tahoma"/>
            <family val="2"/>
          </rPr>
          <t xml:space="preserve">
Per FOD is a new Unit.  Contributions began in 2018</t>
        </r>
      </text>
    </comment>
    <comment ref="UDV19" authorId="0" shapeId="0" xr:uid="{D34081E9-16C5-4FA6-AC53-9214BB09482F}">
      <text>
        <r>
          <rPr>
            <b/>
            <sz val="9"/>
            <color indexed="81"/>
            <rFont val="Tahoma"/>
            <family val="2"/>
          </rPr>
          <t>Becky Dzingeleski:</t>
        </r>
        <r>
          <rPr>
            <sz val="9"/>
            <color indexed="81"/>
            <rFont val="Tahoma"/>
            <family val="2"/>
          </rPr>
          <t xml:space="preserve">
Per FOD is a new Unit.  Contributions began in 2018</t>
        </r>
      </text>
    </comment>
    <comment ref="UDZ19" authorId="0" shapeId="0" xr:uid="{FD51E962-CF1C-47C1-A8EB-FC33D989E248}">
      <text>
        <r>
          <rPr>
            <b/>
            <sz val="9"/>
            <color indexed="81"/>
            <rFont val="Tahoma"/>
            <family val="2"/>
          </rPr>
          <t>Becky Dzingeleski:</t>
        </r>
        <r>
          <rPr>
            <sz val="9"/>
            <color indexed="81"/>
            <rFont val="Tahoma"/>
            <family val="2"/>
          </rPr>
          <t xml:space="preserve">
Per FOD is a new Unit.  Contributions began in 2018</t>
        </r>
      </text>
    </comment>
    <comment ref="UED19" authorId="0" shapeId="0" xr:uid="{EBFD4285-DA84-4140-835A-AEECD428B79E}">
      <text>
        <r>
          <rPr>
            <b/>
            <sz val="9"/>
            <color indexed="81"/>
            <rFont val="Tahoma"/>
            <family val="2"/>
          </rPr>
          <t>Becky Dzingeleski:</t>
        </r>
        <r>
          <rPr>
            <sz val="9"/>
            <color indexed="81"/>
            <rFont val="Tahoma"/>
            <family val="2"/>
          </rPr>
          <t xml:space="preserve">
Per FOD is a new Unit.  Contributions began in 2018</t>
        </r>
      </text>
    </comment>
    <comment ref="UEH19" authorId="0" shapeId="0" xr:uid="{2019C803-0040-4724-BA36-341E107BF031}">
      <text>
        <r>
          <rPr>
            <b/>
            <sz val="9"/>
            <color indexed="81"/>
            <rFont val="Tahoma"/>
            <family val="2"/>
          </rPr>
          <t>Becky Dzingeleski:</t>
        </r>
        <r>
          <rPr>
            <sz val="9"/>
            <color indexed="81"/>
            <rFont val="Tahoma"/>
            <family val="2"/>
          </rPr>
          <t xml:space="preserve">
Per FOD is a new Unit.  Contributions began in 2018</t>
        </r>
      </text>
    </comment>
    <comment ref="UEL19" authorId="0" shapeId="0" xr:uid="{0EBF7710-47FC-4896-894D-544CCDEF32C2}">
      <text>
        <r>
          <rPr>
            <b/>
            <sz val="9"/>
            <color indexed="81"/>
            <rFont val="Tahoma"/>
            <family val="2"/>
          </rPr>
          <t>Becky Dzingeleski:</t>
        </r>
        <r>
          <rPr>
            <sz val="9"/>
            <color indexed="81"/>
            <rFont val="Tahoma"/>
            <family val="2"/>
          </rPr>
          <t xml:space="preserve">
Per FOD is a new Unit.  Contributions began in 2018</t>
        </r>
      </text>
    </comment>
    <comment ref="UEP19" authorId="0" shapeId="0" xr:uid="{9EE96E38-1DD5-43C9-8717-C18E0D9ACF93}">
      <text>
        <r>
          <rPr>
            <b/>
            <sz val="9"/>
            <color indexed="81"/>
            <rFont val="Tahoma"/>
            <family val="2"/>
          </rPr>
          <t>Becky Dzingeleski:</t>
        </r>
        <r>
          <rPr>
            <sz val="9"/>
            <color indexed="81"/>
            <rFont val="Tahoma"/>
            <family val="2"/>
          </rPr>
          <t xml:space="preserve">
Per FOD is a new Unit.  Contributions began in 2018</t>
        </r>
      </text>
    </comment>
    <comment ref="UET19" authorId="0" shapeId="0" xr:uid="{B780509E-739B-4AEF-AEF4-E77893AB7ED5}">
      <text>
        <r>
          <rPr>
            <b/>
            <sz val="9"/>
            <color indexed="81"/>
            <rFont val="Tahoma"/>
            <family val="2"/>
          </rPr>
          <t>Becky Dzingeleski:</t>
        </r>
        <r>
          <rPr>
            <sz val="9"/>
            <color indexed="81"/>
            <rFont val="Tahoma"/>
            <family val="2"/>
          </rPr>
          <t xml:space="preserve">
Per FOD is a new Unit.  Contributions began in 2018</t>
        </r>
      </text>
    </comment>
    <comment ref="UEX19" authorId="0" shapeId="0" xr:uid="{7AAF0619-7FC5-42C5-8E23-5B5B27BCFF1A}">
      <text>
        <r>
          <rPr>
            <b/>
            <sz val="9"/>
            <color indexed="81"/>
            <rFont val="Tahoma"/>
            <family val="2"/>
          </rPr>
          <t>Becky Dzingeleski:</t>
        </r>
        <r>
          <rPr>
            <sz val="9"/>
            <color indexed="81"/>
            <rFont val="Tahoma"/>
            <family val="2"/>
          </rPr>
          <t xml:space="preserve">
Per FOD is a new Unit.  Contributions began in 2018</t>
        </r>
      </text>
    </comment>
    <comment ref="UFB19" authorId="0" shapeId="0" xr:uid="{23CF850F-82B7-465F-AA6E-D3CD032E6760}">
      <text>
        <r>
          <rPr>
            <b/>
            <sz val="9"/>
            <color indexed="81"/>
            <rFont val="Tahoma"/>
            <family val="2"/>
          </rPr>
          <t>Becky Dzingeleski:</t>
        </r>
        <r>
          <rPr>
            <sz val="9"/>
            <color indexed="81"/>
            <rFont val="Tahoma"/>
            <family val="2"/>
          </rPr>
          <t xml:space="preserve">
Per FOD is a new Unit.  Contributions began in 2018</t>
        </r>
      </text>
    </comment>
    <comment ref="UFF19" authorId="0" shapeId="0" xr:uid="{A5D19E84-DD7E-48EC-9E42-280FD666C22F}">
      <text>
        <r>
          <rPr>
            <b/>
            <sz val="9"/>
            <color indexed="81"/>
            <rFont val="Tahoma"/>
            <family val="2"/>
          </rPr>
          <t>Becky Dzingeleski:</t>
        </r>
        <r>
          <rPr>
            <sz val="9"/>
            <color indexed="81"/>
            <rFont val="Tahoma"/>
            <family val="2"/>
          </rPr>
          <t xml:space="preserve">
Per FOD is a new Unit.  Contributions began in 2018</t>
        </r>
      </text>
    </comment>
    <comment ref="UFJ19" authorId="0" shapeId="0" xr:uid="{8E648701-F860-4530-9C1E-8171326CF100}">
      <text>
        <r>
          <rPr>
            <b/>
            <sz val="9"/>
            <color indexed="81"/>
            <rFont val="Tahoma"/>
            <family val="2"/>
          </rPr>
          <t>Becky Dzingeleski:</t>
        </r>
        <r>
          <rPr>
            <sz val="9"/>
            <color indexed="81"/>
            <rFont val="Tahoma"/>
            <family val="2"/>
          </rPr>
          <t xml:space="preserve">
Per FOD is a new Unit.  Contributions began in 2018</t>
        </r>
      </text>
    </comment>
    <comment ref="UFN19" authorId="0" shapeId="0" xr:uid="{C1D995D1-DD2A-4296-B62F-DD7105ED8773}">
      <text>
        <r>
          <rPr>
            <b/>
            <sz val="9"/>
            <color indexed="81"/>
            <rFont val="Tahoma"/>
            <family val="2"/>
          </rPr>
          <t>Becky Dzingeleski:</t>
        </r>
        <r>
          <rPr>
            <sz val="9"/>
            <color indexed="81"/>
            <rFont val="Tahoma"/>
            <family val="2"/>
          </rPr>
          <t xml:space="preserve">
Per FOD is a new Unit.  Contributions began in 2018</t>
        </r>
      </text>
    </comment>
    <comment ref="UFR19" authorId="0" shapeId="0" xr:uid="{B4B5F9EC-3F49-4A42-9E55-808F65CC994A}">
      <text>
        <r>
          <rPr>
            <b/>
            <sz val="9"/>
            <color indexed="81"/>
            <rFont val="Tahoma"/>
            <family val="2"/>
          </rPr>
          <t>Becky Dzingeleski:</t>
        </r>
        <r>
          <rPr>
            <sz val="9"/>
            <color indexed="81"/>
            <rFont val="Tahoma"/>
            <family val="2"/>
          </rPr>
          <t xml:space="preserve">
Per FOD is a new Unit.  Contributions began in 2018</t>
        </r>
      </text>
    </comment>
    <comment ref="UFV19" authorId="0" shapeId="0" xr:uid="{403D48FE-8273-4EE5-8302-A6664F45B831}">
      <text>
        <r>
          <rPr>
            <b/>
            <sz val="9"/>
            <color indexed="81"/>
            <rFont val="Tahoma"/>
            <family val="2"/>
          </rPr>
          <t>Becky Dzingeleski:</t>
        </r>
        <r>
          <rPr>
            <sz val="9"/>
            <color indexed="81"/>
            <rFont val="Tahoma"/>
            <family val="2"/>
          </rPr>
          <t xml:space="preserve">
Per FOD is a new Unit.  Contributions began in 2018</t>
        </r>
      </text>
    </comment>
    <comment ref="UFZ19" authorId="0" shapeId="0" xr:uid="{D4A5C397-25FC-4785-94F3-8EDE2951135C}">
      <text>
        <r>
          <rPr>
            <b/>
            <sz val="9"/>
            <color indexed="81"/>
            <rFont val="Tahoma"/>
            <family val="2"/>
          </rPr>
          <t>Becky Dzingeleski:</t>
        </r>
        <r>
          <rPr>
            <sz val="9"/>
            <color indexed="81"/>
            <rFont val="Tahoma"/>
            <family val="2"/>
          </rPr>
          <t xml:space="preserve">
Per FOD is a new Unit.  Contributions began in 2018</t>
        </r>
      </text>
    </comment>
    <comment ref="UGD19" authorId="0" shapeId="0" xr:uid="{CFBE0A41-5B71-4A69-8FBE-D5D53DB0CE7E}">
      <text>
        <r>
          <rPr>
            <b/>
            <sz val="9"/>
            <color indexed="81"/>
            <rFont val="Tahoma"/>
            <family val="2"/>
          </rPr>
          <t>Becky Dzingeleski:</t>
        </r>
        <r>
          <rPr>
            <sz val="9"/>
            <color indexed="81"/>
            <rFont val="Tahoma"/>
            <family val="2"/>
          </rPr>
          <t xml:space="preserve">
Per FOD is a new Unit.  Contributions began in 2018</t>
        </r>
      </text>
    </comment>
    <comment ref="UGH19" authorId="0" shapeId="0" xr:uid="{3C890275-A135-46BE-8856-E4D5CD6E6898}">
      <text>
        <r>
          <rPr>
            <b/>
            <sz val="9"/>
            <color indexed="81"/>
            <rFont val="Tahoma"/>
            <family val="2"/>
          </rPr>
          <t>Becky Dzingeleski:</t>
        </r>
        <r>
          <rPr>
            <sz val="9"/>
            <color indexed="81"/>
            <rFont val="Tahoma"/>
            <family val="2"/>
          </rPr>
          <t xml:space="preserve">
Per FOD is a new Unit.  Contributions began in 2018</t>
        </r>
      </text>
    </comment>
    <comment ref="UGL19" authorId="0" shapeId="0" xr:uid="{CCE3DFF4-A771-45FC-BC08-071564E7793A}">
      <text>
        <r>
          <rPr>
            <b/>
            <sz val="9"/>
            <color indexed="81"/>
            <rFont val="Tahoma"/>
            <family val="2"/>
          </rPr>
          <t>Becky Dzingeleski:</t>
        </r>
        <r>
          <rPr>
            <sz val="9"/>
            <color indexed="81"/>
            <rFont val="Tahoma"/>
            <family val="2"/>
          </rPr>
          <t xml:space="preserve">
Per FOD is a new Unit.  Contributions began in 2018</t>
        </r>
      </text>
    </comment>
    <comment ref="UGP19" authorId="0" shapeId="0" xr:uid="{745CB983-50A4-4EF1-8B90-A06CCAC9F39C}">
      <text>
        <r>
          <rPr>
            <b/>
            <sz val="9"/>
            <color indexed="81"/>
            <rFont val="Tahoma"/>
            <family val="2"/>
          </rPr>
          <t>Becky Dzingeleski:</t>
        </r>
        <r>
          <rPr>
            <sz val="9"/>
            <color indexed="81"/>
            <rFont val="Tahoma"/>
            <family val="2"/>
          </rPr>
          <t xml:space="preserve">
Per FOD is a new Unit.  Contributions began in 2018</t>
        </r>
      </text>
    </comment>
    <comment ref="UGT19" authorId="0" shapeId="0" xr:uid="{30BD5B58-E5E4-45CA-AAE5-8B1B4B640BD1}">
      <text>
        <r>
          <rPr>
            <b/>
            <sz val="9"/>
            <color indexed="81"/>
            <rFont val="Tahoma"/>
            <family val="2"/>
          </rPr>
          <t>Becky Dzingeleski:</t>
        </r>
        <r>
          <rPr>
            <sz val="9"/>
            <color indexed="81"/>
            <rFont val="Tahoma"/>
            <family val="2"/>
          </rPr>
          <t xml:space="preserve">
Per FOD is a new Unit.  Contributions began in 2018</t>
        </r>
      </text>
    </comment>
    <comment ref="UGX19" authorId="0" shapeId="0" xr:uid="{5FD64751-C510-4C9B-9960-07E48E5D5853}">
      <text>
        <r>
          <rPr>
            <b/>
            <sz val="9"/>
            <color indexed="81"/>
            <rFont val="Tahoma"/>
            <family val="2"/>
          </rPr>
          <t>Becky Dzingeleski:</t>
        </r>
        <r>
          <rPr>
            <sz val="9"/>
            <color indexed="81"/>
            <rFont val="Tahoma"/>
            <family val="2"/>
          </rPr>
          <t xml:space="preserve">
Per FOD is a new Unit.  Contributions began in 2018</t>
        </r>
      </text>
    </comment>
    <comment ref="UHB19" authorId="0" shapeId="0" xr:uid="{30292BD6-4987-40CC-B635-5B6AEFD66DA6}">
      <text>
        <r>
          <rPr>
            <b/>
            <sz val="9"/>
            <color indexed="81"/>
            <rFont val="Tahoma"/>
            <family val="2"/>
          </rPr>
          <t>Becky Dzingeleski:</t>
        </r>
        <r>
          <rPr>
            <sz val="9"/>
            <color indexed="81"/>
            <rFont val="Tahoma"/>
            <family val="2"/>
          </rPr>
          <t xml:space="preserve">
Per FOD is a new Unit.  Contributions began in 2018</t>
        </r>
      </text>
    </comment>
    <comment ref="UHF19" authorId="0" shapeId="0" xr:uid="{81C29C05-058E-47F5-BA67-0955B9D29E0B}">
      <text>
        <r>
          <rPr>
            <b/>
            <sz val="9"/>
            <color indexed="81"/>
            <rFont val="Tahoma"/>
            <family val="2"/>
          </rPr>
          <t>Becky Dzingeleski:</t>
        </r>
        <r>
          <rPr>
            <sz val="9"/>
            <color indexed="81"/>
            <rFont val="Tahoma"/>
            <family val="2"/>
          </rPr>
          <t xml:space="preserve">
Per FOD is a new Unit.  Contributions began in 2018</t>
        </r>
      </text>
    </comment>
    <comment ref="UHJ19" authorId="0" shapeId="0" xr:uid="{C4D95201-86C5-4849-8ECF-747B8D4AAB02}">
      <text>
        <r>
          <rPr>
            <b/>
            <sz val="9"/>
            <color indexed="81"/>
            <rFont val="Tahoma"/>
            <family val="2"/>
          </rPr>
          <t>Becky Dzingeleski:</t>
        </r>
        <r>
          <rPr>
            <sz val="9"/>
            <color indexed="81"/>
            <rFont val="Tahoma"/>
            <family val="2"/>
          </rPr>
          <t xml:space="preserve">
Per FOD is a new Unit.  Contributions began in 2018</t>
        </r>
      </text>
    </comment>
    <comment ref="UHN19" authorId="0" shapeId="0" xr:uid="{2D0ABC51-CFD1-4579-8DD1-43080B34D633}">
      <text>
        <r>
          <rPr>
            <b/>
            <sz val="9"/>
            <color indexed="81"/>
            <rFont val="Tahoma"/>
            <family val="2"/>
          </rPr>
          <t>Becky Dzingeleski:</t>
        </r>
        <r>
          <rPr>
            <sz val="9"/>
            <color indexed="81"/>
            <rFont val="Tahoma"/>
            <family val="2"/>
          </rPr>
          <t xml:space="preserve">
Per FOD is a new Unit.  Contributions began in 2018</t>
        </r>
      </text>
    </comment>
    <comment ref="UHR19" authorId="0" shapeId="0" xr:uid="{A67058FD-C45C-4F51-86F5-9F221B51E333}">
      <text>
        <r>
          <rPr>
            <b/>
            <sz val="9"/>
            <color indexed="81"/>
            <rFont val="Tahoma"/>
            <family val="2"/>
          </rPr>
          <t>Becky Dzingeleski:</t>
        </r>
        <r>
          <rPr>
            <sz val="9"/>
            <color indexed="81"/>
            <rFont val="Tahoma"/>
            <family val="2"/>
          </rPr>
          <t xml:space="preserve">
Per FOD is a new Unit.  Contributions began in 2018</t>
        </r>
      </text>
    </comment>
    <comment ref="UHV19" authorId="0" shapeId="0" xr:uid="{7C155B11-0543-427A-BEA3-BE0CE36FAEE1}">
      <text>
        <r>
          <rPr>
            <b/>
            <sz val="9"/>
            <color indexed="81"/>
            <rFont val="Tahoma"/>
            <family val="2"/>
          </rPr>
          <t>Becky Dzingeleski:</t>
        </r>
        <r>
          <rPr>
            <sz val="9"/>
            <color indexed="81"/>
            <rFont val="Tahoma"/>
            <family val="2"/>
          </rPr>
          <t xml:space="preserve">
Per FOD is a new Unit.  Contributions began in 2018</t>
        </r>
      </text>
    </comment>
    <comment ref="UHZ19" authorId="0" shapeId="0" xr:uid="{C7C08538-3D53-41DE-B1F8-4D5B5DB32E99}">
      <text>
        <r>
          <rPr>
            <b/>
            <sz val="9"/>
            <color indexed="81"/>
            <rFont val="Tahoma"/>
            <family val="2"/>
          </rPr>
          <t>Becky Dzingeleski:</t>
        </r>
        <r>
          <rPr>
            <sz val="9"/>
            <color indexed="81"/>
            <rFont val="Tahoma"/>
            <family val="2"/>
          </rPr>
          <t xml:space="preserve">
Per FOD is a new Unit.  Contributions began in 2018</t>
        </r>
      </text>
    </comment>
    <comment ref="UID19" authorId="0" shapeId="0" xr:uid="{66A3642B-76C2-4739-8401-FEB37BED9AB7}">
      <text>
        <r>
          <rPr>
            <b/>
            <sz val="9"/>
            <color indexed="81"/>
            <rFont val="Tahoma"/>
            <family val="2"/>
          </rPr>
          <t>Becky Dzingeleski:</t>
        </r>
        <r>
          <rPr>
            <sz val="9"/>
            <color indexed="81"/>
            <rFont val="Tahoma"/>
            <family val="2"/>
          </rPr>
          <t xml:space="preserve">
Per FOD is a new Unit.  Contributions began in 2018</t>
        </r>
      </text>
    </comment>
    <comment ref="UIH19" authorId="0" shapeId="0" xr:uid="{D97A92E9-A003-4479-9D53-8698445BD874}">
      <text>
        <r>
          <rPr>
            <b/>
            <sz val="9"/>
            <color indexed="81"/>
            <rFont val="Tahoma"/>
            <family val="2"/>
          </rPr>
          <t>Becky Dzingeleski:</t>
        </r>
        <r>
          <rPr>
            <sz val="9"/>
            <color indexed="81"/>
            <rFont val="Tahoma"/>
            <family val="2"/>
          </rPr>
          <t xml:space="preserve">
Per FOD is a new Unit.  Contributions began in 2018</t>
        </r>
      </text>
    </comment>
    <comment ref="UIL19" authorId="0" shapeId="0" xr:uid="{BA0F45DE-7351-405B-8BF3-63E033336535}">
      <text>
        <r>
          <rPr>
            <b/>
            <sz val="9"/>
            <color indexed="81"/>
            <rFont val="Tahoma"/>
            <family val="2"/>
          </rPr>
          <t>Becky Dzingeleski:</t>
        </r>
        <r>
          <rPr>
            <sz val="9"/>
            <color indexed="81"/>
            <rFont val="Tahoma"/>
            <family val="2"/>
          </rPr>
          <t xml:space="preserve">
Per FOD is a new Unit.  Contributions began in 2018</t>
        </r>
      </text>
    </comment>
    <comment ref="UIP19" authorId="0" shapeId="0" xr:uid="{77F990FE-ABF3-4867-858A-EA10CF3AF298}">
      <text>
        <r>
          <rPr>
            <b/>
            <sz val="9"/>
            <color indexed="81"/>
            <rFont val="Tahoma"/>
            <family val="2"/>
          </rPr>
          <t>Becky Dzingeleski:</t>
        </r>
        <r>
          <rPr>
            <sz val="9"/>
            <color indexed="81"/>
            <rFont val="Tahoma"/>
            <family val="2"/>
          </rPr>
          <t xml:space="preserve">
Per FOD is a new Unit.  Contributions began in 2018</t>
        </r>
      </text>
    </comment>
    <comment ref="UIT19" authorId="0" shapeId="0" xr:uid="{875CA7DC-9B2D-4C58-9213-D2C27A03A3DC}">
      <text>
        <r>
          <rPr>
            <b/>
            <sz val="9"/>
            <color indexed="81"/>
            <rFont val="Tahoma"/>
            <family val="2"/>
          </rPr>
          <t>Becky Dzingeleski:</t>
        </r>
        <r>
          <rPr>
            <sz val="9"/>
            <color indexed="81"/>
            <rFont val="Tahoma"/>
            <family val="2"/>
          </rPr>
          <t xml:space="preserve">
Per FOD is a new Unit.  Contributions began in 2018</t>
        </r>
      </text>
    </comment>
    <comment ref="UIX19" authorId="0" shapeId="0" xr:uid="{586FEE11-0541-4FF6-BC4E-E64EDDC588C7}">
      <text>
        <r>
          <rPr>
            <b/>
            <sz val="9"/>
            <color indexed="81"/>
            <rFont val="Tahoma"/>
            <family val="2"/>
          </rPr>
          <t>Becky Dzingeleski:</t>
        </r>
        <r>
          <rPr>
            <sz val="9"/>
            <color indexed="81"/>
            <rFont val="Tahoma"/>
            <family val="2"/>
          </rPr>
          <t xml:space="preserve">
Per FOD is a new Unit.  Contributions began in 2018</t>
        </r>
      </text>
    </comment>
    <comment ref="UJB19" authorId="0" shapeId="0" xr:uid="{0B0651A8-3995-4BCF-B937-EA5332291D13}">
      <text>
        <r>
          <rPr>
            <b/>
            <sz val="9"/>
            <color indexed="81"/>
            <rFont val="Tahoma"/>
            <family val="2"/>
          </rPr>
          <t>Becky Dzingeleski:</t>
        </r>
        <r>
          <rPr>
            <sz val="9"/>
            <color indexed="81"/>
            <rFont val="Tahoma"/>
            <family val="2"/>
          </rPr>
          <t xml:space="preserve">
Per FOD is a new Unit.  Contributions began in 2018</t>
        </r>
      </text>
    </comment>
    <comment ref="UJF19" authorId="0" shapeId="0" xr:uid="{164252F1-F6D8-4307-BC0F-2B8C9496156D}">
      <text>
        <r>
          <rPr>
            <b/>
            <sz val="9"/>
            <color indexed="81"/>
            <rFont val="Tahoma"/>
            <family val="2"/>
          </rPr>
          <t>Becky Dzingeleski:</t>
        </r>
        <r>
          <rPr>
            <sz val="9"/>
            <color indexed="81"/>
            <rFont val="Tahoma"/>
            <family val="2"/>
          </rPr>
          <t xml:space="preserve">
Per FOD is a new Unit.  Contributions began in 2018</t>
        </r>
      </text>
    </comment>
    <comment ref="UJJ19" authorId="0" shapeId="0" xr:uid="{112E118B-62AC-4824-9B78-096AA3769E59}">
      <text>
        <r>
          <rPr>
            <b/>
            <sz val="9"/>
            <color indexed="81"/>
            <rFont val="Tahoma"/>
            <family val="2"/>
          </rPr>
          <t>Becky Dzingeleski:</t>
        </r>
        <r>
          <rPr>
            <sz val="9"/>
            <color indexed="81"/>
            <rFont val="Tahoma"/>
            <family val="2"/>
          </rPr>
          <t xml:space="preserve">
Per FOD is a new Unit.  Contributions began in 2018</t>
        </r>
      </text>
    </comment>
    <comment ref="UJN19" authorId="0" shapeId="0" xr:uid="{DACFD558-2DF3-4357-8B17-0B1149BA6C74}">
      <text>
        <r>
          <rPr>
            <b/>
            <sz val="9"/>
            <color indexed="81"/>
            <rFont val="Tahoma"/>
            <family val="2"/>
          </rPr>
          <t>Becky Dzingeleski:</t>
        </r>
        <r>
          <rPr>
            <sz val="9"/>
            <color indexed="81"/>
            <rFont val="Tahoma"/>
            <family val="2"/>
          </rPr>
          <t xml:space="preserve">
Per FOD is a new Unit.  Contributions began in 2018</t>
        </r>
      </text>
    </comment>
    <comment ref="UJR19" authorId="0" shapeId="0" xr:uid="{A8FF2452-00C4-4CE8-8B1B-C3BCB549CEFD}">
      <text>
        <r>
          <rPr>
            <b/>
            <sz val="9"/>
            <color indexed="81"/>
            <rFont val="Tahoma"/>
            <family val="2"/>
          </rPr>
          <t>Becky Dzingeleski:</t>
        </r>
        <r>
          <rPr>
            <sz val="9"/>
            <color indexed="81"/>
            <rFont val="Tahoma"/>
            <family val="2"/>
          </rPr>
          <t xml:space="preserve">
Per FOD is a new Unit.  Contributions began in 2018</t>
        </r>
      </text>
    </comment>
    <comment ref="UJV19" authorId="0" shapeId="0" xr:uid="{66ADFCBD-D5A7-4237-9D78-43DD4BBF7682}">
      <text>
        <r>
          <rPr>
            <b/>
            <sz val="9"/>
            <color indexed="81"/>
            <rFont val="Tahoma"/>
            <family val="2"/>
          </rPr>
          <t>Becky Dzingeleski:</t>
        </r>
        <r>
          <rPr>
            <sz val="9"/>
            <color indexed="81"/>
            <rFont val="Tahoma"/>
            <family val="2"/>
          </rPr>
          <t xml:space="preserve">
Per FOD is a new Unit.  Contributions began in 2018</t>
        </r>
      </text>
    </comment>
    <comment ref="UJZ19" authorId="0" shapeId="0" xr:uid="{634CF043-0277-487C-9DAE-5519CC4F9F28}">
      <text>
        <r>
          <rPr>
            <b/>
            <sz val="9"/>
            <color indexed="81"/>
            <rFont val="Tahoma"/>
            <family val="2"/>
          </rPr>
          <t>Becky Dzingeleski:</t>
        </r>
        <r>
          <rPr>
            <sz val="9"/>
            <color indexed="81"/>
            <rFont val="Tahoma"/>
            <family val="2"/>
          </rPr>
          <t xml:space="preserve">
Per FOD is a new Unit.  Contributions began in 2018</t>
        </r>
      </text>
    </comment>
    <comment ref="UKD19" authorId="0" shapeId="0" xr:uid="{09FB3BEE-F78E-4C81-A3B0-25BED8CF75A0}">
      <text>
        <r>
          <rPr>
            <b/>
            <sz val="9"/>
            <color indexed="81"/>
            <rFont val="Tahoma"/>
            <family val="2"/>
          </rPr>
          <t>Becky Dzingeleski:</t>
        </r>
        <r>
          <rPr>
            <sz val="9"/>
            <color indexed="81"/>
            <rFont val="Tahoma"/>
            <family val="2"/>
          </rPr>
          <t xml:space="preserve">
Per FOD is a new Unit.  Contributions began in 2018</t>
        </r>
      </text>
    </comment>
    <comment ref="UKH19" authorId="0" shapeId="0" xr:uid="{5967A9DC-6371-4BCA-8C4A-191D1F31CE33}">
      <text>
        <r>
          <rPr>
            <b/>
            <sz val="9"/>
            <color indexed="81"/>
            <rFont val="Tahoma"/>
            <family val="2"/>
          </rPr>
          <t>Becky Dzingeleski:</t>
        </r>
        <r>
          <rPr>
            <sz val="9"/>
            <color indexed="81"/>
            <rFont val="Tahoma"/>
            <family val="2"/>
          </rPr>
          <t xml:space="preserve">
Per FOD is a new Unit.  Contributions began in 2018</t>
        </r>
      </text>
    </comment>
    <comment ref="UKL19" authorId="0" shapeId="0" xr:uid="{22980206-CA84-48A6-A1F5-655C0E02A936}">
      <text>
        <r>
          <rPr>
            <b/>
            <sz val="9"/>
            <color indexed="81"/>
            <rFont val="Tahoma"/>
            <family val="2"/>
          </rPr>
          <t>Becky Dzingeleski:</t>
        </r>
        <r>
          <rPr>
            <sz val="9"/>
            <color indexed="81"/>
            <rFont val="Tahoma"/>
            <family val="2"/>
          </rPr>
          <t xml:space="preserve">
Per FOD is a new Unit.  Contributions began in 2018</t>
        </r>
      </text>
    </comment>
    <comment ref="UKP19" authorId="0" shapeId="0" xr:uid="{842CFB68-2787-4BFD-8DA7-1D09E28C2BA9}">
      <text>
        <r>
          <rPr>
            <b/>
            <sz val="9"/>
            <color indexed="81"/>
            <rFont val="Tahoma"/>
            <family val="2"/>
          </rPr>
          <t>Becky Dzingeleski:</t>
        </r>
        <r>
          <rPr>
            <sz val="9"/>
            <color indexed="81"/>
            <rFont val="Tahoma"/>
            <family val="2"/>
          </rPr>
          <t xml:space="preserve">
Per FOD is a new Unit.  Contributions began in 2018</t>
        </r>
      </text>
    </comment>
    <comment ref="UKT19" authorId="0" shapeId="0" xr:uid="{8802E237-FE2D-4BEF-9F1A-3C452409AB55}">
      <text>
        <r>
          <rPr>
            <b/>
            <sz val="9"/>
            <color indexed="81"/>
            <rFont val="Tahoma"/>
            <family val="2"/>
          </rPr>
          <t>Becky Dzingeleski:</t>
        </r>
        <r>
          <rPr>
            <sz val="9"/>
            <color indexed="81"/>
            <rFont val="Tahoma"/>
            <family val="2"/>
          </rPr>
          <t xml:space="preserve">
Per FOD is a new Unit.  Contributions began in 2018</t>
        </r>
      </text>
    </comment>
    <comment ref="UKX19" authorId="0" shapeId="0" xr:uid="{2B12272A-2EF4-474F-BEC9-8992B2DE009B}">
      <text>
        <r>
          <rPr>
            <b/>
            <sz val="9"/>
            <color indexed="81"/>
            <rFont val="Tahoma"/>
            <family val="2"/>
          </rPr>
          <t>Becky Dzingeleski:</t>
        </r>
        <r>
          <rPr>
            <sz val="9"/>
            <color indexed="81"/>
            <rFont val="Tahoma"/>
            <family val="2"/>
          </rPr>
          <t xml:space="preserve">
Per FOD is a new Unit.  Contributions began in 2018</t>
        </r>
      </text>
    </comment>
    <comment ref="ULB19" authorId="0" shapeId="0" xr:uid="{A1037AA0-115C-469D-A70C-DAC839D44B24}">
      <text>
        <r>
          <rPr>
            <b/>
            <sz val="9"/>
            <color indexed="81"/>
            <rFont val="Tahoma"/>
            <family val="2"/>
          </rPr>
          <t>Becky Dzingeleski:</t>
        </r>
        <r>
          <rPr>
            <sz val="9"/>
            <color indexed="81"/>
            <rFont val="Tahoma"/>
            <family val="2"/>
          </rPr>
          <t xml:space="preserve">
Per FOD is a new Unit.  Contributions began in 2018</t>
        </r>
      </text>
    </comment>
    <comment ref="ULF19" authorId="0" shapeId="0" xr:uid="{6544AAE2-DDFC-4C83-A3DC-1B3F11D362C7}">
      <text>
        <r>
          <rPr>
            <b/>
            <sz val="9"/>
            <color indexed="81"/>
            <rFont val="Tahoma"/>
            <family val="2"/>
          </rPr>
          <t>Becky Dzingeleski:</t>
        </r>
        <r>
          <rPr>
            <sz val="9"/>
            <color indexed="81"/>
            <rFont val="Tahoma"/>
            <family val="2"/>
          </rPr>
          <t xml:space="preserve">
Per FOD is a new Unit.  Contributions began in 2018</t>
        </r>
      </text>
    </comment>
    <comment ref="ULJ19" authorId="0" shapeId="0" xr:uid="{66E00812-5863-47AF-AD3C-6B7DD7F23C86}">
      <text>
        <r>
          <rPr>
            <b/>
            <sz val="9"/>
            <color indexed="81"/>
            <rFont val="Tahoma"/>
            <family val="2"/>
          </rPr>
          <t>Becky Dzingeleski:</t>
        </r>
        <r>
          <rPr>
            <sz val="9"/>
            <color indexed="81"/>
            <rFont val="Tahoma"/>
            <family val="2"/>
          </rPr>
          <t xml:space="preserve">
Per FOD is a new Unit.  Contributions began in 2018</t>
        </r>
      </text>
    </comment>
    <comment ref="ULN19" authorId="0" shapeId="0" xr:uid="{DE5B92A4-AA97-416B-9D07-ABAACBBA9E98}">
      <text>
        <r>
          <rPr>
            <b/>
            <sz val="9"/>
            <color indexed="81"/>
            <rFont val="Tahoma"/>
            <family val="2"/>
          </rPr>
          <t>Becky Dzingeleski:</t>
        </r>
        <r>
          <rPr>
            <sz val="9"/>
            <color indexed="81"/>
            <rFont val="Tahoma"/>
            <family val="2"/>
          </rPr>
          <t xml:space="preserve">
Per FOD is a new Unit.  Contributions began in 2018</t>
        </r>
      </text>
    </comment>
    <comment ref="ULR19" authorId="0" shapeId="0" xr:uid="{1DA772CD-55FC-4238-9BF3-4535B14AE892}">
      <text>
        <r>
          <rPr>
            <b/>
            <sz val="9"/>
            <color indexed="81"/>
            <rFont val="Tahoma"/>
            <family val="2"/>
          </rPr>
          <t>Becky Dzingeleski:</t>
        </r>
        <r>
          <rPr>
            <sz val="9"/>
            <color indexed="81"/>
            <rFont val="Tahoma"/>
            <family val="2"/>
          </rPr>
          <t xml:space="preserve">
Per FOD is a new Unit.  Contributions began in 2018</t>
        </r>
      </text>
    </comment>
    <comment ref="ULV19" authorId="0" shapeId="0" xr:uid="{FBEE4EAE-93BC-4BE0-B950-44A550A815B3}">
      <text>
        <r>
          <rPr>
            <b/>
            <sz val="9"/>
            <color indexed="81"/>
            <rFont val="Tahoma"/>
            <family val="2"/>
          </rPr>
          <t>Becky Dzingeleski:</t>
        </r>
        <r>
          <rPr>
            <sz val="9"/>
            <color indexed="81"/>
            <rFont val="Tahoma"/>
            <family val="2"/>
          </rPr>
          <t xml:space="preserve">
Per FOD is a new Unit.  Contributions began in 2018</t>
        </r>
      </text>
    </comment>
    <comment ref="ULZ19" authorId="0" shapeId="0" xr:uid="{87F587C2-6510-4C55-A13C-A1BDBC97315A}">
      <text>
        <r>
          <rPr>
            <b/>
            <sz val="9"/>
            <color indexed="81"/>
            <rFont val="Tahoma"/>
            <family val="2"/>
          </rPr>
          <t>Becky Dzingeleski:</t>
        </r>
        <r>
          <rPr>
            <sz val="9"/>
            <color indexed="81"/>
            <rFont val="Tahoma"/>
            <family val="2"/>
          </rPr>
          <t xml:space="preserve">
Per FOD is a new Unit.  Contributions began in 2018</t>
        </r>
      </text>
    </comment>
    <comment ref="UMD19" authorId="0" shapeId="0" xr:uid="{B1082002-3108-4D1F-B88F-7EDB7F3C6839}">
      <text>
        <r>
          <rPr>
            <b/>
            <sz val="9"/>
            <color indexed="81"/>
            <rFont val="Tahoma"/>
            <family val="2"/>
          </rPr>
          <t>Becky Dzingeleski:</t>
        </r>
        <r>
          <rPr>
            <sz val="9"/>
            <color indexed="81"/>
            <rFont val="Tahoma"/>
            <family val="2"/>
          </rPr>
          <t xml:space="preserve">
Per FOD is a new Unit.  Contributions began in 2018</t>
        </r>
      </text>
    </comment>
    <comment ref="UMH19" authorId="0" shapeId="0" xr:uid="{A4681DBA-A83C-426E-B4CD-C786633A009A}">
      <text>
        <r>
          <rPr>
            <b/>
            <sz val="9"/>
            <color indexed="81"/>
            <rFont val="Tahoma"/>
            <family val="2"/>
          </rPr>
          <t>Becky Dzingeleski:</t>
        </r>
        <r>
          <rPr>
            <sz val="9"/>
            <color indexed="81"/>
            <rFont val="Tahoma"/>
            <family val="2"/>
          </rPr>
          <t xml:space="preserve">
Per FOD is a new Unit.  Contributions began in 2018</t>
        </r>
      </text>
    </comment>
    <comment ref="UML19" authorId="0" shapeId="0" xr:uid="{42E5EFA8-7E85-4173-951E-28E166568915}">
      <text>
        <r>
          <rPr>
            <b/>
            <sz val="9"/>
            <color indexed="81"/>
            <rFont val="Tahoma"/>
            <family val="2"/>
          </rPr>
          <t>Becky Dzingeleski:</t>
        </r>
        <r>
          <rPr>
            <sz val="9"/>
            <color indexed="81"/>
            <rFont val="Tahoma"/>
            <family val="2"/>
          </rPr>
          <t xml:space="preserve">
Per FOD is a new Unit.  Contributions began in 2018</t>
        </r>
      </text>
    </comment>
    <comment ref="UMP19" authorId="0" shapeId="0" xr:uid="{2316B6CA-7041-47AE-8EB1-AF7BCEC06203}">
      <text>
        <r>
          <rPr>
            <b/>
            <sz val="9"/>
            <color indexed="81"/>
            <rFont val="Tahoma"/>
            <family val="2"/>
          </rPr>
          <t>Becky Dzingeleski:</t>
        </r>
        <r>
          <rPr>
            <sz val="9"/>
            <color indexed="81"/>
            <rFont val="Tahoma"/>
            <family val="2"/>
          </rPr>
          <t xml:space="preserve">
Per FOD is a new Unit.  Contributions began in 2018</t>
        </r>
      </text>
    </comment>
    <comment ref="UMT19" authorId="0" shapeId="0" xr:uid="{E4D26FBB-D45E-47B6-8707-3F206FD08C1C}">
      <text>
        <r>
          <rPr>
            <b/>
            <sz val="9"/>
            <color indexed="81"/>
            <rFont val="Tahoma"/>
            <family val="2"/>
          </rPr>
          <t>Becky Dzingeleski:</t>
        </r>
        <r>
          <rPr>
            <sz val="9"/>
            <color indexed="81"/>
            <rFont val="Tahoma"/>
            <family val="2"/>
          </rPr>
          <t xml:space="preserve">
Per FOD is a new Unit.  Contributions began in 2018</t>
        </r>
      </text>
    </comment>
    <comment ref="UMX19" authorId="0" shapeId="0" xr:uid="{B77C11E2-76B2-41C9-800E-5982A2FFBE0D}">
      <text>
        <r>
          <rPr>
            <b/>
            <sz val="9"/>
            <color indexed="81"/>
            <rFont val="Tahoma"/>
            <family val="2"/>
          </rPr>
          <t>Becky Dzingeleski:</t>
        </r>
        <r>
          <rPr>
            <sz val="9"/>
            <color indexed="81"/>
            <rFont val="Tahoma"/>
            <family val="2"/>
          </rPr>
          <t xml:space="preserve">
Per FOD is a new Unit.  Contributions began in 2018</t>
        </r>
      </text>
    </comment>
    <comment ref="UNB19" authorId="0" shapeId="0" xr:uid="{924EBC2B-961B-4501-9475-B708D3CE7CD2}">
      <text>
        <r>
          <rPr>
            <b/>
            <sz val="9"/>
            <color indexed="81"/>
            <rFont val="Tahoma"/>
            <family val="2"/>
          </rPr>
          <t>Becky Dzingeleski:</t>
        </r>
        <r>
          <rPr>
            <sz val="9"/>
            <color indexed="81"/>
            <rFont val="Tahoma"/>
            <family val="2"/>
          </rPr>
          <t xml:space="preserve">
Per FOD is a new Unit.  Contributions began in 2018</t>
        </r>
      </text>
    </comment>
    <comment ref="UNF19" authorId="0" shapeId="0" xr:uid="{A842685D-409D-4E78-A71E-0147279E2213}">
      <text>
        <r>
          <rPr>
            <b/>
            <sz val="9"/>
            <color indexed="81"/>
            <rFont val="Tahoma"/>
            <family val="2"/>
          </rPr>
          <t>Becky Dzingeleski:</t>
        </r>
        <r>
          <rPr>
            <sz val="9"/>
            <color indexed="81"/>
            <rFont val="Tahoma"/>
            <family val="2"/>
          </rPr>
          <t xml:space="preserve">
Per FOD is a new Unit.  Contributions began in 2018</t>
        </r>
      </text>
    </comment>
    <comment ref="UNJ19" authorId="0" shapeId="0" xr:uid="{0A512923-9C80-475F-8A6D-F8B0518291FA}">
      <text>
        <r>
          <rPr>
            <b/>
            <sz val="9"/>
            <color indexed="81"/>
            <rFont val="Tahoma"/>
            <family val="2"/>
          </rPr>
          <t>Becky Dzingeleski:</t>
        </r>
        <r>
          <rPr>
            <sz val="9"/>
            <color indexed="81"/>
            <rFont val="Tahoma"/>
            <family val="2"/>
          </rPr>
          <t xml:space="preserve">
Per FOD is a new Unit.  Contributions began in 2018</t>
        </r>
      </text>
    </comment>
    <comment ref="UNN19" authorId="0" shapeId="0" xr:uid="{DB04F454-7A9C-4595-9B54-733B4821E55D}">
      <text>
        <r>
          <rPr>
            <b/>
            <sz val="9"/>
            <color indexed="81"/>
            <rFont val="Tahoma"/>
            <family val="2"/>
          </rPr>
          <t>Becky Dzingeleski:</t>
        </r>
        <r>
          <rPr>
            <sz val="9"/>
            <color indexed="81"/>
            <rFont val="Tahoma"/>
            <family val="2"/>
          </rPr>
          <t xml:space="preserve">
Per FOD is a new Unit.  Contributions began in 2018</t>
        </r>
      </text>
    </comment>
    <comment ref="UNR19" authorId="0" shapeId="0" xr:uid="{546A81C1-5E09-45BD-B0E6-51AE9B124ECD}">
      <text>
        <r>
          <rPr>
            <b/>
            <sz val="9"/>
            <color indexed="81"/>
            <rFont val="Tahoma"/>
            <family val="2"/>
          </rPr>
          <t>Becky Dzingeleski:</t>
        </r>
        <r>
          <rPr>
            <sz val="9"/>
            <color indexed="81"/>
            <rFont val="Tahoma"/>
            <family val="2"/>
          </rPr>
          <t xml:space="preserve">
Per FOD is a new Unit.  Contributions began in 2018</t>
        </r>
      </text>
    </comment>
    <comment ref="UNV19" authorId="0" shapeId="0" xr:uid="{BB0E91EC-666E-4E47-92FD-4D976E3DFE43}">
      <text>
        <r>
          <rPr>
            <b/>
            <sz val="9"/>
            <color indexed="81"/>
            <rFont val="Tahoma"/>
            <family val="2"/>
          </rPr>
          <t>Becky Dzingeleski:</t>
        </r>
        <r>
          <rPr>
            <sz val="9"/>
            <color indexed="81"/>
            <rFont val="Tahoma"/>
            <family val="2"/>
          </rPr>
          <t xml:space="preserve">
Per FOD is a new Unit.  Contributions began in 2018</t>
        </r>
      </text>
    </comment>
    <comment ref="UNZ19" authorId="0" shapeId="0" xr:uid="{7CAF8B6F-A21A-4B74-A06D-F14E6A8E6619}">
      <text>
        <r>
          <rPr>
            <b/>
            <sz val="9"/>
            <color indexed="81"/>
            <rFont val="Tahoma"/>
            <family val="2"/>
          </rPr>
          <t>Becky Dzingeleski:</t>
        </r>
        <r>
          <rPr>
            <sz val="9"/>
            <color indexed="81"/>
            <rFont val="Tahoma"/>
            <family val="2"/>
          </rPr>
          <t xml:space="preserve">
Per FOD is a new Unit.  Contributions began in 2018</t>
        </r>
      </text>
    </comment>
    <comment ref="UOD19" authorId="0" shapeId="0" xr:uid="{714F27C2-203B-4106-B474-923E73614E09}">
      <text>
        <r>
          <rPr>
            <b/>
            <sz val="9"/>
            <color indexed="81"/>
            <rFont val="Tahoma"/>
            <family val="2"/>
          </rPr>
          <t>Becky Dzingeleski:</t>
        </r>
        <r>
          <rPr>
            <sz val="9"/>
            <color indexed="81"/>
            <rFont val="Tahoma"/>
            <family val="2"/>
          </rPr>
          <t xml:space="preserve">
Per FOD is a new Unit.  Contributions began in 2018</t>
        </r>
      </text>
    </comment>
    <comment ref="UOH19" authorId="0" shapeId="0" xr:uid="{362301F4-AA00-4C47-A7CE-357F167C85A8}">
      <text>
        <r>
          <rPr>
            <b/>
            <sz val="9"/>
            <color indexed="81"/>
            <rFont val="Tahoma"/>
            <family val="2"/>
          </rPr>
          <t>Becky Dzingeleski:</t>
        </r>
        <r>
          <rPr>
            <sz val="9"/>
            <color indexed="81"/>
            <rFont val="Tahoma"/>
            <family val="2"/>
          </rPr>
          <t xml:space="preserve">
Per FOD is a new Unit.  Contributions began in 2018</t>
        </r>
      </text>
    </comment>
    <comment ref="UOL19" authorId="0" shapeId="0" xr:uid="{DA6F0A51-A94D-41C3-9336-BB3CBA4E9437}">
      <text>
        <r>
          <rPr>
            <b/>
            <sz val="9"/>
            <color indexed="81"/>
            <rFont val="Tahoma"/>
            <family val="2"/>
          </rPr>
          <t>Becky Dzingeleski:</t>
        </r>
        <r>
          <rPr>
            <sz val="9"/>
            <color indexed="81"/>
            <rFont val="Tahoma"/>
            <family val="2"/>
          </rPr>
          <t xml:space="preserve">
Per FOD is a new Unit.  Contributions began in 2018</t>
        </r>
      </text>
    </comment>
    <comment ref="UOP19" authorId="0" shapeId="0" xr:uid="{9BDD817F-F7E0-46D7-8537-A3A1104B5F48}">
      <text>
        <r>
          <rPr>
            <b/>
            <sz val="9"/>
            <color indexed="81"/>
            <rFont val="Tahoma"/>
            <family val="2"/>
          </rPr>
          <t>Becky Dzingeleski:</t>
        </r>
        <r>
          <rPr>
            <sz val="9"/>
            <color indexed="81"/>
            <rFont val="Tahoma"/>
            <family val="2"/>
          </rPr>
          <t xml:space="preserve">
Per FOD is a new Unit.  Contributions began in 2018</t>
        </r>
      </text>
    </comment>
    <comment ref="UOT19" authorId="0" shapeId="0" xr:uid="{6BFCA83E-8D16-4911-A4DC-83D5184FDEDF}">
      <text>
        <r>
          <rPr>
            <b/>
            <sz val="9"/>
            <color indexed="81"/>
            <rFont val="Tahoma"/>
            <family val="2"/>
          </rPr>
          <t>Becky Dzingeleski:</t>
        </r>
        <r>
          <rPr>
            <sz val="9"/>
            <color indexed="81"/>
            <rFont val="Tahoma"/>
            <family val="2"/>
          </rPr>
          <t xml:space="preserve">
Per FOD is a new Unit.  Contributions began in 2018</t>
        </r>
      </text>
    </comment>
    <comment ref="UOX19" authorId="0" shapeId="0" xr:uid="{C9BDC3C5-846A-4CD2-BA0E-1A0C92F59171}">
      <text>
        <r>
          <rPr>
            <b/>
            <sz val="9"/>
            <color indexed="81"/>
            <rFont val="Tahoma"/>
            <family val="2"/>
          </rPr>
          <t>Becky Dzingeleski:</t>
        </r>
        <r>
          <rPr>
            <sz val="9"/>
            <color indexed="81"/>
            <rFont val="Tahoma"/>
            <family val="2"/>
          </rPr>
          <t xml:space="preserve">
Per FOD is a new Unit.  Contributions began in 2018</t>
        </r>
      </text>
    </comment>
    <comment ref="UPB19" authorId="0" shapeId="0" xr:uid="{79760D8D-58FB-4664-B2E0-151358AC6928}">
      <text>
        <r>
          <rPr>
            <b/>
            <sz val="9"/>
            <color indexed="81"/>
            <rFont val="Tahoma"/>
            <family val="2"/>
          </rPr>
          <t>Becky Dzingeleski:</t>
        </r>
        <r>
          <rPr>
            <sz val="9"/>
            <color indexed="81"/>
            <rFont val="Tahoma"/>
            <family val="2"/>
          </rPr>
          <t xml:space="preserve">
Per FOD is a new Unit.  Contributions began in 2018</t>
        </r>
      </text>
    </comment>
    <comment ref="UPF19" authorId="0" shapeId="0" xr:uid="{DB0481DF-55BB-4A23-A1C8-D4392FB16CD5}">
      <text>
        <r>
          <rPr>
            <b/>
            <sz val="9"/>
            <color indexed="81"/>
            <rFont val="Tahoma"/>
            <family val="2"/>
          </rPr>
          <t>Becky Dzingeleski:</t>
        </r>
        <r>
          <rPr>
            <sz val="9"/>
            <color indexed="81"/>
            <rFont val="Tahoma"/>
            <family val="2"/>
          </rPr>
          <t xml:space="preserve">
Per FOD is a new Unit.  Contributions began in 2018</t>
        </r>
      </text>
    </comment>
    <comment ref="UPJ19" authorId="0" shapeId="0" xr:uid="{5A14E04C-055A-43B3-88F2-C8CCB90AC605}">
      <text>
        <r>
          <rPr>
            <b/>
            <sz val="9"/>
            <color indexed="81"/>
            <rFont val="Tahoma"/>
            <family val="2"/>
          </rPr>
          <t>Becky Dzingeleski:</t>
        </r>
        <r>
          <rPr>
            <sz val="9"/>
            <color indexed="81"/>
            <rFont val="Tahoma"/>
            <family val="2"/>
          </rPr>
          <t xml:space="preserve">
Per FOD is a new Unit.  Contributions began in 2018</t>
        </r>
      </text>
    </comment>
    <comment ref="UPN19" authorId="0" shapeId="0" xr:uid="{1694E841-106F-4AAD-A72E-5464225DF800}">
      <text>
        <r>
          <rPr>
            <b/>
            <sz val="9"/>
            <color indexed="81"/>
            <rFont val="Tahoma"/>
            <family val="2"/>
          </rPr>
          <t>Becky Dzingeleski:</t>
        </r>
        <r>
          <rPr>
            <sz val="9"/>
            <color indexed="81"/>
            <rFont val="Tahoma"/>
            <family val="2"/>
          </rPr>
          <t xml:space="preserve">
Per FOD is a new Unit.  Contributions began in 2018</t>
        </r>
      </text>
    </comment>
    <comment ref="UPR19" authorId="0" shapeId="0" xr:uid="{B17070F5-E3D9-422B-9961-F6B0C90E78C1}">
      <text>
        <r>
          <rPr>
            <b/>
            <sz val="9"/>
            <color indexed="81"/>
            <rFont val="Tahoma"/>
            <family val="2"/>
          </rPr>
          <t>Becky Dzingeleski:</t>
        </r>
        <r>
          <rPr>
            <sz val="9"/>
            <color indexed="81"/>
            <rFont val="Tahoma"/>
            <family val="2"/>
          </rPr>
          <t xml:space="preserve">
Per FOD is a new Unit.  Contributions began in 2018</t>
        </r>
      </text>
    </comment>
    <comment ref="UPV19" authorId="0" shapeId="0" xr:uid="{97FE6678-AA22-4E0D-96AA-A7736AA14AA1}">
      <text>
        <r>
          <rPr>
            <b/>
            <sz val="9"/>
            <color indexed="81"/>
            <rFont val="Tahoma"/>
            <family val="2"/>
          </rPr>
          <t>Becky Dzingeleski:</t>
        </r>
        <r>
          <rPr>
            <sz val="9"/>
            <color indexed="81"/>
            <rFont val="Tahoma"/>
            <family val="2"/>
          </rPr>
          <t xml:space="preserve">
Per FOD is a new Unit.  Contributions began in 2018</t>
        </r>
      </text>
    </comment>
    <comment ref="UPZ19" authorId="0" shapeId="0" xr:uid="{E3800689-F4AC-4C0E-BD68-99A4D267496F}">
      <text>
        <r>
          <rPr>
            <b/>
            <sz val="9"/>
            <color indexed="81"/>
            <rFont val="Tahoma"/>
            <family val="2"/>
          </rPr>
          <t>Becky Dzingeleski:</t>
        </r>
        <r>
          <rPr>
            <sz val="9"/>
            <color indexed="81"/>
            <rFont val="Tahoma"/>
            <family val="2"/>
          </rPr>
          <t xml:space="preserve">
Per FOD is a new Unit.  Contributions began in 2018</t>
        </r>
      </text>
    </comment>
    <comment ref="UQD19" authorId="0" shapeId="0" xr:uid="{0E4BBDEB-EE3B-4A5C-88F4-CB4A5F4B6B14}">
      <text>
        <r>
          <rPr>
            <b/>
            <sz val="9"/>
            <color indexed="81"/>
            <rFont val="Tahoma"/>
            <family val="2"/>
          </rPr>
          <t>Becky Dzingeleski:</t>
        </r>
        <r>
          <rPr>
            <sz val="9"/>
            <color indexed="81"/>
            <rFont val="Tahoma"/>
            <family val="2"/>
          </rPr>
          <t xml:space="preserve">
Per FOD is a new Unit.  Contributions began in 2018</t>
        </r>
      </text>
    </comment>
    <comment ref="UQH19" authorId="0" shapeId="0" xr:uid="{A3DA9E57-4DAC-477D-B5AF-DC9C352ED6DA}">
      <text>
        <r>
          <rPr>
            <b/>
            <sz val="9"/>
            <color indexed="81"/>
            <rFont val="Tahoma"/>
            <family val="2"/>
          </rPr>
          <t>Becky Dzingeleski:</t>
        </r>
        <r>
          <rPr>
            <sz val="9"/>
            <color indexed="81"/>
            <rFont val="Tahoma"/>
            <family val="2"/>
          </rPr>
          <t xml:space="preserve">
Per FOD is a new Unit.  Contributions began in 2018</t>
        </r>
      </text>
    </comment>
    <comment ref="UQL19" authorId="0" shapeId="0" xr:uid="{6EAD3106-6F0C-4D91-8D28-0FC069F329AF}">
      <text>
        <r>
          <rPr>
            <b/>
            <sz val="9"/>
            <color indexed="81"/>
            <rFont val="Tahoma"/>
            <family val="2"/>
          </rPr>
          <t>Becky Dzingeleski:</t>
        </r>
        <r>
          <rPr>
            <sz val="9"/>
            <color indexed="81"/>
            <rFont val="Tahoma"/>
            <family val="2"/>
          </rPr>
          <t xml:space="preserve">
Per FOD is a new Unit.  Contributions began in 2018</t>
        </r>
      </text>
    </comment>
    <comment ref="UQP19" authorId="0" shapeId="0" xr:uid="{E903FE13-8BAA-449B-B716-1C5FC8809B0B}">
      <text>
        <r>
          <rPr>
            <b/>
            <sz val="9"/>
            <color indexed="81"/>
            <rFont val="Tahoma"/>
            <family val="2"/>
          </rPr>
          <t>Becky Dzingeleski:</t>
        </r>
        <r>
          <rPr>
            <sz val="9"/>
            <color indexed="81"/>
            <rFont val="Tahoma"/>
            <family val="2"/>
          </rPr>
          <t xml:space="preserve">
Per FOD is a new Unit.  Contributions began in 2018</t>
        </r>
      </text>
    </comment>
    <comment ref="UQT19" authorId="0" shapeId="0" xr:uid="{D65DDFAB-B077-4010-9100-0943782DD591}">
      <text>
        <r>
          <rPr>
            <b/>
            <sz val="9"/>
            <color indexed="81"/>
            <rFont val="Tahoma"/>
            <family val="2"/>
          </rPr>
          <t>Becky Dzingeleski:</t>
        </r>
        <r>
          <rPr>
            <sz val="9"/>
            <color indexed="81"/>
            <rFont val="Tahoma"/>
            <family val="2"/>
          </rPr>
          <t xml:space="preserve">
Per FOD is a new Unit.  Contributions began in 2018</t>
        </r>
      </text>
    </comment>
    <comment ref="UQX19" authorId="0" shapeId="0" xr:uid="{4BB32A44-4191-4179-91B1-65FEE99CCCBC}">
      <text>
        <r>
          <rPr>
            <b/>
            <sz val="9"/>
            <color indexed="81"/>
            <rFont val="Tahoma"/>
            <family val="2"/>
          </rPr>
          <t>Becky Dzingeleski:</t>
        </r>
        <r>
          <rPr>
            <sz val="9"/>
            <color indexed="81"/>
            <rFont val="Tahoma"/>
            <family val="2"/>
          </rPr>
          <t xml:space="preserve">
Per FOD is a new Unit.  Contributions began in 2018</t>
        </r>
      </text>
    </comment>
    <comment ref="URB19" authorId="0" shapeId="0" xr:uid="{5B25DC56-536F-4687-B404-340F53ABDC1D}">
      <text>
        <r>
          <rPr>
            <b/>
            <sz val="9"/>
            <color indexed="81"/>
            <rFont val="Tahoma"/>
            <family val="2"/>
          </rPr>
          <t>Becky Dzingeleski:</t>
        </r>
        <r>
          <rPr>
            <sz val="9"/>
            <color indexed="81"/>
            <rFont val="Tahoma"/>
            <family val="2"/>
          </rPr>
          <t xml:space="preserve">
Per FOD is a new Unit.  Contributions began in 2018</t>
        </r>
      </text>
    </comment>
    <comment ref="URF19" authorId="0" shapeId="0" xr:uid="{F0C3FE0F-BAE0-4722-83E6-EC3DE5436B8F}">
      <text>
        <r>
          <rPr>
            <b/>
            <sz val="9"/>
            <color indexed="81"/>
            <rFont val="Tahoma"/>
            <family val="2"/>
          </rPr>
          <t>Becky Dzingeleski:</t>
        </r>
        <r>
          <rPr>
            <sz val="9"/>
            <color indexed="81"/>
            <rFont val="Tahoma"/>
            <family val="2"/>
          </rPr>
          <t xml:space="preserve">
Per FOD is a new Unit.  Contributions began in 2018</t>
        </r>
      </text>
    </comment>
    <comment ref="URJ19" authorId="0" shapeId="0" xr:uid="{03DE0A8A-CBDA-4989-92EC-CF37110DAED6}">
      <text>
        <r>
          <rPr>
            <b/>
            <sz val="9"/>
            <color indexed="81"/>
            <rFont val="Tahoma"/>
            <family val="2"/>
          </rPr>
          <t>Becky Dzingeleski:</t>
        </r>
        <r>
          <rPr>
            <sz val="9"/>
            <color indexed="81"/>
            <rFont val="Tahoma"/>
            <family val="2"/>
          </rPr>
          <t xml:space="preserve">
Per FOD is a new Unit.  Contributions began in 2018</t>
        </r>
      </text>
    </comment>
    <comment ref="URN19" authorId="0" shapeId="0" xr:uid="{5A40FD9D-28F7-402F-99AF-6E281551F28C}">
      <text>
        <r>
          <rPr>
            <b/>
            <sz val="9"/>
            <color indexed="81"/>
            <rFont val="Tahoma"/>
            <family val="2"/>
          </rPr>
          <t>Becky Dzingeleski:</t>
        </r>
        <r>
          <rPr>
            <sz val="9"/>
            <color indexed="81"/>
            <rFont val="Tahoma"/>
            <family val="2"/>
          </rPr>
          <t xml:space="preserve">
Per FOD is a new Unit.  Contributions began in 2018</t>
        </r>
      </text>
    </comment>
    <comment ref="URR19" authorId="0" shapeId="0" xr:uid="{4DC643FD-27AB-45E5-8BE6-65FF3D832E65}">
      <text>
        <r>
          <rPr>
            <b/>
            <sz val="9"/>
            <color indexed="81"/>
            <rFont val="Tahoma"/>
            <family val="2"/>
          </rPr>
          <t>Becky Dzingeleski:</t>
        </r>
        <r>
          <rPr>
            <sz val="9"/>
            <color indexed="81"/>
            <rFont val="Tahoma"/>
            <family val="2"/>
          </rPr>
          <t xml:space="preserve">
Per FOD is a new Unit.  Contributions began in 2018</t>
        </r>
      </text>
    </comment>
    <comment ref="URV19" authorId="0" shapeId="0" xr:uid="{EA9D9B20-7472-43AF-8E6F-331D383FF10F}">
      <text>
        <r>
          <rPr>
            <b/>
            <sz val="9"/>
            <color indexed="81"/>
            <rFont val="Tahoma"/>
            <family val="2"/>
          </rPr>
          <t>Becky Dzingeleski:</t>
        </r>
        <r>
          <rPr>
            <sz val="9"/>
            <color indexed="81"/>
            <rFont val="Tahoma"/>
            <family val="2"/>
          </rPr>
          <t xml:space="preserve">
Per FOD is a new Unit.  Contributions began in 2018</t>
        </r>
      </text>
    </comment>
    <comment ref="URZ19" authorId="0" shapeId="0" xr:uid="{8C3483F3-AA6E-4A1F-94D5-1FAB8607B4CF}">
      <text>
        <r>
          <rPr>
            <b/>
            <sz val="9"/>
            <color indexed="81"/>
            <rFont val="Tahoma"/>
            <family val="2"/>
          </rPr>
          <t>Becky Dzingeleski:</t>
        </r>
        <r>
          <rPr>
            <sz val="9"/>
            <color indexed="81"/>
            <rFont val="Tahoma"/>
            <family val="2"/>
          </rPr>
          <t xml:space="preserve">
Per FOD is a new Unit.  Contributions began in 2018</t>
        </r>
      </text>
    </comment>
    <comment ref="USD19" authorId="0" shapeId="0" xr:uid="{24362C61-9CB0-4913-9F53-6FDDEB208F1A}">
      <text>
        <r>
          <rPr>
            <b/>
            <sz val="9"/>
            <color indexed="81"/>
            <rFont val="Tahoma"/>
            <family val="2"/>
          </rPr>
          <t>Becky Dzingeleski:</t>
        </r>
        <r>
          <rPr>
            <sz val="9"/>
            <color indexed="81"/>
            <rFont val="Tahoma"/>
            <family val="2"/>
          </rPr>
          <t xml:space="preserve">
Per FOD is a new Unit.  Contributions began in 2018</t>
        </r>
      </text>
    </comment>
    <comment ref="USH19" authorId="0" shapeId="0" xr:uid="{AA162D72-56F5-4114-9333-6C21523FA367}">
      <text>
        <r>
          <rPr>
            <b/>
            <sz val="9"/>
            <color indexed="81"/>
            <rFont val="Tahoma"/>
            <family val="2"/>
          </rPr>
          <t>Becky Dzingeleski:</t>
        </r>
        <r>
          <rPr>
            <sz val="9"/>
            <color indexed="81"/>
            <rFont val="Tahoma"/>
            <family val="2"/>
          </rPr>
          <t xml:space="preserve">
Per FOD is a new Unit.  Contributions began in 2018</t>
        </r>
      </text>
    </comment>
    <comment ref="USL19" authorId="0" shapeId="0" xr:uid="{85642300-5F1C-4C06-A303-80BC61D49A13}">
      <text>
        <r>
          <rPr>
            <b/>
            <sz val="9"/>
            <color indexed="81"/>
            <rFont val="Tahoma"/>
            <family val="2"/>
          </rPr>
          <t>Becky Dzingeleski:</t>
        </r>
        <r>
          <rPr>
            <sz val="9"/>
            <color indexed="81"/>
            <rFont val="Tahoma"/>
            <family val="2"/>
          </rPr>
          <t xml:space="preserve">
Per FOD is a new Unit.  Contributions began in 2018</t>
        </r>
      </text>
    </comment>
    <comment ref="USP19" authorId="0" shapeId="0" xr:uid="{188AC7A9-D3D2-468B-BE84-DEAAAC1E8D23}">
      <text>
        <r>
          <rPr>
            <b/>
            <sz val="9"/>
            <color indexed="81"/>
            <rFont val="Tahoma"/>
            <family val="2"/>
          </rPr>
          <t>Becky Dzingeleski:</t>
        </r>
        <r>
          <rPr>
            <sz val="9"/>
            <color indexed="81"/>
            <rFont val="Tahoma"/>
            <family val="2"/>
          </rPr>
          <t xml:space="preserve">
Per FOD is a new Unit.  Contributions began in 2018</t>
        </r>
      </text>
    </comment>
    <comment ref="UST19" authorId="0" shapeId="0" xr:uid="{845DDE6D-BAC1-4CB5-A8E2-374194B4EAD5}">
      <text>
        <r>
          <rPr>
            <b/>
            <sz val="9"/>
            <color indexed="81"/>
            <rFont val="Tahoma"/>
            <family val="2"/>
          </rPr>
          <t>Becky Dzingeleski:</t>
        </r>
        <r>
          <rPr>
            <sz val="9"/>
            <color indexed="81"/>
            <rFont val="Tahoma"/>
            <family val="2"/>
          </rPr>
          <t xml:space="preserve">
Per FOD is a new Unit.  Contributions began in 2018</t>
        </r>
      </text>
    </comment>
    <comment ref="USX19" authorId="0" shapeId="0" xr:uid="{C2BF4599-2121-40E0-AE56-47F727F2405B}">
      <text>
        <r>
          <rPr>
            <b/>
            <sz val="9"/>
            <color indexed="81"/>
            <rFont val="Tahoma"/>
            <family val="2"/>
          </rPr>
          <t>Becky Dzingeleski:</t>
        </r>
        <r>
          <rPr>
            <sz val="9"/>
            <color indexed="81"/>
            <rFont val="Tahoma"/>
            <family val="2"/>
          </rPr>
          <t xml:space="preserve">
Per FOD is a new Unit.  Contributions began in 2018</t>
        </r>
      </text>
    </comment>
    <comment ref="UTB19" authorId="0" shapeId="0" xr:uid="{E4488F83-79FB-4505-AC23-FB9F62206B22}">
      <text>
        <r>
          <rPr>
            <b/>
            <sz val="9"/>
            <color indexed="81"/>
            <rFont val="Tahoma"/>
            <family val="2"/>
          </rPr>
          <t>Becky Dzingeleski:</t>
        </r>
        <r>
          <rPr>
            <sz val="9"/>
            <color indexed="81"/>
            <rFont val="Tahoma"/>
            <family val="2"/>
          </rPr>
          <t xml:space="preserve">
Per FOD is a new Unit.  Contributions began in 2018</t>
        </r>
      </text>
    </comment>
    <comment ref="UTF19" authorId="0" shapeId="0" xr:uid="{D74AB7E4-6311-4EB3-AE19-E888FDAA6946}">
      <text>
        <r>
          <rPr>
            <b/>
            <sz val="9"/>
            <color indexed="81"/>
            <rFont val="Tahoma"/>
            <family val="2"/>
          </rPr>
          <t>Becky Dzingeleski:</t>
        </r>
        <r>
          <rPr>
            <sz val="9"/>
            <color indexed="81"/>
            <rFont val="Tahoma"/>
            <family val="2"/>
          </rPr>
          <t xml:space="preserve">
Per FOD is a new Unit.  Contributions began in 2018</t>
        </r>
      </text>
    </comment>
    <comment ref="UTJ19" authorId="0" shapeId="0" xr:uid="{77FAA7A9-DBAE-4D73-BA66-5EAA8DF08D32}">
      <text>
        <r>
          <rPr>
            <b/>
            <sz val="9"/>
            <color indexed="81"/>
            <rFont val="Tahoma"/>
            <family val="2"/>
          </rPr>
          <t>Becky Dzingeleski:</t>
        </r>
        <r>
          <rPr>
            <sz val="9"/>
            <color indexed="81"/>
            <rFont val="Tahoma"/>
            <family val="2"/>
          </rPr>
          <t xml:space="preserve">
Per FOD is a new Unit.  Contributions began in 2018</t>
        </r>
      </text>
    </comment>
    <comment ref="UTN19" authorId="0" shapeId="0" xr:uid="{23423558-A1CC-4079-A6A5-2103CC2C657C}">
      <text>
        <r>
          <rPr>
            <b/>
            <sz val="9"/>
            <color indexed="81"/>
            <rFont val="Tahoma"/>
            <family val="2"/>
          </rPr>
          <t>Becky Dzingeleski:</t>
        </r>
        <r>
          <rPr>
            <sz val="9"/>
            <color indexed="81"/>
            <rFont val="Tahoma"/>
            <family val="2"/>
          </rPr>
          <t xml:space="preserve">
Per FOD is a new Unit.  Contributions began in 2018</t>
        </r>
      </text>
    </comment>
    <comment ref="UTR19" authorId="0" shapeId="0" xr:uid="{49965475-EBCD-487B-8FE6-A6E34450A04D}">
      <text>
        <r>
          <rPr>
            <b/>
            <sz val="9"/>
            <color indexed="81"/>
            <rFont val="Tahoma"/>
            <family val="2"/>
          </rPr>
          <t>Becky Dzingeleski:</t>
        </r>
        <r>
          <rPr>
            <sz val="9"/>
            <color indexed="81"/>
            <rFont val="Tahoma"/>
            <family val="2"/>
          </rPr>
          <t xml:space="preserve">
Per FOD is a new Unit.  Contributions began in 2018</t>
        </r>
      </text>
    </comment>
    <comment ref="UTV19" authorId="0" shapeId="0" xr:uid="{CEFAEDF0-DF47-455D-852F-2CE7B00622CD}">
      <text>
        <r>
          <rPr>
            <b/>
            <sz val="9"/>
            <color indexed="81"/>
            <rFont val="Tahoma"/>
            <family val="2"/>
          </rPr>
          <t>Becky Dzingeleski:</t>
        </r>
        <r>
          <rPr>
            <sz val="9"/>
            <color indexed="81"/>
            <rFont val="Tahoma"/>
            <family val="2"/>
          </rPr>
          <t xml:space="preserve">
Per FOD is a new Unit.  Contributions began in 2018</t>
        </r>
      </text>
    </comment>
    <comment ref="UTZ19" authorId="0" shapeId="0" xr:uid="{E4D97FF5-E8E5-45E0-851D-F98EEE9D4D51}">
      <text>
        <r>
          <rPr>
            <b/>
            <sz val="9"/>
            <color indexed="81"/>
            <rFont val="Tahoma"/>
            <family val="2"/>
          </rPr>
          <t>Becky Dzingeleski:</t>
        </r>
        <r>
          <rPr>
            <sz val="9"/>
            <color indexed="81"/>
            <rFont val="Tahoma"/>
            <family val="2"/>
          </rPr>
          <t xml:space="preserve">
Per FOD is a new Unit.  Contributions began in 2018</t>
        </r>
      </text>
    </comment>
    <comment ref="UUD19" authorId="0" shapeId="0" xr:uid="{1496C69E-C95D-4094-B5C0-64DEBEAA5FAD}">
      <text>
        <r>
          <rPr>
            <b/>
            <sz val="9"/>
            <color indexed="81"/>
            <rFont val="Tahoma"/>
            <family val="2"/>
          </rPr>
          <t>Becky Dzingeleski:</t>
        </r>
        <r>
          <rPr>
            <sz val="9"/>
            <color indexed="81"/>
            <rFont val="Tahoma"/>
            <family val="2"/>
          </rPr>
          <t xml:space="preserve">
Per FOD is a new Unit.  Contributions began in 2018</t>
        </r>
      </text>
    </comment>
    <comment ref="UUH19" authorId="0" shapeId="0" xr:uid="{584609BE-BFD0-4907-A849-9D1F444ADECB}">
      <text>
        <r>
          <rPr>
            <b/>
            <sz val="9"/>
            <color indexed="81"/>
            <rFont val="Tahoma"/>
            <family val="2"/>
          </rPr>
          <t>Becky Dzingeleski:</t>
        </r>
        <r>
          <rPr>
            <sz val="9"/>
            <color indexed="81"/>
            <rFont val="Tahoma"/>
            <family val="2"/>
          </rPr>
          <t xml:space="preserve">
Per FOD is a new Unit.  Contributions began in 2018</t>
        </r>
      </text>
    </comment>
    <comment ref="UUL19" authorId="0" shapeId="0" xr:uid="{7227EDF4-33C2-48F5-944F-D563E91E6BB0}">
      <text>
        <r>
          <rPr>
            <b/>
            <sz val="9"/>
            <color indexed="81"/>
            <rFont val="Tahoma"/>
            <family val="2"/>
          </rPr>
          <t>Becky Dzingeleski:</t>
        </r>
        <r>
          <rPr>
            <sz val="9"/>
            <color indexed="81"/>
            <rFont val="Tahoma"/>
            <family val="2"/>
          </rPr>
          <t xml:space="preserve">
Per FOD is a new Unit.  Contributions began in 2018</t>
        </r>
      </text>
    </comment>
    <comment ref="UUP19" authorId="0" shapeId="0" xr:uid="{BBB68BF9-73CA-451F-9E32-91EFB79C9B61}">
      <text>
        <r>
          <rPr>
            <b/>
            <sz val="9"/>
            <color indexed="81"/>
            <rFont val="Tahoma"/>
            <family val="2"/>
          </rPr>
          <t>Becky Dzingeleski:</t>
        </r>
        <r>
          <rPr>
            <sz val="9"/>
            <color indexed="81"/>
            <rFont val="Tahoma"/>
            <family val="2"/>
          </rPr>
          <t xml:space="preserve">
Per FOD is a new Unit.  Contributions began in 2018</t>
        </r>
      </text>
    </comment>
    <comment ref="UUT19" authorId="0" shapeId="0" xr:uid="{3337BE81-6A3C-4918-BE3A-AAD1BEC9DDB8}">
      <text>
        <r>
          <rPr>
            <b/>
            <sz val="9"/>
            <color indexed="81"/>
            <rFont val="Tahoma"/>
            <family val="2"/>
          </rPr>
          <t>Becky Dzingeleski:</t>
        </r>
        <r>
          <rPr>
            <sz val="9"/>
            <color indexed="81"/>
            <rFont val="Tahoma"/>
            <family val="2"/>
          </rPr>
          <t xml:space="preserve">
Per FOD is a new Unit.  Contributions began in 2018</t>
        </r>
      </text>
    </comment>
    <comment ref="UUX19" authorId="0" shapeId="0" xr:uid="{2473029A-DD8C-468E-8886-7993A274CAA8}">
      <text>
        <r>
          <rPr>
            <b/>
            <sz val="9"/>
            <color indexed="81"/>
            <rFont val="Tahoma"/>
            <family val="2"/>
          </rPr>
          <t>Becky Dzingeleski:</t>
        </r>
        <r>
          <rPr>
            <sz val="9"/>
            <color indexed="81"/>
            <rFont val="Tahoma"/>
            <family val="2"/>
          </rPr>
          <t xml:space="preserve">
Per FOD is a new Unit.  Contributions began in 2018</t>
        </r>
      </text>
    </comment>
    <comment ref="UVB19" authorId="0" shapeId="0" xr:uid="{1B6D0D80-3523-43E2-95AE-95BD8409B98F}">
      <text>
        <r>
          <rPr>
            <b/>
            <sz val="9"/>
            <color indexed="81"/>
            <rFont val="Tahoma"/>
            <family val="2"/>
          </rPr>
          <t>Becky Dzingeleski:</t>
        </r>
        <r>
          <rPr>
            <sz val="9"/>
            <color indexed="81"/>
            <rFont val="Tahoma"/>
            <family val="2"/>
          </rPr>
          <t xml:space="preserve">
Per FOD is a new Unit.  Contributions began in 2018</t>
        </r>
      </text>
    </comment>
    <comment ref="UVF19" authorId="0" shapeId="0" xr:uid="{02747572-10F0-49CE-8667-E8E5F04BCBC6}">
      <text>
        <r>
          <rPr>
            <b/>
            <sz val="9"/>
            <color indexed="81"/>
            <rFont val="Tahoma"/>
            <family val="2"/>
          </rPr>
          <t>Becky Dzingeleski:</t>
        </r>
        <r>
          <rPr>
            <sz val="9"/>
            <color indexed="81"/>
            <rFont val="Tahoma"/>
            <family val="2"/>
          </rPr>
          <t xml:space="preserve">
Per FOD is a new Unit.  Contributions began in 2018</t>
        </r>
      </text>
    </comment>
    <comment ref="UVJ19" authorId="0" shapeId="0" xr:uid="{5EBBFADE-E792-412F-8DCC-0B960FC7C981}">
      <text>
        <r>
          <rPr>
            <b/>
            <sz val="9"/>
            <color indexed="81"/>
            <rFont val="Tahoma"/>
            <family val="2"/>
          </rPr>
          <t>Becky Dzingeleski:</t>
        </r>
        <r>
          <rPr>
            <sz val="9"/>
            <color indexed="81"/>
            <rFont val="Tahoma"/>
            <family val="2"/>
          </rPr>
          <t xml:space="preserve">
Per FOD is a new Unit.  Contributions began in 2018</t>
        </r>
      </text>
    </comment>
    <comment ref="UVN19" authorId="0" shapeId="0" xr:uid="{C8F97688-48BF-472D-93F5-CE848FF53485}">
      <text>
        <r>
          <rPr>
            <b/>
            <sz val="9"/>
            <color indexed="81"/>
            <rFont val="Tahoma"/>
            <family val="2"/>
          </rPr>
          <t>Becky Dzingeleski:</t>
        </r>
        <r>
          <rPr>
            <sz val="9"/>
            <color indexed="81"/>
            <rFont val="Tahoma"/>
            <family val="2"/>
          </rPr>
          <t xml:space="preserve">
Per FOD is a new Unit.  Contributions began in 2018</t>
        </r>
      </text>
    </comment>
    <comment ref="UVR19" authorId="0" shapeId="0" xr:uid="{4BDF0770-979C-4AE3-8FF4-E0E74A1E3C75}">
      <text>
        <r>
          <rPr>
            <b/>
            <sz val="9"/>
            <color indexed="81"/>
            <rFont val="Tahoma"/>
            <family val="2"/>
          </rPr>
          <t>Becky Dzingeleski:</t>
        </r>
        <r>
          <rPr>
            <sz val="9"/>
            <color indexed="81"/>
            <rFont val="Tahoma"/>
            <family val="2"/>
          </rPr>
          <t xml:space="preserve">
Per FOD is a new Unit.  Contributions began in 2018</t>
        </r>
      </text>
    </comment>
    <comment ref="UVV19" authorId="0" shapeId="0" xr:uid="{A29B4AFF-BA53-4225-B7A4-8CFEACDF76C4}">
      <text>
        <r>
          <rPr>
            <b/>
            <sz val="9"/>
            <color indexed="81"/>
            <rFont val="Tahoma"/>
            <family val="2"/>
          </rPr>
          <t>Becky Dzingeleski:</t>
        </r>
        <r>
          <rPr>
            <sz val="9"/>
            <color indexed="81"/>
            <rFont val="Tahoma"/>
            <family val="2"/>
          </rPr>
          <t xml:space="preserve">
Per FOD is a new Unit.  Contributions began in 2018</t>
        </r>
      </text>
    </comment>
    <comment ref="UVZ19" authorId="0" shapeId="0" xr:uid="{1E74BDB0-4B8A-44BC-8757-2B714A2D7F78}">
      <text>
        <r>
          <rPr>
            <b/>
            <sz val="9"/>
            <color indexed="81"/>
            <rFont val="Tahoma"/>
            <family val="2"/>
          </rPr>
          <t>Becky Dzingeleski:</t>
        </r>
        <r>
          <rPr>
            <sz val="9"/>
            <color indexed="81"/>
            <rFont val="Tahoma"/>
            <family val="2"/>
          </rPr>
          <t xml:space="preserve">
Per FOD is a new Unit.  Contributions began in 2018</t>
        </r>
      </text>
    </comment>
    <comment ref="UWD19" authorId="0" shapeId="0" xr:uid="{6EA43637-CD00-4855-BBE7-5D03363F1F91}">
      <text>
        <r>
          <rPr>
            <b/>
            <sz val="9"/>
            <color indexed="81"/>
            <rFont val="Tahoma"/>
            <family val="2"/>
          </rPr>
          <t>Becky Dzingeleski:</t>
        </r>
        <r>
          <rPr>
            <sz val="9"/>
            <color indexed="81"/>
            <rFont val="Tahoma"/>
            <family val="2"/>
          </rPr>
          <t xml:space="preserve">
Per FOD is a new Unit.  Contributions began in 2018</t>
        </r>
      </text>
    </comment>
    <comment ref="UWH19" authorId="0" shapeId="0" xr:uid="{2DA6465A-B884-4A4E-ACBD-E2F2E6F6D18E}">
      <text>
        <r>
          <rPr>
            <b/>
            <sz val="9"/>
            <color indexed="81"/>
            <rFont val="Tahoma"/>
            <family val="2"/>
          </rPr>
          <t>Becky Dzingeleski:</t>
        </r>
        <r>
          <rPr>
            <sz val="9"/>
            <color indexed="81"/>
            <rFont val="Tahoma"/>
            <family val="2"/>
          </rPr>
          <t xml:space="preserve">
Per FOD is a new Unit.  Contributions began in 2018</t>
        </r>
      </text>
    </comment>
    <comment ref="UWL19" authorId="0" shapeId="0" xr:uid="{7E8567E7-CE0D-4802-B2D8-0B2539347D23}">
      <text>
        <r>
          <rPr>
            <b/>
            <sz val="9"/>
            <color indexed="81"/>
            <rFont val="Tahoma"/>
            <family val="2"/>
          </rPr>
          <t>Becky Dzingeleski:</t>
        </r>
        <r>
          <rPr>
            <sz val="9"/>
            <color indexed="81"/>
            <rFont val="Tahoma"/>
            <family val="2"/>
          </rPr>
          <t xml:space="preserve">
Per FOD is a new Unit.  Contributions began in 2018</t>
        </r>
      </text>
    </comment>
    <comment ref="UWP19" authorId="0" shapeId="0" xr:uid="{0E07134D-2D83-478E-90AD-E03E185DBF43}">
      <text>
        <r>
          <rPr>
            <b/>
            <sz val="9"/>
            <color indexed="81"/>
            <rFont val="Tahoma"/>
            <family val="2"/>
          </rPr>
          <t>Becky Dzingeleski:</t>
        </r>
        <r>
          <rPr>
            <sz val="9"/>
            <color indexed="81"/>
            <rFont val="Tahoma"/>
            <family val="2"/>
          </rPr>
          <t xml:space="preserve">
Per FOD is a new Unit.  Contributions began in 2018</t>
        </r>
      </text>
    </comment>
    <comment ref="UWT19" authorId="0" shapeId="0" xr:uid="{47DA58CC-E9EB-48B2-820F-F281B1C4C918}">
      <text>
        <r>
          <rPr>
            <b/>
            <sz val="9"/>
            <color indexed="81"/>
            <rFont val="Tahoma"/>
            <family val="2"/>
          </rPr>
          <t>Becky Dzingeleski:</t>
        </r>
        <r>
          <rPr>
            <sz val="9"/>
            <color indexed="81"/>
            <rFont val="Tahoma"/>
            <family val="2"/>
          </rPr>
          <t xml:space="preserve">
Per FOD is a new Unit.  Contributions began in 2018</t>
        </r>
      </text>
    </comment>
    <comment ref="UWX19" authorId="0" shapeId="0" xr:uid="{809EBF4D-1E23-4909-B8DD-927C1EF5DCF4}">
      <text>
        <r>
          <rPr>
            <b/>
            <sz val="9"/>
            <color indexed="81"/>
            <rFont val="Tahoma"/>
            <family val="2"/>
          </rPr>
          <t>Becky Dzingeleski:</t>
        </r>
        <r>
          <rPr>
            <sz val="9"/>
            <color indexed="81"/>
            <rFont val="Tahoma"/>
            <family val="2"/>
          </rPr>
          <t xml:space="preserve">
Per FOD is a new Unit.  Contributions began in 2018</t>
        </r>
      </text>
    </comment>
    <comment ref="UXB19" authorId="0" shapeId="0" xr:uid="{A5D02E47-9BDC-47E4-82B6-7E31E5F56AF8}">
      <text>
        <r>
          <rPr>
            <b/>
            <sz val="9"/>
            <color indexed="81"/>
            <rFont val="Tahoma"/>
            <family val="2"/>
          </rPr>
          <t>Becky Dzingeleski:</t>
        </r>
        <r>
          <rPr>
            <sz val="9"/>
            <color indexed="81"/>
            <rFont val="Tahoma"/>
            <family val="2"/>
          </rPr>
          <t xml:space="preserve">
Per FOD is a new Unit.  Contributions began in 2018</t>
        </r>
      </text>
    </comment>
    <comment ref="UXF19" authorId="0" shapeId="0" xr:uid="{1834943E-C591-49CE-BC59-B6605665A662}">
      <text>
        <r>
          <rPr>
            <b/>
            <sz val="9"/>
            <color indexed="81"/>
            <rFont val="Tahoma"/>
            <family val="2"/>
          </rPr>
          <t>Becky Dzingeleski:</t>
        </r>
        <r>
          <rPr>
            <sz val="9"/>
            <color indexed="81"/>
            <rFont val="Tahoma"/>
            <family val="2"/>
          </rPr>
          <t xml:space="preserve">
Per FOD is a new Unit.  Contributions began in 2018</t>
        </r>
      </text>
    </comment>
    <comment ref="UXJ19" authorId="0" shapeId="0" xr:uid="{DBE0BC02-6E7E-4308-A3D1-E882352FC2DA}">
      <text>
        <r>
          <rPr>
            <b/>
            <sz val="9"/>
            <color indexed="81"/>
            <rFont val="Tahoma"/>
            <family val="2"/>
          </rPr>
          <t>Becky Dzingeleski:</t>
        </r>
        <r>
          <rPr>
            <sz val="9"/>
            <color indexed="81"/>
            <rFont val="Tahoma"/>
            <family val="2"/>
          </rPr>
          <t xml:space="preserve">
Per FOD is a new Unit.  Contributions began in 2018</t>
        </r>
      </text>
    </comment>
    <comment ref="UXN19" authorId="0" shapeId="0" xr:uid="{6130268D-4F5B-49FD-95C7-2C51DA7FCF9C}">
      <text>
        <r>
          <rPr>
            <b/>
            <sz val="9"/>
            <color indexed="81"/>
            <rFont val="Tahoma"/>
            <family val="2"/>
          </rPr>
          <t>Becky Dzingeleski:</t>
        </r>
        <r>
          <rPr>
            <sz val="9"/>
            <color indexed="81"/>
            <rFont val="Tahoma"/>
            <family val="2"/>
          </rPr>
          <t xml:space="preserve">
Per FOD is a new Unit.  Contributions began in 2018</t>
        </r>
      </text>
    </comment>
    <comment ref="UXR19" authorId="0" shapeId="0" xr:uid="{106231AC-3DED-45CB-B6C2-3706662DCE5F}">
      <text>
        <r>
          <rPr>
            <b/>
            <sz val="9"/>
            <color indexed="81"/>
            <rFont val="Tahoma"/>
            <family val="2"/>
          </rPr>
          <t>Becky Dzingeleski:</t>
        </r>
        <r>
          <rPr>
            <sz val="9"/>
            <color indexed="81"/>
            <rFont val="Tahoma"/>
            <family val="2"/>
          </rPr>
          <t xml:space="preserve">
Per FOD is a new Unit.  Contributions began in 2018</t>
        </r>
      </text>
    </comment>
    <comment ref="UXV19" authorId="0" shapeId="0" xr:uid="{005288D4-F79A-4C7A-9BB6-2979DAB1934A}">
      <text>
        <r>
          <rPr>
            <b/>
            <sz val="9"/>
            <color indexed="81"/>
            <rFont val="Tahoma"/>
            <family val="2"/>
          </rPr>
          <t>Becky Dzingeleski:</t>
        </r>
        <r>
          <rPr>
            <sz val="9"/>
            <color indexed="81"/>
            <rFont val="Tahoma"/>
            <family val="2"/>
          </rPr>
          <t xml:space="preserve">
Per FOD is a new Unit.  Contributions began in 2018</t>
        </r>
      </text>
    </comment>
    <comment ref="UXZ19" authorId="0" shapeId="0" xr:uid="{B2C46876-D293-418C-B73A-397179975A5F}">
      <text>
        <r>
          <rPr>
            <b/>
            <sz val="9"/>
            <color indexed="81"/>
            <rFont val="Tahoma"/>
            <family val="2"/>
          </rPr>
          <t>Becky Dzingeleski:</t>
        </r>
        <r>
          <rPr>
            <sz val="9"/>
            <color indexed="81"/>
            <rFont val="Tahoma"/>
            <family val="2"/>
          </rPr>
          <t xml:space="preserve">
Per FOD is a new Unit.  Contributions began in 2018</t>
        </r>
      </text>
    </comment>
    <comment ref="UYD19" authorId="0" shapeId="0" xr:uid="{FDBB4241-A756-44C2-B200-4CB0F40C2EB5}">
      <text>
        <r>
          <rPr>
            <b/>
            <sz val="9"/>
            <color indexed="81"/>
            <rFont val="Tahoma"/>
            <family val="2"/>
          </rPr>
          <t>Becky Dzingeleski:</t>
        </r>
        <r>
          <rPr>
            <sz val="9"/>
            <color indexed="81"/>
            <rFont val="Tahoma"/>
            <family val="2"/>
          </rPr>
          <t xml:space="preserve">
Per FOD is a new Unit.  Contributions began in 2018</t>
        </r>
      </text>
    </comment>
    <comment ref="UYH19" authorId="0" shapeId="0" xr:uid="{12626037-4A9B-42A7-B196-9341568FD1E4}">
      <text>
        <r>
          <rPr>
            <b/>
            <sz val="9"/>
            <color indexed="81"/>
            <rFont val="Tahoma"/>
            <family val="2"/>
          </rPr>
          <t>Becky Dzingeleski:</t>
        </r>
        <r>
          <rPr>
            <sz val="9"/>
            <color indexed="81"/>
            <rFont val="Tahoma"/>
            <family val="2"/>
          </rPr>
          <t xml:space="preserve">
Per FOD is a new Unit.  Contributions began in 2018</t>
        </r>
      </text>
    </comment>
    <comment ref="UYL19" authorId="0" shapeId="0" xr:uid="{C681E97D-E572-4CFB-ADDD-BBB0173EEDCF}">
      <text>
        <r>
          <rPr>
            <b/>
            <sz val="9"/>
            <color indexed="81"/>
            <rFont val="Tahoma"/>
            <family val="2"/>
          </rPr>
          <t>Becky Dzingeleski:</t>
        </r>
        <r>
          <rPr>
            <sz val="9"/>
            <color indexed="81"/>
            <rFont val="Tahoma"/>
            <family val="2"/>
          </rPr>
          <t xml:space="preserve">
Per FOD is a new Unit.  Contributions began in 2018</t>
        </r>
      </text>
    </comment>
    <comment ref="UYP19" authorId="0" shapeId="0" xr:uid="{E556D083-4F4E-4DC5-A388-3A383746DB48}">
      <text>
        <r>
          <rPr>
            <b/>
            <sz val="9"/>
            <color indexed="81"/>
            <rFont val="Tahoma"/>
            <family val="2"/>
          </rPr>
          <t>Becky Dzingeleski:</t>
        </r>
        <r>
          <rPr>
            <sz val="9"/>
            <color indexed="81"/>
            <rFont val="Tahoma"/>
            <family val="2"/>
          </rPr>
          <t xml:space="preserve">
Per FOD is a new Unit.  Contributions began in 2018</t>
        </r>
      </text>
    </comment>
    <comment ref="UYT19" authorId="0" shapeId="0" xr:uid="{AEECD043-F7EE-4069-87DC-0CE4F94DF9E7}">
      <text>
        <r>
          <rPr>
            <b/>
            <sz val="9"/>
            <color indexed="81"/>
            <rFont val="Tahoma"/>
            <family val="2"/>
          </rPr>
          <t>Becky Dzingeleski:</t>
        </r>
        <r>
          <rPr>
            <sz val="9"/>
            <color indexed="81"/>
            <rFont val="Tahoma"/>
            <family val="2"/>
          </rPr>
          <t xml:space="preserve">
Per FOD is a new Unit.  Contributions began in 2018</t>
        </r>
      </text>
    </comment>
    <comment ref="UYX19" authorId="0" shapeId="0" xr:uid="{B0756791-1D92-46E6-994D-823BC63E331F}">
      <text>
        <r>
          <rPr>
            <b/>
            <sz val="9"/>
            <color indexed="81"/>
            <rFont val="Tahoma"/>
            <family val="2"/>
          </rPr>
          <t>Becky Dzingeleski:</t>
        </r>
        <r>
          <rPr>
            <sz val="9"/>
            <color indexed="81"/>
            <rFont val="Tahoma"/>
            <family val="2"/>
          </rPr>
          <t xml:space="preserve">
Per FOD is a new Unit.  Contributions began in 2018</t>
        </r>
      </text>
    </comment>
    <comment ref="UZB19" authorId="0" shapeId="0" xr:uid="{A8E43AF4-71A2-4571-9BFF-BA45A7A899A6}">
      <text>
        <r>
          <rPr>
            <b/>
            <sz val="9"/>
            <color indexed="81"/>
            <rFont val="Tahoma"/>
            <family val="2"/>
          </rPr>
          <t>Becky Dzingeleski:</t>
        </r>
        <r>
          <rPr>
            <sz val="9"/>
            <color indexed="81"/>
            <rFont val="Tahoma"/>
            <family val="2"/>
          </rPr>
          <t xml:space="preserve">
Per FOD is a new Unit.  Contributions began in 2018</t>
        </r>
      </text>
    </comment>
    <comment ref="UZF19" authorId="0" shapeId="0" xr:uid="{50409ACC-3B84-42C2-BBC3-159863E15734}">
      <text>
        <r>
          <rPr>
            <b/>
            <sz val="9"/>
            <color indexed="81"/>
            <rFont val="Tahoma"/>
            <family val="2"/>
          </rPr>
          <t>Becky Dzingeleski:</t>
        </r>
        <r>
          <rPr>
            <sz val="9"/>
            <color indexed="81"/>
            <rFont val="Tahoma"/>
            <family val="2"/>
          </rPr>
          <t xml:space="preserve">
Per FOD is a new Unit.  Contributions began in 2018</t>
        </r>
      </text>
    </comment>
    <comment ref="UZJ19" authorId="0" shapeId="0" xr:uid="{B6D426F5-AD20-4D1F-8811-A31E8E5A001D}">
      <text>
        <r>
          <rPr>
            <b/>
            <sz val="9"/>
            <color indexed="81"/>
            <rFont val="Tahoma"/>
            <family val="2"/>
          </rPr>
          <t>Becky Dzingeleski:</t>
        </r>
        <r>
          <rPr>
            <sz val="9"/>
            <color indexed="81"/>
            <rFont val="Tahoma"/>
            <family val="2"/>
          </rPr>
          <t xml:space="preserve">
Per FOD is a new Unit.  Contributions began in 2018</t>
        </r>
      </text>
    </comment>
    <comment ref="UZN19" authorId="0" shapeId="0" xr:uid="{DEE88FAC-A5DA-40FA-86F1-45A309FD79BC}">
      <text>
        <r>
          <rPr>
            <b/>
            <sz val="9"/>
            <color indexed="81"/>
            <rFont val="Tahoma"/>
            <family val="2"/>
          </rPr>
          <t>Becky Dzingeleski:</t>
        </r>
        <r>
          <rPr>
            <sz val="9"/>
            <color indexed="81"/>
            <rFont val="Tahoma"/>
            <family val="2"/>
          </rPr>
          <t xml:space="preserve">
Per FOD is a new Unit.  Contributions began in 2018</t>
        </r>
      </text>
    </comment>
    <comment ref="UZR19" authorId="0" shapeId="0" xr:uid="{0FD0124C-894F-4566-89C5-3788212A0FC4}">
      <text>
        <r>
          <rPr>
            <b/>
            <sz val="9"/>
            <color indexed="81"/>
            <rFont val="Tahoma"/>
            <family val="2"/>
          </rPr>
          <t>Becky Dzingeleski:</t>
        </r>
        <r>
          <rPr>
            <sz val="9"/>
            <color indexed="81"/>
            <rFont val="Tahoma"/>
            <family val="2"/>
          </rPr>
          <t xml:space="preserve">
Per FOD is a new Unit.  Contributions began in 2018</t>
        </r>
      </text>
    </comment>
    <comment ref="UZV19" authorId="0" shapeId="0" xr:uid="{FBF10ECD-A434-4FAB-AE6E-D31BB2207E9B}">
      <text>
        <r>
          <rPr>
            <b/>
            <sz val="9"/>
            <color indexed="81"/>
            <rFont val="Tahoma"/>
            <family val="2"/>
          </rPr>
          <t>Becky Dzingeleski:</t>
        </r>
        <r>
          <rPr>
            <sz val="9"/>
            <color indexed="81"/>
            <rFont val="Tahoma"/>
            <family val="2"/>
          </rPr>
          <t xml:space="preserve">
Per FOD is a new Unit.  Contributions began in 2018</t>
        </r>
      </text>
    </comment>
    <comment ref="UZZ19" authorId="0" shapeId="0" xr:uid="{03A49460-937B-4874-B7FF-2DFF23CD9BCC}">
      <text>
        <r>
          <rPr>
            <b/>
            <sz val="9"/>
            <color indexed="81"/>
            <rFont val="Tahoma"/>
            <family val="2"/>
          </rPr>
          <t>Becky Dzingeleski:</t>
        </r>
        <r>
          <rPr>
            <sz val="9"/>
            <color indexed="81"/>
            <rFont val="Tahoma"/>
            <family val="2"/>
          </rPr>
          <t xml:space="preserve">
Per FOD is a new Unit.  Contributions began in 2018</t>
        </r>
      </text>
    </comment>
    <comment ref="VAD19" authorId="0" shapeId="0" xr:uid="{70BEF90B-395D-4007-A18B-D27E5C5D8297}">
      <text>
        <r>
          <rPr>
            <b/>
            <sz val="9"/>
            <color indexed="81"/>
            <rFont val="Tahoma"/>
            <family val="2"/>
          </rPr>
          <t>Becky Dzingeleski:</t>
        </r>
        <r>
          <rPr>
            <sz val="9"/>
            <color indexed="81"/>
            <rFont val="Tahoma"/>
            <family val="2"/>
          </rPr>
          <t xml:space="preserve">
Per FOD is a new Unit.  Contributions began in 2018</t>
        </r>
      </text>
    </comment>
    <comment ref="VAH19" authorId="0" shapeId="0" xr:uid="{E602EC6F-7BCF-4A99-BF46-EDD576E261DB}">
      <text>
        <r>
          <rPr>
            <b/>
            <sz val="9"/>
            <color indexed="81"/>
            <rFont val="Tahoma"/>
            <family val="2"/>
          </rPr>
          <t>Becky Dzingeleski:</t>
        </r>
        <r>
          <rPr>
            <sz val="9"/>
            <color indexed="81"/>
            <rFont val="Tahoma"/>
            <family val="2"/>
          </rPr>
          <t xml:space="preserve">
Per FOD is a new Unit.  Contributions began in 2018</t>
        </r>
      </text>
    </comment>
    <comment ref="VAL19" authorId="0" shapeId="0" xr:uid="{9FFCC953-8D7C-461F-87B2-D5E4A2B6C301}">
      <text>
        <r>
          <rPr>
            <b/>
            <sz val="9"/>
            <color indexed="81"/>
            <rFont val="Tahoma"/>
            <family val="2"/>
          </rPr>
          <t>Becky Dzingeleski:</t>
        </r>
        <r>
          <rPr>
            <sz val="9"/>
            <color indexed="81"/>
            <rFont val="Tahoma"/>
            <family val="2"/>
          </rPr>
          <t xml:space="preserve">
Per FOD is a new Unit.  Contributions began in 2018</t>
        </r>
      </text>
    </comment>
    <comment ref="VAP19" authorId="0" shapeId="0" xr:uid="{5A1DA0B5-BBA4-476B-A63E-98726C3F1115}">
      <text>
        <r>
          <rPr>
            <b/>
            <sz val="9"/>
            <color indexed="81"/>
            <rFont val="Tahoma"/>
            <family val="2"/>
          </rPr>
          <t>Becky Dzingeleski:</t>
        </r>
        <r>
          <rPr>
            <sz val="9"/>
            <color indexed="81"/>
            <rFont val="Tahoma"/>
            <family val="2"/>
          </rPr>
          <t xml:space="preserve">
Per FOD is a new Unit.  Contributions began in 2018</t>
        </r>
      </text>
    </comment>
    <comment ref="VAT19" authorId="0" shapeId="0" xr:uid="{3ECEC54C-D2F7-464F-9F5E-4622BA662942}">
      <text>
        <r>
          <rPr>
            <b/>
            <sz val="9"/>
            <color indexed="81"/>
            <rFont val="Tahoma"/>
            <family val="2"/>
          </rPr>
          <t>Becky Dzingeleski:</t>
        </r>
        <r>
          <rPr>
            <sz val="9"/>
            <color indexed="81"/>
            <rFont val="Tahoma"/>
            <family val="2"/>
          </rPr>
          <t xml:space="preserve">
Per FOD is a new Unit.  Contributions began in 2018</t>
        </r>
      </text>
    </comment>
    <comment ref="VAX19" authorId="0" shapeId="0" xr:uid="{6A666B95-CBB3-4D28-8482-6D96A1680C10}">
      <text>
        <r>
          <rPr>
            <b/>
            <sz val="9"/>
            <color indexed="81"/>
            <rFont val="Tahoma"/>
            <family val="2"/>
          </rPr>
          <t>Becky Dzingeleski:</t>
        </r>
        <r>
          <rPr>
            <sz val="9"/>
            <color indexed="81"/>
            <rFont val="Tahoma"/>
            <family val="2"/>
          </rPr>
          <t xml:space="preserve">
Per FOD is a new Unit.  Contributions began in 2018</t>
        </r>
      </text>
    </comment>
    <comment ref="VBB19" authorId="0" shapeId="0" xr:uid="{6C9A9476-E764-4165-A1A8-C132AE5DD8D9}">
      <text>
        <r>
          <rPr>
            <b/>
            <sz val="9"/>
            <color indexed="81"/>
            <rFont val="Tahoma"/>
            <family val="2"/>
          </rPr>
          <t>Becky Dzingeleski:</t>
        </r>
        <r>
          <rPr>
            <sz val="9"/>
            <color indexed="81"/>
            <rFont val="Tahoma"/>
            <family val="2"/>
          </rPr>
          <t xml:space="preserve">
Per FOD is a new Unit.  Contributions began in 2018</t>
        </r>
      </text>
    </comment>
    <comment ref="VBF19" authorId="0" shapeId="0" xr:uid="{3CCAFABA-6B66-4864-AC68-D1370E9D41D7}">
      <text>
        <r>
          <rPr>
            <b/>
            <sz val="9"/>
            <color indexed="81"/>
            <rFont val="Tahoma"/>
            <family val="2"/>
          </rPr>
          <t>Becky Dzingeleski:</t>
        </r>
        <r>
          <rPr>
            <sz val="9"/>
            <color indexed="81"/>
            <rFont val="Tahoma"/>
            <family val="2"/>
          </rPr>
          <t xml:space="preserve">
Per FOD is a new Unit.  Contributions began in 2018</t>
        </r>
      </text>
    </comment>
    <comment ref="VBJ19" authorId="0" shapeId="0" xr:uid="{8D29B125-1A29-41B0-AF44-C193EB926781}">
      <text>
        <r>
          <rPr>
            <b/>
            <sz val="9"/>
            <color indexed="81"/>
            <rFont val="Tahoma"/>
            <family val="2"/>
          </rPr>
          <t>Becky Dzingeleski:</t>
        </r>
        <r>
          <rPr>
            <sz val="9"/>
            <color indexed="81"/>
            <rFont val="Tahoma"/>
            <family val="2"/>
          </rPr>
          <t xml:space="preserve">
Per FOD is a new Unit.  Contributions began in 2018</t>
        </r>
      </text>
    </comment>
    <comment ref="VBN19" authorId="0" shapeId="0" xr:uid="{9E982467-F943-4080-8F9C-E13DABD3144A}">
      <text>
        <r>
          <rPr>
            <b/>
            <sz val="9"/>
            <color indexed="81"/>
            <rFont val="Tahoma"/>
            <family val="2"/>
          </rPr>
          <t>Becky Dzingeleski:</t>
        </r>
        <r>
          <rPr>
            <sz val="9"/>
            <color indexed="81"/>
            <rFont val="Tahoma"/>
            <family val="2"/>
          </rPr>
          <t xml:space="preserve">
Per FOD is a new Unit.  Contributions began in 2018</t>
        </r>
      </text>
    </comment>
    <comment ref="VBR19" authorId="0" shapeId="0" xr:uid="{46AD896B-9ACF-4F13-8C63-F45C21214116}">
      <text>
        <r>
          <rPr>
            <b/>
            <sz val="9"/>
            <color indexed="81"/>
            <rFont val="Tahoma"/>
            <family val="2"/>
          </rPr>
          <t>Becky Dzingeleski:</t>
        </r>
        <r>
          <rPr>
            <sz val="9"/>
            <color indexed="81"/>
            <rFont val="Tahoma"/>
            <family val="2"/>
          </rPr>
          <t xml:space="preserve">
Per FOD is a new Unit.  Contributions began in 2018</t>
        </r>
      </text>
    </comment>
    <comment ref="VBV19" authorId="0" shapeId="0" xr:uid="{B488C778-1E12-425E-A436-63C3A4DCAE21}">
      <text>
        <r>
          <rPr>
            <b/>
            <sz val="9"/>
            <color indexed="81"/>
            <rFont val="Tahoma"/>
            <family val="2"/>
          </rPr>
          <t>Becky Dzingeleski:</t>
        </r>
        <r>
          <rPr>
            <sz val="9"/>
            <color indexed="81"/>
            <rFont val="Tahoma"/>
            <family val="2"/>
          </rPr>
          <t xml:space="preserve">
Per FOD is a new Unit.  Contributions began in 2018</t>
        </r>
      </text>
    </comment>
    <comment ref="VBZ19" authorId="0" shapeId="0" xr:uid="{9FF9D5E8-CCE9-4261-8A57-68CE8EACB050}">
      <text>
        <r>
          <rPr>
            <b/>
            <sz val="9"/>
            <color indexed="81"/>
            <rFont val="Tahoma"/>
            <family val="2"/>
          </rPr>
          <t>Becky Dzingeleski:</t>
        </r>
        <r>
          <rPr>
            <sz val="9"/>
            <color indexed="81"/>
            <rFont val="Tahoma"/>
            <family val="2"/>
          </rPr>
          <t xml:space="preserve">
Per FOD is a new Unit.  Contributions began in 2018</t>
        </r>
      </text>
    </comment>
    <comment ref="VCD19" authorId="0" shapeId="0" xr:uid="{C1371A87-961D-452A-B3E7-C6BA0AB143E4}">
      <text>
        <r>
          <rPr>
            <b/>
            <sz val="9"/>
            <color indexed="81"/>
            <rFont val="Tahoma"/>
            <family val="2"/>
          </rPr>
          <t>Becky Dzingeleski:</t>
        </r>
        <r>
          <rPr>
            <sz val="9"/>
            <color indexed="81"/>
            <rFont val="Tahoma"/>
            <family val="2"/>
          </rPr>
          <t xml:space="preserve">
Per FOD is a new Unit.  Contributions began in 2018</t>
        </r>
      </text>
    </comment>
    <comment ref="VCH19" authorId="0" shapeId="0" xr:uid="{99890AA8-60D3-4A9E-9BC8-FD46763464E0}">
      <text>
        <r>
          <rPr>
            <b/>
            <sz val="9"/>
            <color indexed="81"/>
            <rFont val="Tahoma"/>
            <family val="2"/>
          </rPr>
          <t>Becky Dzingeleski:</t>
        </r>
        <r>
          <rPr>
            <sz val="9"/>
            <color indexed="81"/>
            <rFont val="Tahoma"/>
            <family val="2"/>
          </rPr>
          <t xml:space="preserve">
Per FOD is a new Unit.  Contributions began in 2018</t>
        </r>
      </text>
    </comment>
    <comment ref="VCL19" authorId="0" shapeId="0" xr:uid="{9ABD982D-E53C-4B16-8A96-F53DD2F4CD63}">
      <text>
        <r>
          <rPr>
            <b/>
            <sz val="9"/>
            <color indexed="81"/>
            <rFont val="Tahoma"/>
            <family val="2"/>
          </rPr>
          <t>Becky Dzingeleski:</t>
        </r>
        <r>
          <rPr>
            <sz val="9"/>
            <color indexed="81"/>
            <rFont val="Tahoma"/>
            <family val="2"/>
          </rPr>
          <t xml:space="preserve">
Per FOD is a new Unit.  Contributions began in 2018</t>
        </r>
      </text>
    </comment>
    <comment ref="VCP19" authorId="0" shapeId="0" xr:uid="{22E90A63-0D1F-4D4E-9A2C-3B4EC1D4BC05}">
      <text>
        <r>
          <rPr>
            <b/>
            <sz val="9"/>
            <color indexed="81"/>
            <rFont val="Tahoma"/>
            <family val="2"/>
          </rPr>
          <t>Becky Dzingeleski:</t>
        </r>
        <r>
          <rPr>
            <sz val="9"/>
            <color indexed="81"/>
            <rFont val="Tahoma"/>
            <family val="2"/>
          </rPr>
          <t xml:space="preserve">
Per FOD is a new Unit.  Contributions began in 2018</t>
        </r>
      </text>
    </comment>
    <comment ref="VCT19" authorId="0" shapeId="0" xr:uid="{989A3E78-CFAC-4D8C-9929-BBCDB5DF9E7C}">
      <text>
        <r>
          <rPr>
            <b/>
            <sz val="9"/>
            <color indexed="81"/>
            <rFont val="Tahoma"/>
            <family val="2"/>
          </rPr>
          <t>Becky Dzingeleski:</t>
        </r>
        <r>
          <rPr>
            <sz val="9"/>
            <color indexed="81"/>
            <rFont val="Tahoma"/>
            <family val="2"/>
          </rPr>
          <t xml:space="preserve">
Per FOD is a new Unit.  Contributions began in 2018</t>
        </r>
      </text>
    </comment>
    <comment ref="VCX19" authorId="0" shapeId="0" xr:uid="{263240B8-82A9-4459-969E-BFFB08ACA917}">
      <text>
        <r>
          <rPr>
            <b/>
            <sz val="9"/>
            <color indexed="81"/>
            <rFont val="Tahoma"/>
            <family val="2"/>
          </rPr>
          <t>Becky Dzingeleski:</t>
        </r>
        <r>
          <rPr>
            <sz val="9"/>
            <color indexed="81"/>
            <rFont val="Tahoma"/>
            <family val="2"/>
          </rPr>
          <t xml:space="preserve">
Per FOD is a new Unit.  Contributions began in 2018</t>
        </r>
      </text>
    </comment>
    <comment ref="VDB19" authorId="0" shapeId="0" xr:uid="{92567860-EEA1-4E02-B1D0-568820BA28C9}">
      <text>
        <r>
          <rPr>
            <b/>
            <sz val="9"/>
            <color indexed="81"/>
            <rFont val="Tahoma"/>
            <family val="2"/>
          </rPr>
          <t>Becky Dzingeleski:</t>
        </r>
        <r>
          <rPr>
            <sz val="9"/>
            <color indexed="81"/>
            <rFont val="Tahoma"/>
            <family val="2"/>
          </rPr>
          <t xml:space="preserve">
Per FOD is a new Unit.  Contributions began in 2018</t>
        </r>
      </text>
    </comment>
    <comment ref="VDF19" authorId="0" shapeId="0" xr:uid="{FEE1BF02-AF0E-49E4-BED1-83ACDC28563A}">
      <text>
        <r>
          <rPr>
            <b/>
            <sz val="9"/>
            <color indexed="81"/>
            <rFont val="Tahoma"/>
            <family val="2"/>
          </rPr>
          <t>Becky Dzingeleski:</t>
        </r>
        <r>
          <rPr>
            <sz val="9"/>
            <color indexed="81"/>
            <rFont val="Tahoma"/>
            <family val="2"/>
          </rPr>
          <t xml:space="preserve">
Per FOD is a new Unit.  Contributions began in 2018</t>
        </r>
      </text>
    </comment>
    <comment ref="VDJ19" authorId="0" shapeId="0" xr:uid="{3F9CC909-554E-4018-AE16-C59C3E68902E}">
      <text>
        <r>
          <rPr>
            <b/>
            <sz val="9"/>
            <color indexed="81"/>
            <rFont val="Tahoma"/>
            <family val="2"/>
          </rPr>
          <t>Becky Dzingeleski:</t>
        </r>
        <r>
          <rPr>
            <sz val="9"/>
            <color indexed="81"/>
            <rFont val="Tahoma"/>
            <family val="2"/>
          </rPr>
          <t xml:space="preserve">
Per FOD is a new Unit.  Contributions began in 2018</t>
        </r>
      </text>
    </comment>
    <comment ref="VDN19" authorId="0" shapeId="0" xr:uid="{1A0E046D-7980-4A81-9C4D-2CADCD7146C6}">
      <text>
        <r>
          <rPr>
            <b/>
            <sz val="9"/>
            <color indexed="81"/>
            <rFont val="Tahoma"/>
            <family val="2"/>
          </rPr>
          <t>Becky Dzingeleski:</t>
        </r>
        <r>
          <rPr>
            <sz val="9"/>
            <color indexed="81"/>
            <rFont val="Tahoma"/>
            <family val="2"/>
          </rPr>
          <t xml:space="preserve">
Per FOD is a new Unit.  Contributions began in 2018</t>
        </r>
      </text>
    </comment>
    <comment ref="VDR19" authorId="0" shapeId="0" xr:uid="{5B874A77-75AA-4754-94AF-2C5E1177D323}">
      <text>
        <r>
          <rPr>
            <b/>
            <sz val="9"/>
            <color indexed="81"/>
            <rFont val="Tahoma"/>
            <family val="2"/>
          </rPr>
          <t>Becky Dzingeleski:</t>
        </r>
        <r>
          <rPr>
            <sz val="9"/>
            <color indexed="81"/>
            <rFont val="Tahoma"/>
            <family val="2"/>
          </rPr>
          <t xml:space="preserve">
Per FOD is a new Unit.  Contributions began in 2018</t>
        </r>
      </text>
    </comment>
    <comment ref="VDV19" authorId="0" shapeId="0" xr:uid="{F2CF7D64-2EEF-4A8A-8B6A-2620EBE1AF5D}">
      <text>
        <r>
          <rPr>
            <b/>
            <sz val="9"/>
            <color indexed="81"/>
            <rFont val="Tahoma"/>
            <family val="2"/>
          </rPr>
          <t>Becky Dzingeleski:</t>
        </r>
        <r>
          <rPr>
            <sz val="9"/>
            <color indexed="81"/>
            <rFont val="Tahoma"/>
            <family val="2"/>
          </rPr>
          <t xml:space="preserve">
Per FOD is a new Unit.  Contributions began in 2018</t>
        </r>
      </text>
    </comment>
    <comment ref="VDZ19" authorId="0" shapeId="0" xr:uid="{006ECA3C-0F60-458F-A118-804C0A16F87B}">
      <text>
        <r>
          <rPr>
            <b/>
            <sz val="9"/>
            <color indexed="81"/>
            <rFont val="Tahoma"/>
            <family val="2"/>
          </rPr>
          <t>Becky Dzingeleski:</t>
        </r>
        <r>
          <rPr>
            <sz val="9"/>
            <color indexed="81"/>
            <rFont val="Tahoma"/>
            <family val="2"/>
          </rPr>
          <t xml:space="preserve">
Per FOD is a new Unit.  Contributions began in 2018</t>
        </r>
      </text>
    </comment>
    <comment ref="VED19" authorId="0" shapeId="0" xr:uid="{58617849-1259-4258-BDE0-84D26D06CC1C}">
      <text>
        <r>
          <rPr>
            <b/>
            <sz val="9"/>
            <color indexed="81"/>
            <rFont val="Tahoma"/>
            <family val="2"/>
          </rPr>
          <t>Becky Dzingeleski:</t>
        </r>
        <r>
          <rPr>
            <sz val="9"/>
            <color indexed="81"/>
            <rFont val="Tahoma"/>
            <family val="2"/>
          </rPr>
          <t xml:space="preserve">
Per FOD is a new Unit.  Contributions began in 2018</t>
        </r>
      </text>
    </comment>
    <comment ref="VEH19" authorId="0" shapeId="0" xr:uid="{53EEC6DC-8104-4A08-98FC-606B79A67E73}">
      <text>
        <r>
          <rPr>
            <b/>
            <sz val="9"/>
            <color indexed="81"/>
            <rFont val="Tahoma"/>
            <family val="2"/>
          </rPr>
          <t>Becky Dzingeleski:</t>
        </r>
        <r>
          <rPr>
            <sz val="9"/>
            <color indexed="81"/>
            <rFont val="Tahoma"/>
            <family val="2"/>
          </rPr>
          <t xml:space="preserve">
Per FOD is a new Unit.  Contributions began in 2018</t>
        </r>
      </text>
    </comment>
    <comment ref="VEL19" authorId="0" shapeId="0" xr:uid="{FC54DE5D-2508-429C-B45D-991FA7606A7A}">
      <text>
        <r>
          <rPr>
            <b/>
            <sz val="9"/>
            <color indexed="81"/>
            <rFont val="Tahoma"/>
            <family val="2"/>
          </rPr>
          <t>Becky Dzingeleski:</t>
        </r>
        <r>
          <rPr>
            <sz val="9"/>
            <color indexed="81"/>
            <rFont val="Tahoma"/>
            <family val="2"/>
          </rPr>
          <t xml:space="preserve">
Per FOD is a new Unit.  Contributions began in 2018</t>
        </r>
      </text>
    </comment>
    <comment ref="VEP19" authorId="0" shapeId="0" xr:uid="{FC40E880-122E-4FF2-89DD-7570AFE465EB}">
      <text>
        <r>
          <rPr>
            <b/>
            <sz val="9"/>
            <color indexed="81"/>
            <rFont val="Tahoma"/>
            <family val="2"/>
          </rPr>
          <t>Becky Dzingeleski:</t>
        </r>
        <r>
          <rPr>
            <sz val="9"/>
            <color indexed="81"/>
            <rFont val="Tahoma"/>
            <family val="2"/>
          </rPr>
          <t xml:space="preserve">
Per FOD is a new Unit.  Contributions began in 2018</t>
        </r>
      </text>
    </comment>
    <comment ref="VET19" authorId="0" shapeId="0" xr:uid="{464C1C01-AB99-4603-A6A2-B613A57FF48B}">
      <text>
        <r>
          <rPr>
            <b/>
            <sz val="9"/>
            <color indexed="81"/>
            <rFont val="Tahoma"/>
            <family val="2"/>
          </rPr>
          <t>Becky Dzingeleski:</t>
        </r>
        <r>
          <rPr>
            <sz val="9"/>
            <color indexed="81"/>
            <rFont val="Tahoma"/>
            <family val="2"/>
          </rPr>
          <t xml:space="preserve">
Per FOD is a new Unit.  Contributions began in 2018</t>
        </r>
      </text>
    </comment>
    <comment ref="VEX19" authorId="0" shapeId="0" xr:uid="{757DF1CD-007C-46E5-B621-1F1EBFC1BA7C}">
      <text>
        <r>
          <rPr>
            <b/>
            <sz val="9"/>
            <color indexed="81"/>
            <rFont val="Tahoma"/>
            <family val="2"/>
          </rPr>
          <t>Becky Dzingeleski:</t>
        </r>
        <r>
          <rPr>
            <sz val="9"/>
            <color indexed="81"/>
            <rFont val="Tahoma"/>
            <family val="2"/>
          </rPr>
          <t xml:space="preserve">
Per FOD is a new Unit.  Contributions began in 2018</t>
        </r>
      </text>
    </comment>
    <comment ref="VFB19" authorId="0" shapeId="0" xr:uid="{5749B53C-9B09-40E4-B04F-EFB9A9FCDB22}">
      <text>
        <r>
          <rPr>
            <b/>
            <sz val="9"/>
            <color indexed="81"/>
            <rFont val="Tahoma"/>
            <family val="2"/>
          </rPr>
          <t>Becky Dzingeleski:</t>
        </r>
        <r>
          <rPr>
            <sz val="9"/>
            <color indexed="81"/>
            <rFont val="Tahoma"/>
            <family val="2"/>
          </rPr>
          <t xml:space="preserve">
Per FOD is a new Unit.  Contributions began in 2018</t>
        </r>
      </text>
    </comment>
    <comment ref="VFF19" authorId="0" shapeId="0" xr:uid="{A456A2AF-2537-433F-A567-4533BEAF8338}">
      <text>
        <r>
          <rPr>
            <b/>
            <sz val="9"/>
            <color indexed="81"/>
            <rFont val="Tahoma"/>
            <family val="2"/>
          </rPr>
          <t>Becky Dzingeleski:</t>
        </r>
        <r>
          <rPr>
            <sz val="9"/>
            <color indexed="81"/>
            <rFont val="Tahoma"/>
            <family val="2"/>
          </rPr>
          <t xml:space="preserve">
Per FOD is a new Unit.  Contributions began in 2018</t>
        </r>
      </text>
    </comment>
    <comment ref="VFJ19" authorId="0" shapeId="0" xr:uid="{ACD28F97-1094-4B50-A7B1-FB6CAFDA3EC7}">
      <text>
        <r>
          <rPr>
            <b/>
            <sz val="9"/>
            <color indexed="81"/>
            <rFont val="Tahoma"/>
            <family val="2"/>
          </rPr>
          <t>Becky Dzingeleski:</t>
        </r>
        <r>
          <rPr>
            <sz val="9"/>
            <color indexed="81"/>
            <rFont val="Tahoma"/>
            <family val="2"/>
          </rPr>
          <t xml:space="preserve">
Per FOD is a new Unit.  Contributions began in 2018</t>
        </r>
      </text>
    </comment>
    <comment ref="VFN19" authorId="0" shapeId="0" xr:uid="{770AF94D-1FA1-4634-874F-913494A74B41}">
      <text>
        <r>
          <rPr>
            <b/>
            <sz val="9"/>
            <color indexed="81"/>
            <rFont val="Tahoma"/>
            <family val="2"/>
          </rPr>
          <t>Becky Dzingeleski:</t>
        </r>
        <r>
          <rPr>
            <sz val="9"/>
            <color indexed="81"/>
            <rFont val="Tahoma"/>
            <family val="2"/>
          </rPr>
          <t xml:space="preserve">
Per FOD is a new Unit.  Contributions began in 2018</t>
        </r>
      </text>
    </comment>
    <comment ref="VFR19" authorId="0" shapeId="0" xr:uid="{AC397653-FB07-456B-91D1-BF178823DA07}">
      <text>
        <r>
          <rPr>
            <b/>
            <sz val="9"/>
            <color indexed="81"/>
            <rFont val="Tahoma"/>
            <family val="2"/>
          </rPr>
          <t>Becky Dzingeleski:</t>
        </r>
        <r>
          <rPr>
            <sz val="9"/>
            <color indexed="81"/>
            <rFont val="Tahoma"/>
            <family val="2"/>
          </rPr>
          <t xml:space="preserve">
Per FOD is a new Unit.  Contributions began in 2018</t>
        </r>
      </text>
    </comment>
    <comment ref="VFV19" authorId="0" shapeId="0" xr:uid="{9763DDD4-D866-437B-896F-F600D8267AEA}">
      <text>
        <r>
          <rPr>
            <b/>
            <sz val="9"/>
            <color indexed="81"/>
            <rFont val="Tahoma"/>
            <family val="2"/>
          </rPr>
          <t>Becky Dzingeleski:</t>
        </r>
        <r>
          <rPr>
            <sz val="9"/>
            <color indexed="81"/>
            <rFont val="Tahoma"/>
            <family val="2"/>
          </rPr>
          <t xml:space="preserve">
Per FOD is a new Unit.  Contributions began in 2018</t>
        </r>
      </text>
    </comment>
    <comment ref="VFZ19" authorId="0" shapeId="0" xr:uid="{339DC96B-6491-4049-8125-25F028907DEC}">
      <text>
        <r>
          <rPr>
            <b/>
            <sz val="9"/>
            <color indexed="81"/>
            <rFont val="Tahoma"/>
            <family val="2"/>
          </rPr>
          <t>Becky Dzingeleski:</t>
        </r>
        <r>
          <rPr>
            <sz val="9"/>
            <color indexed="81"/>
            <rFont val="Tahoma"/>
            <family val="2"/>
          </rPr>
          <t xml:space="preserve">
Per FOD is a new Unit.  Contributions began in 2018</t>
        </r>
      </text>
    </comment>
    <comment ref="VGD19" authorId="0" shapeId="0" xr:uid="{0908B83F-E840-4B5D-82A7-E2D7A3034079}">
      <text>
        <r>
          <rPr>
            <b/>
            <sz val="9"/>
            <color indexed="81"/>
            <rFont val="Tahoma"/>
            <family val="2"/>
          </rPr>
          <t>Becky Dzingeleski:</t>
        </r>
        <r>
          <rPr>
            <sz val="9"/>
            <color indexed="81"/>
            <rFont val="Tahoma"/>
            <family val="2"/>
          </rPr>
          <t xml:space="preserve">
Per FOD is a new Unit.  Contributions began in 2018</t>
        </r>
      </text>
    </comment>
    <comment ref="VGH19" authorId="0" shapeId="0" xr:uid="{2CDB72CC-D2F7-4B4B-A924-6DB4D32E0289}">
      <text>
        <r>
          <rPr>
            <b/>
            <sz val="9"/>
            <color indexed="81"/>
            <rFont val="Tahoma"/>
            <family val="2"/>
          </rPr>
          <t>Becky Dzingeleski:</t>
        </r>
        <r>
          <rPr>
            <sz val="9"/>
            <color indexed="81"/>
            <rFont val="Tahoma"/>
            <family val="2"/>
          </rPr>
          <t xml:space="preserve">
Per FOD is a new Unit.  Contributions began in 2018</t>
        </r>
      </text>
    </comment>
    <comment ref="VGL19" authorId="0" shapeId="0" xr:uid="{625EE5B7-E762-4168-B5B9-9B2029CE2428}">
      <text>
        <r>
          <rPr>
            <b/>
            <sz val="9"/>
            <color indexed="81"/>
            <rFont val="Tahoma"/>
            <family val="2"/>
          </rPr>
          <t>Becky Dzingeleski:</t>
        </r>
        <r>
          <rPr>
            <sz val="9"/>
            <color indexed="81"/>
            <rFont val="Tahoma"/>
            <family val="2"/>
          </rPr>
          <t xml:space="preserve">
Per FOD is a new Unit.  Contributions began in 2018</t>
        </r>
      </text>
    </comment>
    <comment ref="VGP19" authorId="0" shapeId="0" xr:uid="{6FA65E40-8113-4768-A804-2963D6B0FC62}">
      <text>
        <r>
          <rPr>
            <b/>
            <sz val="9"/>
            <color indexed="81"/>
            <rFont val="Tahoma"/>
            <family val="2"/>
          </rPr>
          <t>Becky Dzingeleski:</t>
        </r>
        <r>
          <rPr>
            <sz val="9"/>
            <color indexed="81"/>
            <rFont val="Tahoma"/>
            <family val="2"/>
          </rPr>
          <t xml:space="preserve">
Per FOD is a new Unit.  Contributions began in 2018</t>
        </r>
      </text>
    </comment>
    <comment ref="VGT19" authorId="0" shapeId="0" xr:uid="{705C3D5D-766F-43AE-8B05-D88CA3FE4807}">
      <text>
        <r>
          <rPr>
            <b/>
            <sz val="9"/>
            <color indexed="81"/>
            <rFont val="Tahoma"/>
            <family val="2"/>
          </rPr>
          <t>Becky Dzingeleski:</t>
        </r>
        <r>
          <rPr>
            <sz val="9"/>
            <color indexed="81"/>
            <rFont val="Tahoma"/>
            <family val="2"/>
          </rPr>
          <t xml:space="preserve">
Per FOD is a new Unit.  Contributions began in 2018</t>
        </r>
      </text>
    </comment>
    <comment ref="VGX19" authorId="0" shapeId="0" xr:uid="{0E00E955-E175-4197-AFBE-E28F5DED0472}">
      <text>
        <r>
          <rPr>
            <b/>
            <sz val="9"/>
            <color indexed="81"/>
            <rFont val="Tahoma"/>
            <family val="2"/>
          </rPr>
          <t>Becky Dzingeleski:</t>
        </r>
        <r>
          <rPr>
            <sz val="9"/>
            <color indexed="81"/>
            <rFont val="Tahoma"/>
            <family val="2"/>
          </rPr>
          <t xml:space="preserve">
Per FOD is a new Unit.  Contributions began in 2018</t>
        </r>
      </text>
    </comment>
    <comment ref="VHB19" authorId="0" shapeId="0" xr:uid="{DAFE2ED0-0D48-4158-B848-A2FEF64BE695}">
      <text>
        <r>
          <rPr>
            <b/>
            <sz val="9"/>
            <color indexed="81"/>
            <rFont val="Tahoma"/>
            <family val="2"/>
          </rPr>
          <t>Becky Dzingeleski:</t>
        </r>
        <r>
          <rPr>
            <sz val="9"/>
            <color indexed="81"/>
            <rFont val="Tahoma"/>
            <family val="2"/>
          </rPr>
          <t xml:space="preserve">
Per FOD is a new Unit.  Contributions began in 2018</t>
        </r>
      </text>
    </comment>
    <comment ref="VHF19" authorId="0" shapeId="0" xr:uid="{9358A485-047F-4EAD-8429-0E2871BABBB4}">
      <text>
        <r>
          <rPr>
            <b/>
            <sz val="9"/>
            <color indexed="81"/>
            <rFont val="Tahoma"/>
            <family val="2"/>
          </rPr>
          <t>Becky Dzingeleski:</t>
        </r>
        <r>
          <rPr>
            <sz val="9"/>
            <color indexed="81"/>
            <rFont val="Tahoma"/>
            <family val="2"/>
          </rPr>
          <t xml:space="preserve">
Per FOD is a new Unit.  Contributions began in 2018</t>
        </r>
      </text>
    </comment>
    <comment ref="VHJ19" authorId="0" shapeId="0" xr:uid="{EE484B85-384D-403C-B8E6-63276823EBD4}">
      <text>
        <r>
          <rPr>
            <b/>
            <sz val="9"/>
            <color indexed="81"/>
            <rFont val="Tahoma"/>
            <family val="2"/>
          </rPr>
          <t>Becky Dzingeleski:</t>
        </r>
        <r>
          <rPr>
            <sz val="9"/>
            <color indexed="81"/>
            <rFont val="Tahoma"/>
            <family val="2"/>
          </rPr>
          <t xml:space="preserve">
Per FOD is a new Unit.  Contributions began in 2018</t>
        </r>
      </text>
    </comment>
    <comment ref="VHN19" authorId="0" shapeId="0" xr:uid="{7C722AFE-5B10-481D-B20D-42DE3DC0DFE5}">
      <text>
        <r>
          <rPr>
            <b/>
            <sz val="9"/>
            <color indexed="81"/>
            <rFont val="Tahoma"/>
            <family val="2"/>
          </rPr>
          <t>Becky Dzingeleski:</t>
        </r>
        <r>
          <rPr>
            <sz val="9"/>
            <color indexed="81"/>
            <rFont val="Tahoma"/>
            <family val="2"/>
          </rPr>
          <t xml:space="preserve">
Per FOD is a new Unit.  Contributions began in 2018</t>
        </r>
      </text>
    </comment>
    <comment ref="VHR19" authorId="0" shapeId="0" xr:uid="{6B25D000-A587-40D6-9856-1FF258600C21}">
      <text>
        <r>
          <rPr>
            <b/>
            <sz val="9"/>
            <color indexed="81"/>
            <rFont val="Tahoma"/>
            <family val="2"/>
          </rPr>
          <t>Becky Dzingeleski:</t>
        </r>
        <r>
          <rPr>
            <sz val="9"/>
            <color indexed="81"/>
            <rFont val="Tahoma"/>
            <family val="2"/>
          </rPr>
          <t xml:space="preserve">
Per FOD is a new Unit.  Contributions began in 2018</t>
        </r>
      </text>
    </comment>
    <comment ref="VHV19" authorId="0" shapeId="0" xr:uid="{4583FF61-0F44-4B37-9F0B-62CFD08D15B2}">
      <text>
        <r>
          <rPr>
            <b/>
            <sz val="9"/>
            <color indexed="81"/>
            <rFont val="Tahoma"/>
            <family val="2"/>
          </rPr>
          <t>Becky Dzingeleski:</t>
        </r>
        <r>
          <rPr>
            <sz val="9"/>
            <color indexed="81"/>
            <rFont val="Tahoma"/>
            <family val="2"/>
          </rPr>
          <t xml:space="preserve">
Per FOD is a new Unit.  Contributions began in 2018</t>
        </r>
      </text>
    </comment>
    <comment ref="VHZ19" authorId="0" shapeId="0" xr:uid="{842054B4-CE2C-4216-B1A6-5C1BDF0BC8F1}">
      <text>
        <r>
          <rPr>
            <b/>
            <sz val="9"/>
            <color indexed="81"/>
            <rFont val="Tahoma"/>
            <family val="2"/>
          </rPr>
          <t>Becky Dzingeleski:</t>
        </r>
        <r>
          <rPr>
            <sz val="9"/>
            <color indexed="81"/>
            <rFont val="Tahoma"/>
            <family val="2"/>
          </rPr>
          <t xml:space="preserve">
Per FOD is a new Unit.  Contributions began in 2018</t>
        </r>
      </text>
    </comment>
    <comment ref="VID19" authorId="0" shapeId="0" xr:uid="{85479038-0213-4351-8AD3-55CA815DDD2F}">
      <text>
        <r>
          <rPr>
            <b/>
            <sz val="9"/>
            <color indexed="81"/>
            <rFont val="Tahoma"/>
            <family val="2"/>
          </rPr>
          <t>Becky Dzingeleski:</t>
        </r>
        <r>
          <rPr>
            <sz val="9"/>
            <color indexed="81"/>
            <rFont val="Tahoma"/>
            <family val="2"/>
          </rPr>
          <t xml:space="preserve">
Per FOD is a new Unit.  Contributions began in 2018</t>
        </r>
      </text>
    </comment>
    <comment ref="VIH19" authorId="0" shapeId="0" xr:uid="{428FFB7E-7273-4E4E-928B-FBFB8D4C81B5}">
      <text>
        <r>
          <rPr>
            <b/>
            <sz val="9"/>
            <color indexed="81"/>
            <rFont val="Tahoma"/>
            <family val="2"/>
          </rPr>
          <t>Becky Dzingeleski:</t>
        </r>
        <r>
          <rPr>
            <sz val="9"/>
            <color indexed="81"/>
            <rFont val="Tahoma"/>
            <family val="2"/>
          </rPr>
          <t xml:space="preserve">
Per FOD is a new Unit.  Contributions began in 2018</t>
        </r>
      </text>
    </comment>
    <comment ref="VIL19" authorId="0" shapeId="0" xr:uid="{310255DA-C0F6-4B2C-BB88-B39C8FE21D3C}">
      <text>
        <r>
          <rPr>
            <b/>
            <sz val="9"/>
            <color indexed="81"/>
            <rFont val="Tahoma"/>
            <family val="2"/>
          </rPr>
          <t>Becky Dzingeleski:</t>
        </r>
        <r>
          <rPr>
            <sz val="9"/>
            <color indexed="81"/>
            <rFont val="Tahoma"/>
            <family val="2"/>
          </rPr>
          <t xml:space="preserve">
Per FOD is a new Unit.  Contributions began in 2018</t>
        </r>
      </text>
    </comment>
    <comment ref="VIP19" authorId="0" shapeId="0" xr:uid="{34B9908A-05B1-474A-8416-5B01415326D4}">
      <text>
        <r>
          <rPr>
            <b/>
            <sz val="9"/>
            <color indexed="81"/>
            <rFont val="Tahoma"/>
            <family val="2"/>
          </rPr>
          <t>Becky Dzingeleski:</t>
        </r>
        <r>
          <rPr>
            <sz val="9"/>
            <color indexed="81"/>
            <rFont val="Tahoma"/>
            <family val="2"/>
          </rPr>
          <t xml:space="preserve">
Per FOD is a new Unit.  Contributions began in 2018</t>
        </r>
      </text>
    </comment>
    <comment ref="VIT19" authorId="0" shapeId="0" xr:uid="{EE658AE5-1CC0-4CEA-AB3B-3C52A61472E2}">
      <text>
        <r>
          <rPr>
            <b/>
            <sz val="9"/>
            <color indexed="81"/>
            <rFont val="Tahoma"/>
            <family val="2"/>
          </rPr>
          <t>Becky Dzingeleski:</t>
        </r>
        <r>
          <rPr>
            <sz val="9"/>
            <color indexed="81"/>
            <rFont val="Tahoma"/>
            <family val="2"/>
          </rPr>
          <t xml:space="preserve">
Per FOD is a new Unit.  Contributions began in 2018</t>
        </r>
      </text>
    </comment>
    <comment ref="VIX19" authorId="0" shapeId="0" xr:uid="{36DAEEDE-CDDE-414A-8975-79FFD0E75B38}">
      <text>
        <r>
          <rPr>
            <b/>
            <sz val="9"/>
            <color indexed="81"/>
            <rFont val="Tahoma"/>
            <family val="2"/>
          </rPr>
          <t>Becky Dzingeleski:</t>
        </r>
        <r>
          <rPr>
            <sz val="9"/>
            <color indexed="81"/>
            <rFont val="Tahoma"/>
            <family val="2"/>
          </rPr>
          <t xml:space="preserve">
Per FOD is a new Unit.  Contributions began in 2018</t>
        </r>
      </text>
    </comment>
    <comment ref="VJB19" authorId="0" shapeId="0" xr:uid="{EE0D667F-0AA9-4830-B19F-8CA79872BE1D}">
      <text>
        <r>
          <rPr>
            <b/>
            <sz val="9"/>
            <color indexed="81"/>
            <rFont val="Tahoma"/>
            <family val="2"/>
          </rPr>
          <t>Becky Dzingeleski:</t>
        </r>
        <r>
          <rPr>
            <sz val="9"/>
            <color indexed="81"/>
            <rFont val="Tahoma"/>
            <family val="2"/>
          </rPr>
          <t xml:space="preserve">
Per FOD is a new Unit.  Contributions began in 2018</t>
        </r>
      </text>
    </comment>
    <comment ref="VJF19" authorId="0" shapeId="0" xr:uid="{F67B6B7F-D1C7-4864-821E-4FD237180AC0}">
      <text>
        <r>
          <rPr>
            <b/>
            <sz val="9"/>
            <color indexed="81"/>
            <rFont val="Tahoma"/>
            <family val="2"/>
          </rPr>
          <t>Becky Dzingeleski:</t>
        </r>
        <r>
          <rPr>
            <sz val="9"/>
            <color indexed="81"/>
            <rFont val="Tahoma"/>
            <family val="2"/>
          </rPr>
          <t xml:space="preserve">
Per FOD is a new Unit.  Contributions began in 2018</t>
        </r>
      </text>
    </comment>
    <comment ref="VJJ19" authorId="0" shapeId="0" xr:uid="{20956200-FD56-44E7-9949-0306D7247BAA}">
      <text>
        <r>
          <rPr>
            <b/>
            <sz val="9"/>
            <color indexed="81"/>
            <rFont val="Tahoma"/>
            <family val="2"/>
          </rPr>
          <t>Becky Dzingeleski:</t>
        </r>
        <r>
          <rPr>
            <sz val="9"/>
            <color indexed="81"/>
            <rFont val="Tahoma"/>
            <family val="2"/>
          </rPr>
          <t xml:space="preserve">
Per FOD is a new Unit.  Contributions began in 2018</t>
        </r>
      </text>
    </comment>
    <comment ref="VJN19" authorId="0" shapeId="0" xr:uid="{99490ADE-C12A-4C30-96D5-F52DADB858BD}">
      <text>
        <r>
          <rPr>
            <b/>
            <sz val="9"/>
            <color indexed="81"/>
            <rFont val="Tahoma"/>
            <family val="2"/>
          </rPr>
          <t>Becky Dzingeleski:</t>
        </r>
        <r>
          <rPr>
            <sz val="9"/>
            <color indexed="81"/>
            <rFont val="Tahoma"/>
            <family val="2"/>
          </rPr>
          <t xml:space="preserve">
Per FOD is a new Unit.  Contributions began in 2018</t>
        </r>
      </text>
    </comment>
    <comment ref="VJR19" authorId="0" shapeId="0" xr:uid="{0BEF5576-93D5-4865-9B93-1C9735306972}">
      <text>
        <r>
          <rPr>
            <b/>
            <sz val="9"/>
            <color indexed="81"/>
            <rFont val="Tahoma"/>
            <family val="2"/>
          </rPr>
          <t>Becky Dzingeleski:</t>
        </r>
        <r>
          <rPr>
            <sz val="9"/>
            <color indexed="81"/>
            <rFont val="Tahoma"/>
            <family val="2"/>
          </rPr>
          <t xml:space="preserve">
Per FOD is a new Unit.  Contributions began in 2018</t>
        </r>
      </text>
    </comment>
    <comment ref="VJV19" authorId="0" shapeId="0" xr:uid="{D3CCD677-DAF8-4D75-9FEB-43FF64CE7EAA}">
      <text>
        <r>
          <rPr>
            <b/>
            <sz val="9"/>
            <color indexed="81"/>
            <rFont val="Tahoma"/>
            <family val="2"/>
          </rPr>
          <t>Becky Dzingeleski:</t>
        </r>
        <r>
          <rPr>
            <sz val="9"/>
            <color indexed="81"/>
            <rFont val="Tahoma"/>
            <family val="2"/>
          </rPr>
          <t xml:space="preserve">
Per FOD is a new Unit.  Contributions began in 2018</t>
        </r>
      </text>
    </comment>
    <comment ref="VJZ19" authorId="0" shapeId="0" xr:uid="{B39E24A9-8A60-423A-A80A-F794F4B29FF8}">
      <text>
        <r>
          <rPr>
            <b/>
            <sz val="9"/>
            <color indexed="81"/>
            <rFont val="Tahoma"/>
            <family val="2"/>
          </rPr>
          <t>Becky Dzingeleski:</t>
        </r>
        <r>
          <rPr>
            <sz val="9"/>
            <color indexed="81"/>
            <rFont val="Tahoma"/>
            <family val="2"/>
          </rPr>
          <t xml:space="preserve">
Per FOD is a new Unit.  Contributions began in 2018</t>
        </r>
      </text>
    </comment>
    <comment ref="VKD19" authorId="0" shapeId="0" xr:uid="{A4579D90-19D3-4152-A09F-37BB1A5C818E}">
      <text>
        <r>
          <rPr>
            <b/>
            <sz val="9"/>
            <color indexed="81"/>
            <rFont val="Tahoma"/>
            <family val="2"/>
          </rPr>
          <t>Becky Dzingeleski:</t>
        </r>
        <r>
          <rPr>
            <sz val="9"/>
            <color indexed="81"/>
            <rFont val="Tahoma"/>
            <family val="2"/>
          </rPr>
          <t xml:space="preserve">
Per FOD is a new Unit.  Contributions began in 2018</t>
        </r>
      </text>
    </comment>
    <comment ref="VKH19" authorId="0" shapeId="0" xr:uid="{14509F7B-D124-4040-B705-39586ABDA6C3}">
      <text>
        <r>
          <rPr>
            <b/>
            <sz val="9"/>
            <color indexed="81"/>
            <rFont val="Tahoma"/>
            <family val="2"/>
          </rPr>
          <t>Becky Dzingeleski:</t>
        </r>
        <r>
          <rPr>
            <sz val="9"/>
            <color indexed="81"/>
            <rFont val="Tahoma"/>
            <family val="2"/>
          </rPr>
          <t xml:space="preserve">
Per FOD is a new Unit.  Contributions began in 2018</t>
        </r>
      </text>
    </comment>
    <comment ref="VKL19" authorId="0" shapeId="0" xr:uid="{50DE8EA3-313D-4F9B-912B-C32B1933D240}">
      <text>
        <r>
          <rPr>
            <b/>
            <sz val="9"/>
            <color indexed="81"/>
            <rFont val="Tahoma"/>
            <family val="2"/>
          </rPr>
          <t>Becky Dzingeleski:</t>
        </r>
        <r>
          <rPr>
            <sz val="9"/>
            <color indexed="81"/>
            <rFont val="Tahoma"/>
            <family val="2"/>
          </rPr>
          <t xml:space="preserve">
Per FOD is a new Unit.  Contributions began in 2018</t>
        </r>
      </text>
    </comment>
    <comment ref="VKP19" authorId="0" shapeId="0" xr:uid="{FFB16C99-E65E-4819-BCB8-D3D0C3D47FF8}">
      <text>
        <r>
          <rPr>
            <b/>
            <sz val="9"/>
            <color indexed="81"/>
            <rFont val="Tahoma"/>
            <family val="2"/>
          </rPr>
          <t>Becky Dzingeleski:</t>
        </r>
        <r>
          <rPr>
            <sz val="9"/>
            <color indexed="81"/>
            <rFont val="Tahoma"/>
            <family val="2"/>
          </rPr>
          <t xml:space="preserve">
Per FOD is a new Unit.  Contributions began in 2018</t>
        </r>
      </text>
    </comment>
    <comment ref="VKT19" authorId="0" shapeId="0" xr:uid="{47CCD4B9-565C-4164-8040-E2DB03548EF3}">
      <text>
        <r>
          <rPr>
            <b/>
            <sz val="9"/>
            <color indexed="81"/>
            <rFont val="Tahoma"/>
            <family val="2"/>
          </rPr>
          <t>Becky Dzingeleski:</t>
        </r>
        <r>
          <rPr>
            <sz val="9"/>
            <color indexed="81"/>
            <rFont val="Tahoma"/>
            <family val="2"/>
          </rPr>
          <t xml:space="preserve">
Per FOD is a new Unit.  Contributions began in 2018</t>
        </r>
      </text>
    </comment>
    <comment ref="VKX19" authorId="0" shapeId="0" xr:uid="{79CB64B1-9413-4064-8A82-43FB1CCC8578}">
      <text>
        <r>
          <rPr>
            <b/>
            <sz val="9"/>
            <color indexed="81"/>
            <rFont val="Tahoma"/>
            <family val="2"/>
          </rPr>
          <t>Becky Dzingeleski:</t>
        </r>
        <r>
          <rPr>
            <sz val="9"/>
            <color indexed="81"/>
            <rFont val="Tahoma"/>
            <family val="2"/>
          </rPr>
          <t xml:space="preserve">
Per FOD is a new Unit.  Contributions began in 2018</t>
        </r>
      </text>
    </comment>
    <comment ref="VLB19" authorId="0" shapeId="0" xr:uid="{16149F4D-E875-4BF4-A336-D321F3D01C6B}">
      <text>
        <r>
          <rPr>
            <b/>
            <sz val="9"/>
            <color indexed="81"/>
            <rFont val="Tahoma"/>
            <family val="2"/>
          </rPr>
          <t>Becky Dzingeleski:</t>
        </r>
        <r>
          <rPr>
            <sz val="9"/>
            <color indexed="81"/>
            <rFont val="Tahoma"/>
            <family val="2"/>
          </rPr>
          <t xml:space="preserve">
Per FOD is a new Unit.  Contributions began in 2018</t>
        </r>
      </text>
    </comment>
    <comment ref="VLF19" authorId="0" shapeId="0" xr:uid="{036D84A7-5628-4337-AED4-29798835ADBE}">
      <text>
        <r>
          <rPr>
            <b/>
            <sz val="9"/>
            <color indexed="81"/>
            <rFont val="Tahoma"/>
            <family val="2"/>
          </rPr>
          <t>Becky Dzingeleski:</t>
        </r>
        <r>
          <rPr>
            <sz val="9"/>
            <color indexed="81"/>
            <rFont val="Tahoma"/>
            <family val="2"/>
          </rPr>
          <t xml:space="preserve">
Per FOD is a new Unit.  Contributions began in 2018</t>
        </r>
      </text>
    </comment>
    <comment ref="VLJ19" authorId="0" shapeId="0" xr:uid="{E13BD51E-FD42-4537-BE05-E87D6FCCC63B}">
      <text>
        <r>
          <rPr>
            <b/>
            <sz val="9"/>
            <color indexed="81"/>
            <rFont val="Tahoma"/>
            <family val="2"/>
          </rPr>
          <t>Becky Dzingeleski:</t>
        </r>
        <r>
          <rPr>
            <sz val="9"/>
            <color indexed="81"/>
            <rFont val="Tahoma"/>
            <family val="2"/>
          </rPr>
          <t xml:space="preserve">
Per FOD is a new Unit.  Contributions began in 2018</t>
        </r>
      </text>
    </comment>
    <comment ref="VLN19" authorId="0" shapeId="0" xr:uid="{87BEF636-814B-4030-ACE6-1B321BD84EF2}">
      <text>
        <r>
          <rPr>
            <b/>
            <sz val="9"/>
            <color indexed="81"/>
            <rFont val="Tahoma"/>
            <family val="2"/>
          </rPr>
          <t>Becky Dzingeleski:</t>
        </r>
        <r>
          <rPr>
            <sz val="9"/>
            <color indexed="81"/>
            <rFont val="Tahoma"/>
            <family val="2"/>
          </rPr>
          <t xml:space="preserve">
Per FOD is a new Unit.  Contributions began in 2018</t>
        </r>
      </text>
    </comment>
    <comment ref="VLR19" authorId="0" shapeId="0" xr:uid="{ECFBC300-46B1-4DA4-8BCF-9CB029F5222A}">
      <text>
        <r>
          <rPr>
            <b/>
            <sz val="9"/>
            <color indexed="81"/>
            <rFont val="Tahoma"/>
            <family val="2"/>
          </rPr>
          <t>Becky Dzingeleski:</t>
        </r>
        <r>
          <rPr>
            <sz val="9"/>
            <color indexed="81"/>
            <rFont val="Tahoma"/>
            <family val="2"/>
          </rPr>
          <t xml:space="preserve">
Per FOD is a new Unit.  Contributions began in 2018</t>
        </r>
      </text>
    </comment>
    <comment ref="VLV19" authorId="0" shapeId="0" xr:uid="{2EA3FE2E-C667-4D54-94F3-59E1B8A6F801}">
      <text>
        <r>
          <rPr>
            <b/>
            <sz val="9"/>
            <color indexed="81"/>
            <rFont val="Tahoma"/>
            <family val="2"/>
          </rPr>
          <t>Becky Dzingeleski:</t>
        </r>
        <r>
          <rPr>
            <sz val="9"/>
            <color indexed="81"/>
            <rFont val="Tahoma"/>
            <family val="2"/>
          </rPr>
          <t xml:space="preserve">
Per FOD is a new Unit.  Contributions began in 2018</t>
        </r>
      </text>
    </comment>
    <comment ref="VLZ19" authorId="0" shapeId="0" xr:uid="{097A44B4-0C12-40C1-9A75-05C572478344}">
      <text>
        <r>
          <rPr>
            <b/>
            <sz val="9"/>
            <color indexed="81"/>
            <rFont val="Tahoma"/>
            <family val="2"/>
          </rPr>
          <t>Becky Dzingeleski:</t>
        </r>
        <r>
          <rPr>
            <sz val="9"/>
            <color indexed="81"/>
            <rFont val="Tahoma"/>
            <family val="2"/>
          </rPr>
          <t xml:space="preserve">
Per FOD is a new Unit.  Contributions began in 2018</t>
        </r>
      </text>
    </comment>
    <comment ref="VMD19" authorId="0" shapeId="0" xr:uid="{9BBEF50C-DA62-4188-B06E-459FAA203183}">
      <text>
        <r>
          <rPr>
            <b/>
            <sz val="9"/>
            <color indexed="81"/>
            <rFont val="Tahoma"/>
            <family val="2"/>
          </rPr>
          <t>Becky Dzingeleski:</t>
        </r>
        <r>
          <rPr>
            <sz val="9"/>
            <color indexed="81"/>
            <rFont val="Tahoma"/>
            <family val="2"/>
          </rPr>
          <t xml:space="preserve">
Per FOD is a new Unit.  Contributions began in 2018</t>
        </r>
      </text>
    </comment>
    <comment ref="VMH19" authorId="0" shapeId="0" xr:uid="{6529CD7B-4F7B-4522-A491-73E47157D263}">
      <text>
        <r>
          <rPr>
            <b/>
            <sz val="9"/>
            <color indexed="81"/>
            <rFont val="Tahoma"/>
            <family val="2"/>
          </rPr>
          <t>Becky Dzingeleski:</t>
        </r>
        <r>
          <rPr>
            <sz val="9"/>
            <color indexed="81"/>
            <rFont val="Tahoma"/>
            <family val="2"/>
          </rPr>
          <t xml:space="preserve">
Per FOD is a new Unit.  Contributions began in 2018</t>
        </r>
      </text>
    </comment>
    <comment ref="VML19" authorId="0" shapeId="0" xr:uid="{5DF321CB-AF23-4AEF-8DB7-486603518CC6}">
      <text>
        <r>
          <rPr>
            <b/>
            <sz val="9"/>
            <color indexed="81"/>
            <rFont val="Tahoma"/>
            <family val="2"/>
          </rPr>
          <t>Becky Dzingeleski:</t>
        </r>
        <r>
          <rPr>
            <sz val="9"/>
            <color indexed="81"/>
            <rFont val="Tahoma"/>
            <family val="2"/>
          </rPr>
          <t xml:space="preserve">
Per FOD is a new Unit.  Contributions began in 2018</t>
        </r>
      </text>
    </comment>
    <comment ref="VMP19" authorId="0" shapeId="0" xr:uid="{38E48CD0-3E1D-40BB-BC6B-0E59D8023FE4}">
      <text>
        <r>
          <rPr>
            <b/>
            <sz val="9"/>
            <color indexed="81"/>
            <rFont val="Tahoma"/>
            <family val="2"/>
          </rPr>
          <t>Becky Dzingeleski:</t>
        </r>
        <r>
          <rPr>
            <sz val="9"/>
            <color indexed="81"/>
            <rFont val="Tahoma"/>
            <family val="2"/>
          </rPr>
          <t xml:space="preserve">
Per FOD is a new Unit.  Contributions began in 2018</t>
        </r>
      </text>
    </comment>
    <comment ref="VMT19" authorId="0" shapeId="0" xr:uid="{325A1156-9EEB-4396-8CE3-22546429085A}">
      <text>
        <r>
          <rPr>
            <b/>
            <sz val="9"/>
            <color indexed="81"/>
            <rFont val="Tahoma"/>
            <family val="2"/>
          </rPr>
          <t>Becky Dzingeleski:</t>
        </r>
        <r>
          <rPr>
            <sz val="9"/>
            <color indexed="81"/>
            <rFont val="Tahoma"/>
            <family val="2"/>
          </rPr>
          <t xml:space="preserve">
Per FOD is a new Unit.  Contributions began in 2018</t>
        </r>
      </text>
    </comment>
    <comment ref="VMX19" authorId="0" shapeId="0" xr:uid="{85510E3F-E866-4DBE-938B-2B0CDD8ABD3A}">
      <text>
        <r>
          <rPr>
            <b/>
            <sz val="9"/>
            <color indexed="81"/>
            <rFont val="Tahoma"/>
            <family val="2"/>
          </rPr>
          <t>Becky Dzingeleski:</t>
        </r>
        <r>
          <rPr>
            <sz val="9"/>
            <color indexed="81"/>
            <rFont val="Tahoma"/>
            <family val="2"/>
          </rPr>
          <t xml:space="preserve">
Per FOD is a new Unit.  Contributions began in 2018</t>
        </r>
      </text>
    </comment>
    <comment ref="VNB19" authorId="0" shapeId="0" xr:uid="{A8DCB296-C031-48EE-A4CC-71F3B9FD76F2}">
      <text>
        <r>
          <rPr>
            <b/>
            <sz val="9"/>
            <color indexed="81"/>
            <rFont val="Tahoma"/>
            <family val="2"/>
          </rPr>
          <t>Becky Dzingeleski:</t>
        </r>
        <r>
          <rPr>
            <sz val="9"/>
            <color indexed="81"/>
            <rFont val="Tahoma"/>
            <family val="2"/>
          </rPr>
          <t xml:space="preserve">
Per FOD is a new Unit.  Contributions began in 2018</t>
        </r>
      </text>
    </comment>
    <comment ref="VNF19" authorId="0" shapeId="0" xr:uid="{F0DBAD40-6093-430C-BD18-FF2201764E06}">
      <text>
        <r>
          <rPr>
            <b/>
            <sz val="9"/>
            <color indexed="81"/>
            <rFont val="Tahoma"/>
            <family val="2"/>
          </rPr>
          <t>Becky Dzingeleski:</t>
        </r>
        <r>
          <rPr>
            <sz val="9"/>
            <color indexed="81"/>
            <rFont val="Tahoma"/>
            <family val="2"/>
          </rPr>
          <t xml:space="preserve">
Per FOD is a new Unit.  Contributions began in 2018</t>
        </r>
      </text>
    </comment>
    <comment ref="VNJ19" authorId="0" shapeId="0" xr:uid="{813623B6-2AFA-4E1C-97DC-D02C71CF6E6E}">
      <text>
        <r>
          <rPr>
            <b/>
            <sz val="9"/>
            <color indexed="81"/>
            <rFont val="Tahoma"/>
            <family val="2"/>
          </rPr>
          <t>Becky Dzingeleski:</t>
        </r>
        <r>
          <rPr>
            <sz val="9"/>
            <color indexed="81"/>
            <rFont val="Tahoma"/>
            <family val="2"/>
          </rPr>
          <t xml:space="preserve">
Per FOD is a new Unit.  Contributions began in 2018</t>
        </r>
      </text>
    </comment>
    <comment ref="VNN19" authorId="0" shapeId="0" xr:uid="{23F9B7F7-84E0-45A4-B23E-DDFB20829C09}">
      <text>
        <r>
          <rPr>
            <b/>
            <sz val="9"/>
            <color indexed="81"/>
            <rFont val="Tahoma"/>
            <family val="2"/>
          </rPr>
          <t>Becky Dzingeleski:</t>
        </r>
        <r>
          <rPr>
            <sz val="9"/>
            <color indexed="81"/>
            <rFont val="Tahoma"/>
            <family val="2"/>
          </rPr>
          <t xml:space="preserve">
Per FOD is a new Unit.  Contributions began in 2018</t>
        </r>
      </text>
    </comment>
    <comment ref="VNR19" authorId="0" shapeId="0" xr:uid="{2909CC7C-B5BA-4B0D-B045-30AB21F0CB0A}">
      <text>
        <r>
          <rPr>
            <b/>
            <sz val="9"/>
            <color indexed="81"/>
            <rFont val="Tahoma"/>
            <family val="2"/>
          </rPr>
          <t>Becky Dzingeleski:</t>
        </r>
        <r>
          <rPr>
            <sz val="9"/>
            <color indexed="81"/>
            <rFont val="Tahoma"/>
            <family val="2"/>
          </rPr>
          <t xml:space="preserve">
Per FOD is a new Unit.  Contributions began in 2018</t>
        </r>
      </text>
    </comment>
    <comment ref="VNV19" authorId="0" shapeId="0" xr:uid="{9EC1B4D7-9334-458A-90B5-2851AED51AC3}">
      <text>
        <r>
          <rPr>
            <b/>
            <sz val="9"/>
            <color indexed="81"/>
            <rFont val="Tahoma"/>
            <family val="2"/>
          </rPr>
          <t>Becky Dzingeleski:</t>
        </r>
        <r>
          <rPr>
            <sz val="9"/>
            <color indexed="81"/>
            <rFont val="Tahoma"/>
            <family val="2"/>
          </rPr>
          <t xml:space="preserve">
Per FOD is a new Unit.  Contributions began in 2018</t>
        </r>
      </text>
    </comment>
    <comment ref="VNZ19" authorId="0" shapeId="0" xr:uid="{6C9D4B11-40CD-495F-BBA8-F961C3521BE9}">
      <text>
        <r>
          <rPr>
            <b/>
            <sz val="9"/>
            <color indexed="81"/>
            <rFont val="Tahoma"/>
            <family val="2"/>
          </rPr>
          <t>Becky Dzingeleski:</t>
        </r>
        <r>
          <rPr>
            <sz val="9"/>
            <color indexed="81"/>
            <rFont val="Tahoma"/>
            <family val="2"/>
          </rPr>
          <t xml:space="preserve">
Per FOD is a new Unit.  Contributions began in 2018</t>
        </r>
      </text>
    </comment>
    <comment ref="VOD19" authorId="0" shapeId="0" xr:uid="{57D3B3EA-4B33-41F4-BA0D-98F9D336309F}">
      <text>
        <r>
          <rPr>
            <b/>
            <sz val="9"/>
            <color indexed="81"/>
            <rFont val="Tahoma"/>
            <family val="2"/>
          </rPr>
          <t>Becky Dzingeleski:</t>
        </r>
        <r>
          <rPr>
            <sz val="9"/>
            <color indexed="81"/>
            <rFont val="Tahoma"/>
            <family val="2"/>
          </rPr>
          <t xml:space="preserve">
Per FOD is a new Unit.  Contributions began in 2018</t>
        </r>
      </text>
    </comment>
    <comment ref="VOH19" authorId="0" shapeId="0" xr:uid="{533932D3-73FA-42DF-A966-FFD4FFBE7694}">
      <text>
        <r>
          <rPr>
            <b/>
            <sz val="9"/>
            <color indexed="81"/>
            <rFont val="Tahoma"/>
            <family val="2"/>
          </rPr>
          <t>Becky Dzingeleski:</t>
        </r>
        <r>
          <rPr>
            <sz val="9"/>
            <color indexed="81"/>
            <rFont val="Tahoma"/>
            <family val="2"/>
          </rPr>
          <t xml:space="preserve">
Per FOD is a new Unit.  Contributions began in 2018</t>
        </r>
      </text>
    </comment>
    <comment ref="VOL19" authorId="0" shapeId="0" xr:uid="{80E551D1-0943-4CD7-941A-81A60989699E}">
      <text>
        <r>
          <rPr>
            <b/>
            <sz val="9"/>
            <color indexed="81"/>
            <rFont val="Tahoma"/>
            <family val="2"/>
          </rPr>
          <t>Becky Dzingeleski:</t>
        </r>
        <r>
          <rPr>
            <sz val="9"/>
            <color indexed="81"/>
            <rFont val="Tahoma"/>
            <family val="2"/>
          </rPr>
          <t xml:space="preserve">
Per FOD is a new Unit.  Contributions began in 2018</t>
        </r>
      </text>
    </comment>
    <comment ref="VOP19" authorId="0" shapeId="0" xr:uid="{1FFCBD34-122E-4666-AE9D-6475B67BD083}">
      <text>
        <r>
          <rPr>
            <b/>
            <sz val="9"/>
            <color indexed="81"/>
            <rFont val="Tahoma"/>
            <family val="2"/>
          </rPr>
          <t>Becky Dzingeleski:</t>
        </r>
        <r>
          <rPr>
            <sz val="9"/>
            <color indexed="81"/>
            <rFont val="Tahoma"/>
            <family val="2"/>
          </rPr>
          <t xml:space="preserve">
Per FOD is a new Unit.  Contributions began in 2018</t>
        </r>
      </text>
    </comment>
    <comment ref="VOT19" authorId="0" shapeId="0" xr:uid="{B9292C79-6CB0-4B46-BB4A-5BF7A06A3967}">
      <text>
        <r>
          <rPr>
            <b/>
            <sz val="9"/>
            <color indexed="81"/>
            <rFont val="Tahoma"/>
            <family val="2"/>
          </rPr>
          <t>Becky Dzingeleski:</t>
        </r>
        <r>
          <rPr>
            <sz val="9"/>
            <color indexed="81"/>
            <rFont val="Tahoma"/>
            <family val="2"/>
          </rPr>
          <t xml:space="preserve">
Per FOD is a new Unit.  Contributions began in 2018</t>
        </r>
      </text>
    </comment>
    <comment ref="VOX19" authorId="0" shapeId="0" xr:uid="{0066B429-6C59-4022-A2B5-039E4497011F}">
      <text>
        <r>
          <rPr>
            <b/>
            <sz val="9"/>
            <color indexed="81"/>
            <rFont val="Tahoma"/>
            <family val="2"/>
          </rPr>
          <t>Becky Dzingeleski:</t>
        </r>
        <r>
          <rPr>
            <sz val="9"/>
            <color indexed="81"/>
            <rFont val="Tahoma"/>
            <family val="2"/>
          </rPr>
          <t xml:space="preserve">
Per FOD is a new Unit.  Contributions began in 2018</t>
        </r>
      </text>
    </comment>
    <comment ref="VPB19" authorId="0" shapeId="0" xr:uid="{41624500-0C25-4CFF-8A7A-30773F595E7F}">
      <text>
        <r>
          <rPr>
            <b/>
            <sz val="9"/>
            <color indexed="81"/>
            <rFont val="Tahoma"/>
            <family val="2"/>
          </rPr>
          <t>Becky Dzingeleski:</t>
        </r>
        <r>
          <rPr>
            <sz val="9"/>
            <color indexed="81"/>
            <rFont val="Tahoma"/>
            <family val="2"/>
          </rPr>
          <t xml:space="preserve">
Per FOD is a new Unit.  Contributions began in 2018</t>
        </r>
      </text>
    </comment>
    <comment ref="VPF19" authorId="0" shapeId="0" xr:uid="{14077FFC-031A-445F-A0F6-49ED4B8B8AFB}">
      <text>
        <r>
          <rPr>
            <b/>
            <sz val="9"/>
            <color indexed="81"/>
            <rFont val="Tahoma"/>
            <family val="2"/>
          </rPr>
          <t>Becky Dzingeleski:</t>
        </r>
        <r>
          <rPr>
            <sz val="9"/>
            <color indexed="81"/>
            <rFont val="Tahoma"/>
            <family val="2"/>
          </rPr>
          <t xml:space="preserve">
Per FOD is a new Unit.  Contributions began in 2018</t>
        </r>
      </text>
    </comment>
    <comment ref="VPJ19" authorId="0" shapeId="0" xr:uid="{A033A6F7-6A74-46F3-B7E6-6A64D8E33D1B}">
      <text>
        <r>
          <rPr>
            <b/>
            <sz val="9"/>
            <color indexed="81"/>
            <rFont val="Tahoma"/>
            <family val="2"/>
          </rPr>
          <t>Becky Dzingeleski:</t>
        </r>
        <r>
          <rPr>
            <sz val="9"/>
            <color indexed="81"/>
            <rFont val="Tahoma"/>
            <family val="2"/>
          </rPr>
          <t xml:space="preserve">
Per FOD is a new Unit.  Contributions began in 2018</t>
        </r>
      </text>
    </comment>
    <comment ref="VPN19" authorId="0" shapeId="0" xr:uid="{AE338201-7482-4681-B97C-72CDFFB46007}">
      <text>
        <r>
          <rPr>
            <b/>
            <sz val="9"/>
            <color indexed="81"/>
            <rFont val="Tahoma"/>
            <family val="2"/>
          </rPr>
          <t>Becky Dzingeleski:</t>
        </r>
        <r>
          <rPr>
            <sz val="9"/>
            <color indexed="81"/>
            <rFont val="Tahoma"/>
            <family val="2"/>
          </rPr>
          <t xml:space="preserve">
Per FOD is a new Unit.  Contributions began in 2018</t>
        </r>
      </text>
    </comment>
    <comment ref="VPR19" authorId="0" shapeId="0" xr:uid="{C5B49D0C-D2C7-4470-851C-8F9FFCF63F8F}">
      <text>
        <r>
          <rPr>
            <b/>
            <sz val="9"/>
            <color indexed="81"/>
            <rFont val="Tahoma"/>
            <family val="2"/>
          </rPr>
          <t>Becky Dzingeleski:</t>
        </r>
        <r>
          <rPr>
            <sz val="9"/>
            <color indexed="81"/>
            <rFont val="Tahoma"/>
            <family val="2"/>
          </rPr>
          <t xml:space="preserve">
Per FOD is a new Unit.  Contributions began in 2018</t>
        </r>
      </text>
    </comment>
    <comment ref="VPV19" authorId="0" shapeId="0" xr:uid="{14A9EF6B-189C-42DF-9580-E18A4077BEC0}">
      <text>
        <r>
          <rPr>
            <b/>
            <sz val="9"/>
            <color indexed="81"/>
            <rFont val="Tahoma"/>
            <family val="2"/>
          </rPr>
          <t>Becky Dzingeleski:</t>
        </r>
        <r>
          <rPr>
            <sz val="9"/>
            <color indexed="81"/>
            <rFont val="Tahoma"/>
            <family val="2"/>
          </rPr>
          <t xml:space="preserve">
Per FOD is a new Unit.  Contributions began in 2018</t>
        </r>
      </text>
    </comment>
    <comment ref="VPZ19" authorId="0" shapeId="0" xr:uid="{076E3CC2-5BC9-4BAD-B84E-B6FBD895EDDD}">
      <text>
        <r>
          <rPr>
            <b/>
            <sz val="9"/>
            <color indexed="81"/>
            <rFont val="Tahoma"/>
            <family val="2"/>
          </rPr>
          <t>Becky Dzingeleski:</t>
        </r>
        <r>
          <rPr>
            <sz val="9"/>
            <color indexed="81"/>
            <rFont val="Tahoma"/>
            <family val="2"/>
          </rPr>
          <t xml:space="preserve">
Per FOD is a new Unit.  Contributions began in 2018</t>
        </r>
      </text>
    </comment>
    <comment ref="VQD19" authorId="0" shapeId="0" xr:uid="{924A8D47-D7BA-4819-BD4D-4EE966B51955}">
      <text>
        <r>
          <rPr>
            <b/>
            <sz val="9"/>
            <color indexed="81"/>
            <rFont val="Tahoma"/>
            <family val="2"/>
          </rPr>
          <t>Becky Dzingeleski:</t>
        </r>
        <r>
          <rPr>
            <sz val="9"/>
            <color indexed="81"/>
            <rFont val="Tahoma"/>
            <family val="2"/>
          </rPr>
          <t xml:space="preserve">
Per FOD is a new Unit.  Contributions began in 2018</t>
        </r>
      </text>
    </comment>
    <comment ref="VQH19" authorId="0" shapeId="0" xr:uid="{6327DE55-E355-4D03-BAE0-12CA4D61D992}">
      <text>
        <r>
          <rPr>
            <b/>
            <sz val="9"/>
            <color indexed="81"/>
            <rFont val="Tahoma"/>
            <family val="2"/>
          </rPr>
          <t>Becky Dzingeleski:</t>
        </r>
        <r>
          <rPr>
            <sz val="9"/>
            <color indexed="81"/>
            <rFont val="Tahoma"/>
            <family val="2"/>
          </rPr>
          <t xml:space="preserve">
Per FOD is a new Unit.  Contributions began in 2018</t>
        </r>
      </text>
    </comment>
    <comment ref="VQL19" authorId="0" shapeId="0" xr:uid="{EBC91B44-62E6-41F0-8D3D-EDD0B28FEFEF}">
      <text>
        <r>
          <rPr>
            <b/>
            <sz val="9"/>
            <color indexed="81"/>
            <rFont val="Tahoma"/>
            <family val="2"/>
          </rPr>
          <t>Becky Dzingeleski:</t>
        </r>
        <r>
          <rPr>
            <sz val="9"/>
            <color indexed="81"/>
            <rFont val="Tahoma"/>
            <family val="2"/>
          </rPr>
          <t xml:space="preserve">
Per FOD is a new Unit.  Contributions began in 2018</t>
        </r>
      </text>
    </comment>
    <comment ref="VQP19" authorId="0" shapeId="0" xr:uid="{C62FDBAF-4A7D-4251-B941-53035ECCBDD8}">
      <text>
        <r>
          <rPr>
            <b/>
            <sz val="9"/>
            <color indexed="81"/>
            <rFont val="Tahoma"/>
            <family val="2"/>
          </rPr>
          <t>Becky Dzingeleski:</t>
        </r>
        <r>
          <rPr>
            <sz val="9"/>
            <color indexed="81"/>
            <rFont val="Tahoma"/>
            <family val="2"/>
          </rPr>
          <t xml:space="preserve">
Per FOD is a new Unit.  Contributions began in 2018</t>
        </r>
      </text>
    </comment>
    <comment ref="VQT19" authorId="0" shapeId="0" xr:uid="{537EE2C0-2156-4D32-8988-002ED5D27A5C}">
      <text>
        <r>
          <rPr>
            <b/>
            <sz val="9"/>
            <color indexed="81"/>
            <rFont val="Tahoma"/>
            <family val="2"/>
          </rPr>
          <t>Becky Dzingeleski:</t>
        </r>
        <r>
          <rPr>
            <sz val="9"/>
            <color indexed="81"/>
            <rFont val="Tahoma"/>
            <family val="2"/>
          </rPr>
          <t xml:space="preserve">
Per FOD is a new Unit.  Contributions began in 2018</t>
        </r>
      </text>
    </comment>
    <comment ref="VQX19" authorId="0" shapeId="0" xr:uid="{19E6F248-2322-4E38-BD87-B95A1CE437B0}">
      <text>
        <r>
          <rPr>
            <b/>
            <sz val="9"/>
            <color indexed="81"/>
            <rFont val="Tahoma"/>
            <family val="2"/>
          </rPr>
          <t>Becky Dzingeleski:</t>
        </r>
        <r>
          <rPr>
            <sz val="9"/>
            <color indexed="81"/>
            <rFont val="Tahoma"/>
            <family val="2"/>
          </rPr>
          <t xml:space="preserve">
Per FOD is a new Unit.  Contributions began in 2018</t>
        </r>
      </text>
    </comment>
    <comment ref="VRB19" authorId="0" shapeId="0" xr:uid="{9E05170A-360A-40BB-B70C-06C0C4EFA81A}">
      <text>
        <r>
          <rPr>
            <b/>
            <sz val="9"/>
            <color indexed="81"/>
            <rFont val="Tahoma"/>
            <family val="2"/>
          </rPr>
          <t>Becky Dzingeleski:</t>
        </r>
        <r>
          <rPr>
            <sz val="9"/>
            <color indexed="81"/>
            <rFont val="Tahoma"/>
            <family val="2"/>
          </rPr>
          <t xml:space="preserve">
Per FOD is a new Unit.  Contributions began in 2018</t>
        </r>
      </text>
    </comment>
    <comment ref="VRF19" authorId="0" shapeId="0" xr:uid="{4215EDB6-2DE6-437D-8A13-BBC178AA16F4}">
      <text>
        <r>
          <rPr>
            <b/>
            <sz val="9"/>
            <color indexed="81"/>
            <rFont val="Tahoma"/>
            <family val="2"/>
          </rPr>
          <t>Becky Dzingeleski:</t>
        </r>
        <r>
          <rPr>
            <sz val="9"/>
            <color indexed="81"/>
            <rFont val="Tahoma"/>
            <family val="2"/>
          </rPr>
          <t xml:space="preserve">
Per FOD is a new Unit.  Contributions began in 2018</t>
        </r>
      </text>
    </comment>
    <comment ref="VRJ19" authorId="0" shapeId="0" xr:uid="{AC64D062-E370-4B97-A999-2E77866CE4A7}">
      <text>
        <r>
          <rPr>
            <b/>
            <sz val="9"/>
            <color indexed="81"/>
            <rFont val="Tahoma"/>
            <family val="2"/>
          </rPr>
          <t>Becky Dzingeleski:</t>
        </r>
        <r>
          <rPr>
            <sz val="9"/>
            <color indexed="81"/>
            <rFont val="Tahoma"/>
            <family val="2"/>
          </rPr>
          <t xml:space="preserve">
Per FOD is a new Unit.  Contributions began in 2018</t>
        </r>
      </text>
    </comment>
    <comment ref="VRN19" authorId="0" shapeId="0" xr:uid="{E5589B56-FBFA-4F53-A8E8-75F5B9C42480}">
      <text>
        <r>
          <rPr>
            <b/>
            <sz val="9"/>
            <color indexed="81"/>
            <rFont val="Tahoma"/>
            <family val="2"/>
          </rPr>
          <t>Becky Dzingeleski:</t>
        </r>
        <r>
          <rPr>
            <sz val="9"/>
            <color indexed="81"/>
            <rFont val="Tahoma"/>
            <family val="2"/>
          </rPr>
          <t xml:space="preserve">
Per FOD is a new Unit.  Contributions began in 2018</t>
        </r>
      </text>
    </comment>
    <comment ref="VRR19" authorId="0" shapeId="0" xr:uid="{269B9CE9-4667-4608-B601-0DBD379D07BE}">
      <text>
        <r>
          <rPr>
            <b/>
            <sz val="9"/>
            <color indexed="81"/>
            <rFont val="Tahoma"/>
            <family val="2"/>
          </rPr>
          <t>Becky Dzingeleski:</t>
        </r>
        <r>
          <rPr>
            <sz val="9"/>
            <color indexed="81"/>
            <rFont val="Tahoma"/>
            <family val="2"/>
          </rPr>
          <t xml:space="preserve">
Per FOD is a new Unit.  Contributions began in 2018</t>
        </r>
      </text>
    </comment>
    <comment ref="VRV19" authorId="0" shapeId="0" xr:uid="{2C7E6BB2-EF02-49BA-8832-22B8BFE08AB1}">
      <text>
        <r>
          <rPr>
            <b/>
            <sz val="9"/>
            <color indexed="81"/>
            <rFont val="Tahoma"/>
            <family val="2"/>
          </rPr>
          <t>Becky Dzingeleski:</t>
        </r>
        <r>
          <rPr>
            <sz val="9"/>
            <color indexed="81"/>
            <rFont val="Tahoma"/>
            <family val="2"/>
          </rPr>
          <t xml:space="preserve">
Per FOD is a new Unit.  Contributions began in 2018</t>
        </r>
      </text>
    </comment>
    <comment ref="VRZ19" authorId="0" shapeId="0" xr:uid="{F57A40ED-A0D9-458E-B915-B085E8B06671}">
      <text>
        <r>
          <rPr>
            <b/>
            <sz val="9"/>
            <color indexed="81"/>
            <rFont val="Tahoma"/>
            <family val="2"/>
          </rPr>
          <t>Becky Dzingeleski:</t>
        </r>
        <r>
          <rPr>
            <sz val="9"/>
            <color indexed="81"/>
            <rFont val="Tahoma"/>
            <family val="2"/>
          </rPr>
          <t xml:space="preserve">
Per FOD is a new Unit.  Contributions began in 2018</t>
        </r>
      </text>
    </comment>
    <comment ref="VSD19" authorId="0" shapeId="0" xr:uid="{20283C7F-0D41-4E60-B77F-8467F6ADADBD}">
      <text>
        <r>
          <rPr>
            <b/>
            <sz val="9"/>
            <color indexed="81"/>
            <rFont val="Tahoma"/>
            <family val="2"/>
          </rPr>
          <t>Becky Dzingeleski:</t>
        </r>
        <r>
          <rPr>
            <sz val="9"/>
            <color indexed="81"/>
            <rFont val="Tahoma"/>
            <family val="2"/>
          </rPr>
          <t xml:space="preserve">
Per FOD is a new Unit.  Contributions began in 2018</t>
        </r>
      </text>
    </comment>
    <comment ref="VSH19" authorId="0" shapeId="0" xr:uid="{44DB7F34-E0F1-4DF3-88B5-AD3EAB72FAE8}">
      <text>
        <r>
          <rPr>
            <b/>
            <sz val="9"/>
            <color indexed="81"/>
            <rFont val="Tahoma"/>
            <family val="2"/>
          </rPr>
          <t>Becky Dzingeleski:</t>
        </r>
        <r>
          <rPr>
            <sz val="9"/>
            <color indexed="81"/>
            <rFont val="Tahoma"/>
            <family val="2"/>
          </rPr>
          <t xml:space="preserve">
Per FOD is a new Unit.  Contributions began in 2018</t>
        </r>
      </text>
    </comment>
    <comment ref="VSL19" authorId="0" shapeId="0" xr:uid="{494DE724-E40C-447A-80E3-35695E2B910D}">
      <text>
        <r>
          <rPr>
            <b/>
            <sz val="9"/>
            <color indexed="81"/>
            <rFont val="Tahoma"/>
            <family val="2"/>
          </rPr>
          <t>Becky Dzingeleski:</t>
        </r>
        <r>
          <rPr>
            <sz val="9"/>
            <color indexed="81"/>
            <rFont val="Tahoma"/>
            <family val="2"/>
          </rPr>
          <t xml:space="preserve">
Per FOD is a new Unit.  Contributions began in 2018</t>
        </r>
      </text>
    </comment>
    <comment ref="VSP19" authorId="0" shapeId="0" xr:uid="{97B25389-4D45-414E-8D92-711813166568}">
      <text>
        <r>
          <rPr>
            <b/>
            <sz val="9"/>
            <color indexed="81"/>
            <rFont val="Tahoma"/>
            <family val="2"/>
          </rPr>
          <t>Becky Dzingeleski:</t>
        </r>
        <r>
          <rPr>
            <sz val="9"/>
            <color indexed="81"/>
            <rFont val="Tahoma"/>
            <family val="2"/>
          </rPr>
          <t xml:space="preserve">
Per FOD is a new Unit.  Contributions began in 2018</t>
        </r>
      </text>
    </comment>
    <comment ref="VST19" authorId="0" shapeId="0" xr:uid="{231E693F-F187-46B3-BEB1-06080D375D25}">
      <text>
        <r>
          <rPr>
            <b/>
            <sz val="9"/>
            <color indexed="81"/>
            <rFont val="Tahoma"/>
            <family val="2"/>
          </rPr>
          <t>Becky Dzingeleski:</t>
        </r>
        <r>
          <rPr>
            <sz val="9"/>
            <color indexed="81"/>
            <rFont val="Tahoma"/>
            <family val="2"/>
          </rPr>
          <t xml:space="preserve">
Per FOD is a new Unit.  Contributions began in 2018</t>
        </r>
      </text>
    </comment>
    <comment ref="VSX19" authorId="0" shapeId="0" xr:uid="{64DBE1E5-2D1F-4A37-8A65-48EC7E8BEDED}">
      <text>
        <r>
          <rPr>
            <b/>
            <sz val="9"/>
            <color indexed="81"/>
            <rFont val="Tahoma"/>
            <family val="2"/>
          </rPr>
          <t>Becky Dzingeleski:</t>
        </r>
        <r>
          <rPr>
            <sz val="9"/>
            <color indexed="81"/>
            <rFont val="Tahoma"/>
            <family val="2"/>
          </rPr>
          <t xml:space="preserve">
Per FOD is a new Unit.  Contributions began in 2018</t>
        </r>
      </text>
    </comment>
    <comment ref="VTB19" authorId="0" shapeId="0" xr:uid="{459C1C11-0665-49E1-8E5E-9D9F7323B3BE}">
      <text>
        <r>
          <rPr>
            <b/>
            <sz val="9"/>
            <color indexed="81"/>
            <rFont val="Tahoma"/>
            <family val="2"/>
          </rPr>
          <t>Becky Dzingeleski:</t>
        </r>
        <r>
          <rPr>
            <sz val="9"/>
            <color indexed="81"/>
            <rFont val="Tahoma"/>
            <family val="2"/>
          </rPr>
          <t xml:space="preserve">
Per FOD is a new Unit.  Contributions began in 2018</t>
        </r>
      </text>
    </comment>
    <comment ref="VTF19" authorId="0" shapeId="0" xr:uid="{E4400118-CF44-469F-8C13-6012C1D578EB}">
      <text>
        <r>
          <rPr>
            <b/>
            <sz val="9"/>
            <color indexed="81"/>
            <rFont val="Tahoma"/>
            <family val="2"/>
          </rPr>
          <t>Becky Dzingeleski:</t>
        </r>
        <r>
          <rPr>
            <sz val="9"/>
            <color indexed="81"/>
            <rFont val="Tahoma"/>
            <family val="2"/>
          </rPr>
          <t xml:space="preserve">
Per FOD is a new Unit.  Contributions began in 2018</t>
        </r>
      </text>
    </comment>
    <comment ref="VTJ19" authorId="0" shapeId="0" xr:uid="{0BD8D9EF-4BBF-41C8-B752-7BDDF95E35B9}">
      <text>
        <r>
          <rPr>
            <b/>
            <sz val="9"/>
            <color indexed="81"/>
            <rFont val="Tahoma"/>
            <family val="2"/>
          </rPr>
          <t>Becky Dzingeleski:</t>
        </r>
        <r>
          <rPr>
            <sz val="9"/>
            <color indexed="81"/>
            <rFont val="Tahoma"/>
            <family val="2"/>
          </rPr>
          <t xml:space="preserve">
Per FOD is a new Unit.  Contributions began in 2018</t>
        </r>
      </text>
    </comment>
    <comment ref="VTN19" authorId="0" shapeId="0" xr:uid="{45612EDD-A262-4123-A8E2-A99C8056F0EA}">
      <text>
        <r>
          <rPr>
            <b/>
            <sz val="9"/>
            <color indexed="81"/>
            <rFont val="Tahoma"/>
            <family val="2"/>
          </rPr>
          <t>Becky Dzingeleski:</t>
        </r>
        <r>
          <rPr>
            <sz val="9"/>
            <color indexed="81"/>
            <rFont val="Tahoma"/>
            <family val="2"/>
          </rPr>
          <t xml:space="preserve">
Per FOD is a new Unit.  Contributions began in 2018</t>
        </r>
      </text>
    </comment>
    <comment ref="VTR19" authorId="0" shapeId="0" xr:uid="{D37BE2F9-1657-4F0F-AF68-C7AB41E82DC1}">
      <text>
        <r>
          <rPr>
            <b/>
            <sz val="9"/>
            <color indexed="81"/>
            <rFont val="Tahoma"/>
            <family val="2"/>
          </rPr>
          <t>Becky Dzingeleski:</t>
        </r>
        <r>
          <rPr>
            <sz val="9"/>
            <color indexed="81"/>
            <rFont val="Tahoma"/>
            <family val="2"/>
          </rPr>
          <t xml:space="preserve">
Per FOD is a new Unit.  Contributions began in 2018</t>
        </r>
      </text>
    </comment>
    <comment ref="VTV19" authorId="0" shapeId="0" xr:uid="{9FE9878D-BD72-4C6F-A685-7FD4011FAD44}">
      <text>
        <r>
          <rPr>
            <b/>
            <sz val="9"/>
            <color indexed="81"/>
            <rFont val="Tahoma"/>
            <family val="2"/>
          </rPr>
          <t>Becky Dzingeleski:</t>
        </r>
        <r>
          <rPr>
            <sz val="9"/>
            <color indexed="81"/>
            <rFont val="Tahoma"/>
            <family val="2"/>
          </rPr>
          <t xml:space="preserve">
Per FOD is a new Unit.  Contributions began in 2018</t>
        </r>
      </text>
    </comment>
    <comment ref="VTZ19" authorId="0" shapeId="0" xr:uid="{12688E61-42AC-4119-A40D-35D22BC69EFB}">
      <text>
        <r>
          <rPr>
            <b/>
            <sz val="9"/>
            <color indexed="81"/>
            <rFont val="Tahoma"/>
            <family val="2"/>
          </rPr>
          <t>Becky Dzingeleski:</t>
        </r>
        <r>
          <rPr>
            <sz val="9"/>
            <color indexed="81"/>
            <rFont val="Tahoma"/>
            <family val="2"/>
          </rPr>
          <t xml:space="preserve">
Per FOD is a new Unit.  Contributions began in 2018</t>
        </r>
      </text>
    </comment>
    <comment ref="VUD19" authorId="0" shapeId="0" xr:uid="{68F9B03C-A061-499D-A2FC-9DA408FE71F4}">
      <text>
        <r>
          <rPr>
            <b/>
            <sz val="9"/>
            <color indexed="81"/>
            <rFont val="Tahoma"/>
            <family val="2"/>
          </rPr>
          <t>Becky Dzingeleski:</t>
        </r>
        <r>
          <rPr>
            <sz val="9"/>
            <color indexed="81"/>
            <rFont val="Tahoma"/>
            <family val="2"/>
          </rPr>
          <t xml:space="preserve">
Per FOD is a new Unit.  Contributions began in 2018</t>
        </r>
      </text>
    </comment>
    <comment ref="VUH19" authorId="0" shapeId="0" xr:uid="{771994F1-0B27-434A-BB7F-F62057C20908}">
      <text>
        <r>
          <rPr>
            <b/>
            <sz val="9"/>
            <color indexed="81"/>
            <rFont val="Tahoma"/>
            <family val="2"/>
          </rPr>
          <t>Becky Dzingeleski:</t>
        </r>
        <r>
          <rPr>
            <sz val="9"/>
            <color indexed="81"/>
            <rFont val="Tahoma"/>
            <family val="2"/>
          </rPr>
          <t xml:space="preserve">
Per FOD is a new Unit.  Contributions began in 2018</t>
        </r>
      </text>
    </comment>
    <comment ref="VUL19" authorId="0" shapeId="0" xr:uid="{4A4960EC-AF6B-425D-81CB-EE6851025B66}">
      <text>
        <r>
          <rPr>
            <b/>
            <sz val="9"/>
            <color indexed="81"/>
            <rFont val="Tahoma"/>
            <family val="2"/>
          </rPr>
          <t>Becky Dzingeleski:</t>
        </r>
        <r>
          <rPr>
            <sz val="9"/>
            <color indexed="81"/>
            <rFont val="Tahoma"/>
            <family val="2"/>
          </rPr>
          <t xml:space="preserve">
Per FOD is a new Unit.  Contributions began in 2018</t>
        </r>
      </text>
    </comment>
    <comment ref="VUP19" authorId="0" shapeId="0" xr:uid="{39BA598F-8670-4574-A87A-E4865C933618}">
      <text>
        <r>
          <rPr>
            <b/>
            <sz val="9"/>
            <color indexed="81"/>
            <rFont val="Tahoma"/>
            <family val="2"/>
          </rPr>
          <t>Becky Dzingeleski:</t>
        </r>
        <r>
          <rPr>
            <sz val="9"/>
            <color indexed="81"/>
            <rFont val="Tahoma"/>
            <family val="2"/>
          </rPr>
          <t xml:space="preserve">
Per FOD is a new Unit.  Contributions began in 2018</t>
        </r>
      </text>
    </comment>
    <comment ref="VUT19" authorId="0" shapeId="0" xr:uid="{30223095-9CAA-46AD-A6A9-F9A857EFC201}">
      <text>
        <r>
          <rPr>
            <b/>
            <sz val="9"/>
            <color indexed="81"/>
            <rFont val="Tahoma"/>
            <family val="2"/>
          </rPr>
          <t>Becky Dzingeleski:</t>
        </r>
        <r>
          <rPr>
            <sz val="9"/>
            <color indexed="81"/>
            <rFont val="Tahoma"/>
            <family val="2"/>
          </rPr>
          <t xml:space="preserve">
Per FOD is a new Unit.  Contributions began in 2018</t>
        </r>
      </text>
    </comment>
    <comment ref="VUX19" authorId="0" shapeId="0" xr:uid="{FB46E1FC-332D-4D27-B7B5-150B591338E6}">
      <text>
        <r>
          <rPr>
            <b/>
            <sz val="9"/>
            <color indexed="81"/>
            <rFont val="Tahoma"/>
            <family val="2"/>
          </rPr>
          <t>Becky Dzingeleski:</t>
        </r>
        <r>
          <rPr>
            <sz val="9"/>
            <color indexed="81"/>
            <rFont val="Tahoma"/>
            <family val="2"/>
          </rPr>
          <t xml:space="preserve">
Per FOD is a new Unit.  Contributions began in 2018</t>
        </r>
      </text>
    </comment>
    <comment ref="VVB19" authorId="0" shapeId="0" xr:uid="{8783792B-7FA8-4C10-AE86-9638812A6753}">
      <text>
        <r>
          <rPr>
            <b/>
            <sz val="9"/>
            <color indexed="81"/>
            <rFont val="Tahoma"/>
            <family val="2"/>
          </rPr>
          <t>Becky Dzingeleski:</t>
        </r>
        <r>
          <rPr>
            <sz val="9"/>
            <color indexed="81"/>
            <rFont val="Tahoma"/>
            <family val="2"/>
          </rPr>
          <t xml:space="preserve">
Per FOD is a new Unit.  Contributions began in 2018</t>
        </r>
      </text>
    </comment>
    <comment ref="VVF19" authorId="0" shapeId="0" xr:uid="{BC57CC1D-41BB-4C7D-A811-D83789D2111D}">
      <text>
        <r>
          <rPr>
            <b/>
            <sz val="9"/>
            <color indexed="81"/>
            <rFont val="Tahoma"/>
            <family val="2"/>
          </rPr>
          <t>Becky Dzingeleski:</t>
        </r>
        <r>
          <rPr>
            <sz val="9"/>
            <color indexed="81"/>
            <rFont val="Tahoma"/>
            <family val="2"/>
          </rPr>
          <t xml:space="preserve">
Per FOD is a new Unit.  Contributions began in 2018</t>
        </r>
      </text>
    </comment>
    <comment ref="VVJ19" authorId="0" shapeId="0" xr:uid="{CE266D94-CED4-49A3-891D-A22660BCAA19}">
      <text>
        <r>
          <rPr>
            <b/>
            <sz val="9"/>
            <color indexed="81"/>
            <rFont val="Tahoma"/>
            <family val="2"/>
          </rPr>
          <t>Becky Dzingeleski:</t>
        </r>
        <r>
          <rPr>
            <sz val="9"/>
            <color indexed="81"/>
            <rFont val="Tahoma"/>
            <family val="2"/>
          </rPr>
          <t xml:space="preserve">
Per FOD is a new Unit.  Contributions began in 2018</t>
        </r>
      </text>
    </comment>
    <comment ref="VVN19" authorId="0" shapeId="0" xr:uid="{FA25816E-2876-4F41-8D35-1967F2144569}">
      <text>
        <r>
          <rPr>
            <b/>
            <sz val="9"/>
            <color indexed="81"/>
            <rFont val="Tahoma"/>
            <family val="2"/>
          </rPr>
          <t>Becky Dzingeleski:</t>
        </r>
        <r>
          <rPr>
            <sz val="9"/>
            <color indexed="81"/>
            <rFont val="Tahoma"/>
            <family val="2"/>
          </rPr>
          <t xml:space="preserve">
Per FOD is a new Unit.  Contributions began in 2018</t>
        </r>
      </text>
    </comment>
    <comment ref="VVR19" authorId="0" shapeId="0" xr:uid="{76649EE7-F6E8-4B22-AC00-9085AB16C072}">
      <text>
        <r>
          <rPr>
            <b/>
            <sz val="9"/>
            <color indexed="81"/>
            <rFont val="Tahoma"/>
            <family val="2"/>
          </rPr>
          <t>Becky Dzingeleski:</t>
        </r>
        <r>
          <rPr>
            <sz val="9"/>
            <color indexed="81"/>
            <rFont val="Tahoma"/>
            <family val="2"/>
          </rPr>
          <t xml:space="preserve">
Per FOD is a new Unit.  Contributions began in 2018</t>
        </r>
      </text>
    </comment>
    <comment ref="VVV19" authorId="0" shapeId="0" xr:uid="{D715D74E-CF18-447B-8821-876DC2214B90}">
      <text>
        <r>
          <rPr>
            <b/>
            <sz val="9"/>
            <color indexed="81"/>
            <rFont val="Tahoma"/>
            <family val="2"/>
          </rPr>
          <t>Becky Dzingeleski:</t>
        </r>
        <r>
          <rPr>
            <sz val="9"/>
            <color indexed="81"/>
            <rFont val="Tahoma"/>
            <family val="2"/>
          </rPr>
          <t xml:space="preserve">
Per FOD is a new Unit.  Contributions began in 2018</t>
        </r>
      </text>
    </comment>
    <comment ref="VVZ19" authorId="0" shapeId="0" xr:uid="{1ECA9E2F-30C9-4E91-A481-8C886911E28F}">
      <text>
        <r>
          <rPr>
            <b/>
            <sz val="9"/>
            <color indexed="81"/>
            <rFont val="Tahoma"/>
            <family val="2"/>
          </rPr>
          <t>Becky Dzingeleski:</t>
        </r>
        <r>
          <rPr>
            <sz val="9"/>
            <color indexed="81"/>
            <rFont val="Tahoma"/>
            <family val="2"/>
          </rPr>
          <t xml:space="preserve">
Per FOD is a new Unit.  Contributions began in 2018</t>
        </r>
      </text>
    </comment>
    <comment ref="VWD19" authorId="0" shapeId="0" xr:uid="{D7F5BA2E-CD05-4CEC-9DFF-F6317C54FE4C}">
      <text>
        <r>
          <rPr>
            <b/>
            <sz val="9"/>
            <color indexed="81"/>
            <rFont val="Tahoma"/>
            <family val="2"/>
          </rPr>
          <t>Becky Dzingeleski:</t>
        </r>
        <r>
          <rPr>
            <sz val="9"/>
            <color indexed="81"/>
            <rFont val="Tahoma"/>
            <family val="2"/>
          </rPr>
          <t xml:space="preserve">
Per FOD is a new Unit.  Contributions began in 2018</t>
        </r>
      </text>
    </comment>
    <comment ref="VWH19" authorId="0" shapeId="0" xr:uid="{69B2E3B0-F40A-436E-9AEA-AC29E2756AE8}">
      <text>
        <r>
          <rPr>
            <b/>
            <sz val="9"/>
            <color indexed="81"/>
            <rFont val="Tahoma"/>
            <family val="2"/>
          </rPr>
          <t>Becky Dzingeleski:</t>
        </r>
        <r>
          <rPr>
            <sz val="9"/>
            <color indexed="81"/>
            <rFont val="Tahoma"/>
            <family val="2"/>
          </rPr>
          <t xml:space="preserve">
Per FOD is a new Unit.  Contributions began in 2018</t>
        </r>
      </text>
    </comment>
    <comment ref="VWL19" authorId="0" shapeId="0" xr:uid="{FC1319B2-B9C8-471D-BC13-0D298D24FEE1}">
      <text>
        <r>
          <rPr>
            <b/>
            <sz val="9"/>
            <color indexed="81"/>
            <rFont val="Tahoma"/>
            <family val="2"/>
          </rPr>
          <t>Becky Dzingeleski:</t>
        </r>
        <r>
          <rPr>
            <sz val="9"/>
            <color indexed="81"/>
            <rFont val="Tahoma"/>
            <family val="2"/>
          </rPr>
          <t xml:space="preserve">
Per FOD is a new Unit.  Contributions began in 2018</t>
        </r>
      </text>
    </comment>
    <comment ref="VWP19" authorId="0" shapeId="0" xr:uid="{4A57D6FE-100F-4943-A6C9-9A56AC61436C}">
      <text>
        <r>
          <rPr>
            <b/>
            <sz val="9"/>
            <color indexed="81"/>
            <rFont val="Tahoma"/>
            <family val="2"/>
          </rPr>
          <t>Becky Dzingeleski:</t>
        </r>
        <r>
          <rPr>
            <sz val="9"/>
            <color indexed="81"/>
            <rFont val="Tahoma"/>
            <family val="2"/>
          </rPr>
          <t xml:space="preserve">
Per FOD is a new Unit.  Contributions began in 2018</t>
        </r>
      </text>
    </comment>
    <comment ref="VWT19" authorId="0" shapeId="0" xr:uid="{77AB4472-A0BC-43F6-9BAA-75D2D86E5282}">
      <text>
        <r>
          <rPr>
            <b/>
            <sz val="9"/>
            <color indexed="81"/>
            <rFont val="Tahoma"/>
            <family val="2"/>
          </rPr>
          <t>Becky Dzingeleski:</t>
        </r>
        <r>
          <rPr>
            <sz val="9"/>
            <color indexed="81"/>
            <rFont val="Tahoma"/>
            <family val="2"/>
          </rPr>
          <t xml:space="preserve">
Per FOD is a new Unit.  Contributions began in 2018</t>
        </r>
      </text>
    </comment>
    <comment ref="VWX19" authorId="0" shapeId="0" xr:uid="{1839AACA-2237-4AA9-8DD6-D46340E64AA5}">
      <text>
        <r>
          <rPr>
            <b/>
            <sz val="9"/>
            <color indexed="81"/>
            <rFont val="Tahoma"/>
            <family val="2"/>
          </rPr>
          <t>Becky Dzingeleski:</t>
        </r>
        <r>
          <rPr>
            <sz val="9"/>
            <color indexed="81"/>
            <rFont val="Tahoma"/>
            <family val="2"/>
          </rPr>
          <t xml:space="preserve">
Per FOD is a new Unit.  Contributions began in 2018</t>
        </r>
      </text>
    </comment>
    <comment ref="VXB19" authorId="0" shapeId="0" xr:uid="{7170421D-8606-4BD8-804B-F02FD2F04071}">
      <text>
        <r>
          <rPr>
            <b/>
            <sz val="9"/>
            <color indexed="81"/>
            <rFont val="Tahoma"/>
            <family val="2"/>
          </rPr>
          <t>Becky Dzingeleski:</t>
        </r>
        <r>
          <rPr>
            <sz val="9"/>
            <color indexed="81"/>
            <rFont val="Tahoma"/>
            <family val="2"/>
          </rPr>
          <t xml:space="preserve">
Per FOD is a new Unit.  Contributions began in 2018</t>
        </r>
      </text>
    </comment>
    <comment ref="VXF19" authorId="0" shapeId="0" xr:uid="{3C987C31-7CA7-4BB5-AF2F-9FAAD2F60F3A}">
      <text>
        <r>
          <rPr>
            <b/>
            <sz val="9"/>
            <color indexed="81"/>
            <rFont val="Tahoma"/>
            <family val="2"/>
          </rPr>
          <t>Becky Dzingeleski:</t>
        </r>
        <r>
          <rPr>
            <sz val="9"/>
            <color indexed="81"/>
            <rFont val="Tahoma"/>
            <family val="2"/>
          </rPr>
          <t xml:space="preserve">
Per FOD is a new Unit.  Contributions began in 2018</t>
        </r>
      </text>
    </comment>
    <comment ref="VXJ19" authorId="0" shapeId="0" xr:uid="{6805F32D-A055-4965-9829-617632E0E474}">
      <text>
        <r>
          <rPr>
            <b/>
            <sz val="9"/>
            <color indexed="81"/>
            <rFont val="Tahoma"/>
            <family val="2"/>
          </rPr>
          <t>Becky Dzingeleski:</t>
        </r>
        <r>
          <rPr>
            <sz val="9"/>
            <color indexed="81"/>
            <rFont val="Tahoma"/>
            <family val="2"/>
          </rPr>
          <t xml:space="preserve">
Per FOD is a new Unit.  Contributions began in 2018</t>
        </r>
      </text>
    </comment>
    <comment ref="VXN19" authorId="0" shapeId="0" xr:uid="{961EB101-E9A5-451A-BC81-3AD5F21D9783}">
      <text>
        <r>
          <rPr>
            <b/>
            <sz val="9"/>
            <color indexed="81"/>
            <rFont val="Tahoma"/>
            <family val="2"/>
          </rPr>
          <t>Becky Dzingeleski:</t>
        </r>
        <r>
          <rPr>
            <sz val="9"/>
            <color indexed="81"/>
            <rFont val="Tahoma"/>
            <family val="2"/>
          </rPr>
          <t xml:space="preserve">
Per FOD is a new Unit.  Contributions began in 2018</t>
        </r>
      </text>
    </comment>
    <comment ref="VXR19" authorId="0" shapeId="0" xr:uid="{622852EE-E9FA-4391-AE21-F5535B11C578}">
      <text>
        <r>
          <rPr>
            <b/>
            <sz val="9"/>
            <color indexed="81"/>
            <rFont val="Tahoma"/>
            <family val="2"/>
          </rPr>
          <t>Becky Dzingeleski:</t>
        </r>
        <r>
          <rPr>
            <sz val="9"/>
            <color indexed="81"/>
            <rFont val="Tahoma"/>
            <family val="2"/>
          </rPr>
          <t xml:space="preserve">
Per FOD is a new Unit.  Contributions began in 2018</t>
        </r>
      </text>
    </comment>
    <comment ref="VXV19" authorId="0" shapeId="0" xr:uid="{1E2A178F-CE67-493B-8693-90464BF78AC0}">
      <text>
        <r>
          <rPr>
            <b/>
            <sz val="9"/>
            <color indexed="81"/>
            <rFont val="Tahoma"/>
            <family val="2"/>
          </rPr>
          <t>Becky Dzingeleski:</t>
        </r>
        <r>
          <rPr>
            <sz val="9"/>
            <color indexed="81"/>
            <rFont val="Tahoma"/>
            <family val="2"/>
          </rPr>
          <t xml:space="preserve">
Per FOD is a new Unit.  Contributions began in 2018</t>
        </r>
      </text>
    </comment>
    <comment ref="VXZ19" authorId="0" shapeId="0" xr:uid="{0C0FF323-F75A-4825-A932-C19D917D8D2B}">
      <text>
        <r>
          <rPr>
            <b/>
            <sz val="9"/>
            <color indexed="81"/>
            <rFont val="Tahoma"/>
            <family val="2"/>
          </rPr>
          <t>Becky Dzingeleski:</t>
        </r>
        <r>
          <rPr>
            <sz val="9"/>
            <color indexed="81"/>
            <rFont val="Tahoma"/>
            <family val="2"/>
          </rPr>
          <t xml:space="preserve">
Per FOD is a new Unit.  Contributions began in 2018</t>
        </r>
      </text>
    </comment>
    <comment ref="VYD19" authorId="0" shapeId="0" xr:uid="{0EAC9EC8-37C3-403A-9647-31379B95E7B1}">
      <text>
        <r>
          <rPr>
            <b/>
            <sz val="9"/>
            <color indexed="81"/>
            <rFont val="Tahoma"/>
            <family val="2"/>
          </rPr>
          <t>Becky Dzingeleski:</t>
        </r>
        <r>
          <rPr>
            <sz val="9"/>
            <color indexed="81"/>
            <rFont val="Tahoma"/>
            <family val="2"/>
          </rPr>
          <t xml:space="preserve">
Per FOD is a new Unit.  Contributions began in 2018</t>
        </r>
      </text>
    </comment>
    <comment ref="VYH19" authorId="0" shapeId="0" xr:uid="{8BF419AC-2CF4-4CDE-BEB1-B9CEF885C037}">
      <text>
        <r>
          <rPr>
            <b/>
            <sz val="9"/>
            <color indexed="81"/>
            <rFont val="Tahoma"/>
            <family val="2"/>
          </rPr>
          <t>Becky Dzingeleski:</t>
        </r>
        <r>
          <rPr>
            <sz val="9"/>
            <color indexed="81"/>
            <rFont val="Tahoma"/>
            <family val="2"/>
          </rPr>
          <t xml:space="preserve">
Per FOD is a new Unit.  Contributions began in 2018</t>
        </r>
      </text>
    </comment>
    <comment ref="VYL19" authorId="0" shapeId="0" xr:uid="{7C100544-C7C5-4F0A-B7ED-533C4505946F}">
      <text>
        <r>
          <rPr>
            <b/>
            <sz val="9"/>
            <color indexed="81"/>
            <rFont val="Tahoma"/>
            <family val="2"/>
          </rPr>
          <t>Becky Dzingeleski:</t>
        </r>
        <r>
          <rPr>
            <sz val="9"/>
            <color indexed="81"/>
            <rFont val="Tahoma"/>
            <family val="2"/>
          </rPr>
          <t xml:space="preserve">
Per FOD is a new Unit.  Contributions began in 2018</t>
        </r>
      </text>
    </comment>
    <comment ref="VYP19" authorId="0" shapeId="0" xr:uid="{403E2F4E-C3FB-4475-A267-0620C9D4F2DB}">
      <text>
        <r>
          <rPr>
            <b/>
            <sz val="9"/>
            <color indexed="81"/>
            <rFont val="Tahoma"/>
            <family val="2"/>
          </rPr>
          <t>Becky Dzingeleski:</t>
        </r>
        <r>
          <rPr>
            <sz val="9"/>
            <color indexed="81"/>
            <rFont val="Tahoma"/>
            <family val="2"/>
          </rPr>
          <t xml:space="preserve">
Per FOD is a new Unit.  Contributions began in 2018</t>
        </r>
      </text>
    </comment>
    <comment ref="VYT19" authorId="0" shapeId="0" xr:uid="{5DA181D0-BB4E-456C-BCB8-E43D2691C555}">
      <text>
        <r>
          <rPr>
            <b/>
            <sz val="9"/>
            <color indexed="81"/>
            <rFont val="Tahoma"/>
            <family val="2"/>
          </rPr>
          <t>Becky Dzingeleski:</t>
        </r>
        <r>
          <rPr>
            <sz val="9"/>
            <color indexed="81"/>
            <rFont val="Tahoma"/>
            <family val="2"/>
          </rPr>
          <t xml:space="preserve">
Per FOD is a new Unit.  Contributions began in 2018</t>
        </r>
      </text>
    </comment>
    <comment ref="VYX19" authorId="0" shapeId="0" xr:uid="{C2DC4866-8F1E-44FA-B37C-F348790885B4}">
      <text>
        <r>
          <rPr>
            <b/>
            <sz val="9"/>
            <color indexed="81"/>
            <rFont val="Tahoma"/>
            <family val="2"/>
          </rPr>
          <t>Becky Dzingeleski:</t>
        </r>
        <r>
          <rPr>
            <sz val="9"/>
            <color indexed="81"/>
            <rFont val="Tahoma"/>
            <family val="2"/>
          </rPr>
          <t xml:space="preserve">
Per FOD is a new Unit.  Contributions began in 2018</t>
        </r>
      </text>
    </comment>
    <comment ref="VZB19" authorId="0" shapeId="0" xr:uid="{F36C9784-250F-4AAA-A950-985065AEA070}">
      <text>
        <r>
          <rPr>
            <b/>
            <sz val="9"/>
            <color indexed="81"/>
            <rFont val="Tahoma"/>
            <family val="2"/>
          </rPr>
          <t>Becky Dzingeleski:</t>
        </r>
        <r>
          <rPr>
            <sz val="9"/>
            <color indexed="81"/>
            <rFont val="Tahoma"/>
            <family val="2"/>
          </rPr>
          <t xml:space="preserve">
Per FOD is a new Unit.  Contributions began in 2018</t>
        </r>
      </text>
    </comment>
    <comment ref="VZF19" authorId="0" shapeId="0" xr:uid="{FF79676E-9E69-4E64-BDE0-F64642728EA1}">
      <text>
        <r>
          <rPr>
            <b/>
            <sz val="9"/>
            <color indexed="81"/>
            <rFont val="Tahoma"/>
            <family val="2"/>
          </rPr>
          <t>Becky Dzingeleski:</t>
        </r>
        <r>
          <rPr>
            <sz val="9"/>
            <color indexed="81"/>
            <rFont val="Tahoma"/>
            <family val="2"/>
          </rPr>
          <t xml:space="preserve">
Per FOD is a new Unit.  Contributions began in 2018</t>
        </r>
      </text>
    </comment>
    <comment ref="VZJ19" authorId="0" shapeId="0" xr:uid="{69542985-7FDE-4B1A-B1E3-03AF1EF78FB5}">
      <text>
        <r>
          <rPr>
            <b/>
            <sz val="9"/>
            <color indexed="81"/>
            <rFont val="Tahoma"/>
            <family val="2"/>
          </rPr>
          <t>Becky Dzingeleski:</t>
        </r>
        <r>
          <rPr>
            <sz val="9"/>
            <color indexed="81"/>
            <rFont val="Tahoma"/>
            <family val="2"/>
          </rPr>
          <t xml:space="preserve">
Per FOD is a new Unit.  Contributions began in 2018</t>
        </r>
      </text>
    </comment>
    <comment ref="VZN19" authorId="0" shapeId="0" xr:uid="{245906B2-2597-4940-86E0-58002051331B}">
      <text>
        <r>
          <rPr>
            <b/>
            <sz val="9"/>
            <color indexed="81"/>
            <rFont val="Tahoma"/>
            <family val="2"/>
          </rPr>
          <t>Becky Dzingeleski:</t>
        </r>
        <r>
          <rPr>
            <sz val="9"/>
            <color indexed="81"/>
            <rFont val="Tahoma"/>
            <family val="2"/>
          </rPr>
          <t xml:space="preserve">
Per FOD is a new Unit.  Contributions began in 2018</t>
        </r>
      </text>
    </comment>
    <comment ref="VZR19" authorId="0" shapeId="0" xr:uid="{5734974B-31B3-452E-B816-1211A17AAC90}">
      <text>
        <r>
          <rPr>
            <b/>
            <sz val="9"/>
            <color indexed="81"/>
            <rFont val="Tahoma"/>
            <family val="2"/>
          </rPr>
          <t>Becky Dzingeleski:</t>
        </r>
        <r>
          <rPr>
            <sz val="9"/>
            <color indexed="81"/>
            <rFont val="Tahoma"/>
            <family val="2"/>
          </rPr>
          <t xml:space="preserve">
Per FOD is a new Unit.  Contributions began in 2018</t>
        </r>
      </text>
    </comment>
    <comment ref="VZV19" authorId="0" shapeId="0" xr:uid="{7F3E941D-3271-4366-9165-82621C911FEF}">
      <text>
        <r>
          <rPr>
            <b/>
            <sz val="9"/>
            <color indexed="81"/>
            <rFont val="Tahoma"/>
            <family val="2"/>
          </rPr>
          <t>Becky Dzingeleski:</t>
        </r>
        <r>
          <rPr>
            <sz val="9"/>
            <color indexed="81"/>
            <rFont val="Tahoma"/>
            <family val="2"/>
          </rPr>
          <t xml:space="preserve">
Per FOD is a new Unit.  Contributions began in 2018</t>
        </r>
      </text>
    </comment>
    <comment ref="VZZ19" authorId="0" shapeId="0" xr:uid="{733415BD-C416-4ADA-A584-2FD967DBF908}">
      <text>
        <r>
          <rPr>
            <b/>
            <sz val="9"/>
            <color indexed="81"/>
            <rFont val="Tahoma"/>
            <family val="2"/>
          </rPr>
          <t>Becky Dzingeleski:</t>
        </r>
        <r>
          <rPr>
            <sz val="9"/>
            <color indexed="81"/>
            <rFont val="Tahoma"/>
            <family val="2"/>
          </rPr>
          <t xml:space="preserve">
Per FOD is a new Unit.  Contributions began in 2018</t>
        </r>
      </text>
    </comment>
    <comment ref="WAD19" authorId="0" shapeId="0" xr:uid="{2CB41F43-59CB-430B-A48F-63FB85EDDE18}">
      <text>
        <r>
          <rPr>
            <b/>
            <sz val="9"/>
            <color indexed="81"/>
            <rFont val="Tahoma"/>
            <family val="2"/>
          </rPr>
          <t>Becky Dzingeleski:</t>
        </r>
        <r>
          <rPr>
            <sz val="9"/>
            <color indexed="81"/>
            <rFont val="Tahoma"/>
            <family val="2"/>
          </rPr>
          <t xml:space="preserve">
Per FOD is a new Unit.  Contributions began in 2018</t>
        </r>
      </text>
    </comment>
    <comment ref="WAH19" authorId="0" shapeId="0" xr:uid="{958A7D18-4621-4EB4-B991-4B67B41AEB35}">
      <text>
        <r>
          <rPr>
            <b/>
            <sz val="9"/>
            <color indexed="81"/>
            <rFont val="Tahoma"/>
            <family val="2"/>
          </rPr>
          <t>Becky Dzingeleski:</t>
        </r>
        <r>
          <rPr>
            <sz val="9"/>
            <color indexed="81"/>
            <rFont val="Tahoma"/>
            <family val="2"/>
          </rPr>
          <t xml:space="preserve">
Per FOD is a new Unit.  Contributions began in 2018</t>
        </r>
      </text>
    </comment>
    <comment ref="WAL19" authorId="0" shapeId="0" xr:uid="{82820F3B-8DF6-48DF-8A00-388873D8598A}">
      <text>
        <r>
          <rPr>
            <b/>
            <sz val="9"/>
            <color indexed="81"/>
            <rFont val="Tahoma"/>
            <family val="2"/>
          </rPr>
          <t>Becky Dzingeleski:</t>
        </r>
        <r>
          <rPr>
            <sz val="9"/>
            <color indexed="81"/>
            <rFont val="Tahoma"/>
            <family val="2"/>
          </rPr>
          <t xml:space="preserve">
Per FOD is a new Unit.  Contributions began in 2018</t>
        </r>
      </text>
    </comment>
    <comment ref="WAP19" authorId="0" shapeId="0" xr:uid="{AB7B7A67-AD10-4140-ADC4-A02CF39B915C}">
      <text>
        <r>
          <rPr>
            <b/>
            <sz val="9"/>
            <color indexed="81"/>
            <rFont val="Tahoma"/>
            <family val="2"/>
          </rPr>
          <t>Becky Dzingeleski:</t>
        </r>
        <r>
          <rPr>
            <sz val="9"/>
            <color indexed="81"/>
            <rFont val="Tahoma"/>
            <family val="2"/>
          </rPr>
          <t xml:space="preserve">
Per FOD is a new Unit.  Contributions began in 2018</t>
        </r>
      </text>
    </comment>
    <comment ref="WAT19" authorId="0" shapeId="0" xr:uid="{5D3A90FB-2188-4460-8AD1-F0626AD324BD}">
      <text>
        <r>
          <rPr>
            <b/>
            <sz val="9"/>
            <color indexed="81"/>
            <rFont val="Tahoma"/>
            <family val="2"/>
          </rPr>
          <t>Becky Dzingeleski:</t>
        </r>
        <r>
          <rPr>
            <sz val="9"/>
            <color indexed="81"/>
            <rFont val="Tahoma"/>
            <family val="2"/>
          </rPr>
          <t xml:space="preserve">
Per FOD is a new Unit.  Contributions began in 2018</t>
        </r>
      </text>
    </comment>
    <comment ref="WAX19" authorId="0" shapeId="0" xr:uid="{70D80D98-94D8-45FB-BF54-1EB6A47EEE6C}">
      <text>
        <r>
          <rPr>
            <b/>
            <sz val="9"/>
            <color indexed="81"/>
            <rFont val="Tahoma"/>
            <family val="2"/>
          </rPr>
          <t>Becky Dzingeleski:</t>
        </r>
        <r>
          <rPr>
            <sz val="9"/>
            <color indexed="81"/>
            <rFont val="Tahoma"/>
            <family val="2"/>
          </rPr>
          <t xml:space="preserve">
Per FOD is a new Unit.  Contributions began in 2018</t>
        </r>
      </text>
    </comment>
    <comment ref="WBB19" authorId="0" shapeId="0" xr:uid="{1CFA5E5A-7808-46F9-A80F-410149F24357}">
      <text>
        <r>
          <rPr>
            <b/>
            <sz val="9"/>
            <color indexed="81"/>
            <rFont val="Tahoma"/>
            <family val="2"/>
          </rPr>
          <t>Becky Dzingeleski:</t>
        </r>
        <r>
          <rPr>
            <sz val="9"/>
            <color indexed="81"/>
            <rFont val="Tahoma"/>
            <family val="2"/>
          </rPr>
          <t xml:space="preserve">
Per FOD is a new Unit.  Contributions began in 2018</t>
        </r>
      </text>
    </comment>
    <comment ref="WBF19" authorId="0" shapeId="0" xr:uid="{250FB75F-6A7B-4370-BDAD-7A7CDEAEBCBF}">
      <text>
        <r>
          <rPr>
            <b/>
            <sz val="9"/>
            <color indexed="81"/>
            <rFont val="Tahoma"/>
            <family val="2"/>
          </rPr>
          <t>Becky Dzingeleski:</t>
        </r>
        <r>
          <rPr>
            <sz val="9"/>
            <color indexed="81"/>
            <rFont val="Tahoma"/>
            <family val="2"/>
          </rPr>
          <t xml:space="preserve">
Per FOD is a new Unit.  Contributions began in 2018</t>
        </r>
      </text>
    </comment>
    <comment ref="WBJ19" authorId="0" shapeId="0" xr:uid="{1F8E1AF1-B4E1-4D37-AD11-F1880212C921}">
      <text>
        <r>
          <rPr>
            <b/>
            <sz val="9"/>
            <color indexed="81"/>
            <rFont val="Tahoma"/>
            <family val="2"/>
          </rPr>
          <t>Becky Dzingeleski:</t>
        </r>
        <r>
          <rPr>
            <sz val="9"/>
            <color indexed="81"/>
            <rFont val="Tahoma"/>
            <family val="2"/>
          </rPr>
          <t xml:space="preserve">
Per FOD is a new Unit.  Contributions began in 2018</t>
        </r>
      </text>
    </comment>
    <comment ref="WBN19" authorId="0" shapeId="0" xr:uid="{975F8655-D0A7-4A1B-9C5B-E188D4405DDA}">
      <text>
        <r>
          <rPr>
            <b/>
            <sz val="9"/>
            <color indexed="81"/>
            <rFont val="Tahoma"/>
            <family val="2"/>
          </rPr>
          <t>Becky Dzingeleski:</t>
        </r>
        <r>
          <rPr>
            <sz val="9"/>
            <color indexed="81"/>
            <rFont val="Tahoma"/>
            <family val="2"/>
          </rPr>
          <t xml:space="preserve">
Per FOD is a new Unit.  Contributions began in 2018</t>
        </r>
      </text>
    </comment>
    <comment ref="WBR19" authorId="0" shapeId="0" xr:uid="{44386633-3357-417C-8DA6-0936A7741FE0}">
      <text>
        <r>
          <rPr>
            <b/>
            <sz val="9"/>
            <color indexed="81"/>
            <rFont val="Tahoma"/>
            <family val="2"/>
          </rPr>
          <t>Becky Dzingeleski:</t>
        </r>
        <r>
          <rPr>
            <sz val="9"/>
            <color indexed="81"/>
            <rFont val="Tahoma"/>
            <family val="2"/>
          </rPr>
          <t xml:space="preserve">
Per FOD is a new Unit.  Contributions began in 2018</t>
        </r>
      </text>
    </comment>
    <comment ref="WBV19" authorId="0" shapeId="0" xr:uid="{D0DC4939-6245-4ECD-92F2-88E121F93276}">
      <text>
        <r>
          <rPr>
            <b/>
            <sz val="9"/>
            <color indexed="81"/>
            <rFont val="Tahoma"/>
            <family val="2"/>
          </rPr>
          <t>Becky Dzingeleski:</t>
        </r>
        <r>
          <rPr>
            <sz val="9"/>
            <color indexed="81"/>
            <rFont val="Tahoma"/>
            <family val="2"/>
          </rPr>
          <t xml:space="preserve">
Per FOD is a new Unit.  Contributions began in 2018</t>
        </r>
      </text>
    </comment>
    <comment ref="WBZ19" authorId="0" shapeId="0" xr:uid="{C723DC7A-63D1-4345-BEA7-697C865FE38D}">
      <text>
        <r>
          <rPr>
            <b/>
            <sz val="9"/>
            <color indexed="81"/>
            <rFont val="Tahoma"/>
            <family val="2"/>
          </rPr>
          <t>Becky Dzingeleski:</t>
        </r>
        <r>
          <rPr>
            <sz val="9"/>
            <color indexed="81"/>
            <rFont val="Tahoma"/>
            <family val="2"/>
          </rPr>
          <t xml:space="preserve">
Per FOD is a new Unit.  Contributions began in 2018</t>
        </r>
      </text>
    </comment>
    <comment ref="WCD19" authorId="0" shapeId="0" xr:uid="{922D14C2-828F-4428-891D-D930F62EFFAB}">
      <text>
        <r>
          <rPr>
            <b/>
            <sz val="9"/>
            <color indexed="81"/>
            <rFont val="Tahoma"/>
            <family val="2"/>
          </rPr>
          <t>Becky Dzingeleski:</t>
        </r>
        <r>
          <rPr>
            <sz val="9"/>
            <color indexed="81"/>
            <rFont val="Tahoma"/>
            <family val="2"/>
          </rPr>
          <t xml:space="preserve">
Per FOD is a new Unit.  Contributions began in 2018</t>
        </r>
      </text>
    </comment>
    <comment ref="WCH19" authorId="0" shapeId="0" xr:uid="{75C2FF3B-CD88-4CA2-864A-C3FB72EE5D74}">
      <text>
        <r>
          <rPr>
            <b/>
            <sz val="9"/>
            <color indexed="81"/>
            <rFont val="Tahoma"/>
            <family val="2"/>
          </rPr>
          <t>Becky Dzingeleski:</t>
        </r>
        <r>
          <rPr>
            <sz val="9"/>
            <color indexed="81"/>
            <rFont val="Tahoma"/>
            <family val="2"/>
          </rPr>
          <t xml:space="preserve">
Per FOD is a new Unit.  Contributions began in 2018</t>
        </r>
      </text>
    </comment>
    <comment ref="WCL19" authorId="0" shapeId="0" xr:uid="{8F74BE3E-B255-4E0F-8CA4-38DE1442D4D3}">
      <text>
        <r>
          <rPr>
            <b/>
            <sz val="9"/>
            <color indexed="81"/>
            <rFont val="Tahoma"/>
            <family val="2"/>
          </rPr>
          <t>Becky Dzingeleski:</t>
        </r>
        <r>
          <rPr>
            <sz val="9"/>
            <color indexed="81"/>
            <rFont val="Tahoma"/>
            <family val="2"/>
          </rPr>
          <t xml:space="preserve">
Per FOD is a new Unit.  Contributions began in 2018</t>
        </r>
      </text>
    </comment>
    <comment ref="WCP19" authorId="0" shapeId="0" xr:uid="{7143D986-4284-4D86-8499-99D0E95A57BB}">
      <text>
        <r>
          <rPr>
            <b/>
            <sz val="9"/>
            <color indexed="81"/>
            <rFont val="Tahoma"/>
            <family val="2"/>
          </rPr>
          <t>Becky Dzingeleski:</t>
        </r>
        <r>
          <rPr>
            <sz val="9"/>
            <color indexed="81"/>
            <rFont val="Tahoma"/>
            <family val="2"/>
          </rPr>
          <t xml:space="preserve">
Per FOD is a new Unit.  Contributions began in 2018</t>
        </r>
      </text>
    </comment>
    <comment ref="WCT19" authorId="0" shapeId="0" xr:uid="{A02D3093-5B14-4AC2-A3DE-E45E0E702269}">
      <text>
        <r>
          <rPr>
            <b/>
            <sz val="9"/>
            <color indexed="81"/>
            <rFont val="Tahoma"/>
            <family val="2"/>
          </rPr>
          <t>Becky Dzingeleski:</t>
        </r>
        <r>
          <rPr>
            <sz val="9"/>
            <color indexed="81"/>
            <rFont val="Tahoma"/>
            <family val="2"/>
          </rPr>
          <t xml:space="preserve">
Per FOD is a new Unit.  Contributions began in 2018</t>
        </r>
      </text>
    </comment>
    <comment ref="WCX19" authorId="0" shapeId="0" xr:uid="{D7E0918E-0FC2-481D-8BFB-85E2E034BAC3}">
      <text>
        <r>
          <rPr>
            <b/>
            <sz val="9"/>
            <color indexed="81"/>
            <rFont val="Tahoma"/>
            <family val="2"/>
          </rPr>
          <t>Becky Dzingeleski:</t>
        </r>
        <r>
          <rPr>
            <sz val="9"/>
            <color indexed="81"/>
            <rFont val="Tahoma"/>
            <family val="2"/>
          </rPr>
          <t xml:space="preserve">
Per FOD is a new Unit.  Contributions began in 2018</t>
        </r>
      </text>
    </comment>
    <comment ref="WDB19" authorId="0" shapeId="0" xr:uid="{922A8801-E70D-464A-8AC6-2131DEAC9D13}">
      <text>
        <r>
          <rPr>
            <b/>
            <sz val="9"/>
            <color indexed="81"/>
            <rFont val="Tahoma"/>
            <family val="2"/>
          </rPr>
          <t>Becky Dzingeleski:</t>
        </r>
        <r>
          <rPr>
            <sz val="9"/>
            <color indexed="81"/>
            <rFont val="Tahoma"/>
            <family val="2"/>
          </rPr>
          <t xml:space="preserve">
Per FOD is a new Unit.  Contributions began in 2018</t>
        </r>
      </text>
    </comment>
    <comment ref="WDF19" authorId="0" shapeId="0" xr:uid="{7B723383-F477-4BF8-8AEB-32C08371DC76}">
      <text>
        <r>
          <rPr>
            <b/>
            <sz val="9"/>
            <color indexed="81"/>
            <rFont val="Tahoma"/>
            <family val="2"/>
          </rPr>
          <t>Becky Dzingeleski:</t>
        </r>
        <r>
          <rPr>
            <sz val="9"/>
            <color indexed="81"/>
            <rFont val="Tahoma"/>
            <family val="2"/>
          </rPr>
          <t xml:space="preserve">
Per FOD is a new Unit.  Contributions began in 2018</t>
        </r>
      </text>
    </comment>
    <comment ref="WDJ19" authorId="0" shapeId="0" xr:uid="{AAD7846B-C92E-498F-850B-5387E9183CDB}">
      <text>
        <r>
          <rPr>
            <b/>
            <sz val="9"/>
            <color indexed="81"/>
            <rFont val="Tahoma"/>
            <family val="2"/>
          </rPr>
          <t>Becky Dzingeleski:</t>
        </r>
        <r>
          <rPr>
            <sz val="9"/>
            <color indexed="81"/>
            <rFont val="Tahoma"/>
            <family val="2"/>
          </rPr>
          <t xml:space="preserve">
Per FOD is a new Unit.  Contributions began in 2018</t>
        </r>
      </text>
    </comment>
    <comment ref="WDN19" authorId="0" shapeId="0" xr:uid="{8E9D72A6-0ED1-45DE-8419-36753E3293B5}">
      <text>
        <r>
          <rPr>
            <b/>
            <sz val="9"/>
            <color indexed="81"/>
            <rFont val="Tahoma"/>
            <family val="2"/>
          </rPr>
          <t>Becky Dzingeleski:</t>
        </r>
        <r>
          <rPr>
            <sz val="9"/>
            <color indexed="81"/>
            <rFont val="Tahoma"/>
            <family val="2"/>
          </rPr>
          <t xml:space="preserve">
Per FOD is a new Unit.  Contributions began in 2018</t>
        </r>
      </text>
    </comment>
    <comment ref="WDR19" authorId="0" shapeId="0" xr:uid="{2D3C860C-8F6C-40B1-BC95-18115326A377}">
      <text>
        <r>
          <rPr>
            <b/>
            <sz val="9"/>
            <color indexed="81"/>
            <rFont val="Tahoma"/>
            <family val="2"/>
          </rPr>
          <t>Becky Dzingeleski:</t>
        </r>
        <r>
          <rPr>
            <sz val="9"/>
            <color indexed="81"/>
            <rFont val="Tahoma"/>
            <family val="2"/>
          </rPr>
          <t xml:space="preserve">
Per FOD is a new Unit.  Contributions began in 2018</t>
        </r>
      </text>
    </comment>
    <comment ref="WDV19" authorId="0" shapeId="0" xr:uid="{D3C07068-59BA-4C22-BECD-4BC2F73C1E61}">
      <text>
        <r>
          <rPr>
            <b/>
            <sz val="9"/>
            <color indexed="81"/>
            <rFont val="Tahoma"/>
            <family val="2"/>
          </rPr>
          <t>Becky Dzingeleski:</t>
        </r>
        <r>
          <rPr>
            <sz val="9"/>
            <color indexed="81"/>
            <rFont val="Tahoma"/>
            <family val="2"/>
          </rPr>
          <t xml:space="preserve">
Per FOD is a new Unit.  Contributions began in 2018</t>
        </r>
      </text>
    </comment>
    <comment ref="WDZ19" authorId="0" shapeId="0" xr:uid="{48387D8C-0691-460A-A6F7-BE44ED37CB40}">
      <text>
        <r>
          <rPr>
            <b/>
            <sz val="9"/>
            <color indexed="81"/>
            <rFont val="Tahoma"/>
            <family val="2"/>
          </rPr>
          <t>Becky Dzingeleski:</t>
        </r>
        <r>
          <rPr>
            <sz val="9"/>
            <color indexed="81"/>
            <rFont val="Tahoma"/>
            <family val="2"/>
          </rPr>
          <t xml:space="preserve">
Per FOD is a new Unit.  Contributions began in 2018</t>
        </r>
      </text>
    </comment>
    <comment ref="WED19" authorId="0" shapeId="0" xr:uid="{7295F424-B2EA-4DCA-A804-C5CCDA90575E}">
      <text>
        <r>
          <rPr>
            <b/>
            <sz val="9"/>
            <color indexed="81"/>
            <rFont val="Tahoma"/>
            <family val="2"/>
          </rPr>
          <t>Becky Dzingeleski:</t>
        </r>
        <r>
          <rPr>
            <sz val="9"/>
            <color indexed="81"/>
            <rFont val="Tahoma"/>
            <family val="2"/>
          </rPr>
          <t xml:space="preserve">
Per FOD is a new Unit.  Contributions began in 2018</t>
        </r>
      </text>
    </comment>
    <comment ref="WEH19" authorId="0" shapeId="0" xr:uid="{A96F156F-D8F1-441D-8393-A4412171AB64}">
      <text>
        <r>
          <rPr>
            <b/>
            <sz val="9"/>
            <color indexed="81"/>
            <rFont val="Tahoma"/>
            <family val="2"/>
          </rPr>
          <t>Becky Dzingeleski:</t>
        </r>
        <r>
          <rPr>
            <sz val="9"/>
            <color indexed="81"/>
            <rFont val="Tahoma"/>
            <family val="2"/>
          </rPr>
          <t xml:space="preserve">
Per FOD is a new Unit.  Contributions began in 2018</t>
        </r>
      </text>
    </comment>
    <comment ref="WEL19" authorId="0" shapeId="0" xr:uid="{122EE271-85CC-4F6A-B5C5-1C2DBE6680AF}">
      <text>
        <r>
          <rPr>
            <b/>
            <sz val="9"/>
            <color indexed="81"/>
            <rFont val="Tahoma"/>
            <family val="2"/>
          </rPr>
          <t>Becky Dzingeleski:</t>
        </r>
        <r>
          <rPr>
            <sz val="9"/>
            <color indexed="81"/>
            <rFont val="Tahoma"/>
            <family val="2"/>
          </rPr>
          <t xml:space="preserve">
Per FOD is a new Unit.  Contributions began in 2018</t>
        </r>
      </text>
    </comment>
    <comment ref="WEP19" authorId="0" shapeId="0" xr:uid="{86AC5C53-B6B9-496D-A9FC-DBEA3BA65264}">
      <text>
        <r>
          <rPr>
            <b/>
            <sz val="9"/>
            <color indexed="81"/>
            <rFont val="Tahoma"/>
            <family val="2"/>
          </rPr>
          <t>Becky Dzingeleski:</t>
        </r>
        <r>
          <rPr>
            <sz val="9"/>
            <color indexed="81"/>
            <rFont val="Tahoma"/>
            <family val="2"/>
          </rPr>
          <t xml:space="preserve">
Per FOD is a new Unit.  Contributions began in 2018</t>
        </r>
      </text>
    </comment>
    <comment ref="WET19" authorId="0" shapeId="0" xr:uid="{93BFC4E0-B4FE-452C-B5D1-8A5AE4238746}">
      <text>
        <r>
          <rPr>
            <b/>
            <sz val="9"/>
            <color indexed="81"/>
            <rFont val="Tahoma"/>
            <family val="2"/>
          </rPr>
          <t>Becky Dzingeleski:</t>
        </r>
        <r>
          <rPr>
            <sz val="9"/>
            <color indexed="81"/>
            <rFont val="Tahoma"/>
            <family val="2"/>
          </rPr>
          <t xml:space="preserve">
Per FOD is a new Unit.  Contributions began in 2018</t>
        </r>
      </text>
    </comment>
    <comment ref="WEX19" authorId="0" shapeId="0" xr:uid="{54AFD027-9D82-4D90-B81B-EEC2D8DBB984}">
      <text>
        <r>
          <rPr>
            <b/>
            <sz val="9"/>
            <color indexed="81"/>
            <rFont val="Tahoma"/>
            <family val="2"/>
          </rPr>
          <t>Becky Dzingeleski:</t>
        </r>
        <r>
          <rPr>
            <sz val="9"/>
            <color indexed="81"/>
            <rFont val="Tahoma"/>
            <family val="2"/>
          </rPr>
          <t xml:space="preserve">
Per FOD is a new Unit.  Contributions began in 2018</t>
        </r>
      </text>
    </comment>
    <comment ref="WFB19" authorId="0" shapeId="0" xr:uid="{5CBA5A57-74DC-4BBB-8ADB-E5F8510C0649}">
      <text>
        <r>
          <rPr>
            <b/>
            <sz val="9"/>
            <color indexed="81"/>
            <rFont val="Tahoma"/>
            <family val="2"/>
          </rPr>
          <t>Becky Dzingeleski:</t>
        </r>
        <r>
          <rPr>
            <sz val="9"/>
            <color indexed="81"/>
            <rFont val="Tahoma"/>
            <family val="2"/>
          </rPr>
          <t xml:space="preserve">
Per FOD is a new Unit.  Contributions began in 2018</t>
        </r>
      </text>
    </comment>
    <comment ref="WFF19" authorId="0" shapeId="0" xr:uid="{342CF8AF-8162-4A1B-A273-82BD4B3B4A3C}">
      <text>
        <r>
          <rPr>
            <b/>
            <sz val="9"/>
            <color indexed="81"/>
            <rFont val="Tahoma"/>
            <family val="2"/>
          </rPr>
          <t>Becky Dzingeleski:</t>
        </r>
        <r>
          <rPr>
            <sz val="9"/>
            <color indexed="81"/>
            <rFont val="Tahoma"/>
            <family val="2"/>
          </rPr>
          <t xml:space="preserve">
Per FOD is a new Unit.  Contributions began in 2018</t>
        </r>
      </text>
    </comment>
    <comment ref="WFJ19" authorId="0" shapeId="0" xr:uid="{DF137A3E-615B-4192-A081-C44C87C71FEE}">
      <text>
        <r>
          <rPr>
            <b/>
            <sz val="9"/>
            <color indexed="81"/>
            <rFont val="Tahoma"/>
            <family val="2"/>
          </rPr>
          <t>Becky Dzingeleski:</t>
        </r>
        <r>
          <rPr>
            <sz val="9"/>
            <color indexed="81"/>
            <rFont val="Tahoma"/>
            <family val="2"/>
          </rPr>
          <t xml:space="preserve">
Per FOD is a new Unit.  Contributions began in 2018</t>
        </r>
      </text>
    </comment>
    <comment ref="WFN19" authorId="0" shapeId="0" xr:uid="{9E3DA81B-57DC-4BFD-BC42-7D3527695C66}">
      <text>
        <r>
          <rPr>
            <b/>
            <sz val="9"/>
            <color indexed="81"/>
            <rFont val="Tahoma"/>
            <family val="2"/>
          </rPr>
          <t>Becky Dzingeleski:</t>
        </r>
        <r>
          <rPr>
            <sz val="9"/>
            <color indexed="81"/>
            <rFont val="Tahoma"/>
            <family val="2"/>
          </rPr>
          <t xml:space="preserve">
Per FOD is a new Unit.  Contributions began in 2018</t>
        </r>
      </text>
    </comment>
    <comment ref="WFR19" authorId="0" shapeId="0" xr:uid="{C74CE50B-5070-4291-BC94-F660ED7EB2F8}">
      <text>
        <r>
          <rPr>
            <b/>
            <sz val="9"/>
            <color indexed="81"/>
            <rFont val="Tahoma"/>
            <family val="2"/>
          </rPr>
          <t>Becky Dzingeleski:</t>
        </r>
        <r>
          <rPr>
            <sz val="9"/>
            <color indexed="81"/>
            <rFont val="Tahoma"/>
            <family val="2"/>
          </rPr>
          <t xml:space="preserve">
Per FOD is a new Unit.  Contributions began in 2018</t>
        </r>
      </text>
    </comment>
    <comment ref="WFV19" authorId="0" shapeId="0" xr:uid="{7FF4B463-63D1-4BA0-8EBC-C01B01A73DC6}">
      <text>
        <r>
          <rPr>
            <b/>
            <sz val="9"/>
            <color indexed="81"/>
            <rFont val="Tahoma"/>
            <family val="2"/>
          </rPr>
          <t>Becky Dzingeleski:</t>
        </r>
        <r>
          <rPr>
            <sz val="9"/>
            <color indexed="81"/>
            <rFont val="Tahoma"/>
            <family val="2"/>
          </rPr>
          <t xml:space="preserve">
Per FOD is a new Unit.  Contributions began in 2018</t>
        </r>
      </text>
    </comment>
    <comment ref="WFZ19" authorId="0" shapeId="0" xr:uid="{DAA2126F-AC86-431F-9DD1-18B4B48CCEE7}">
      <text>
        <r>
          <rPr>
            <b/>
            <sz val="9"/>
            <color indexed="81"/>
            <rFont val="Tahoma"/>
            <family val="2"/>
          </rPr>
          <t>Becky Dzingeleski:</t>
        </r>
        <r>
          <rPr>
            <sz val="9"/>
            <color indexed="81"/>
            <rFont val="Tahoma"/>
            <family val="2"/>
          </rPr>
          <t xml:space="preserve">
Per FOD is a new Unit.  Contributions began in 2018</t>
        </r>
      </text>
    </comment>
    <comment ref="WGD19" authorId="0" shapeId="0" xr:uid="{1C900058-AA51-4151-8C3A-4B7BFC142F38}">
      <text>
        <r>
          <rPr>
            <b/>
            <sz val="9"/>
            <color indexed="81"/>
            <rFont val="Tahoma"/>
            <family val="2"/>
          </rPr>
          <t>Becky Dzingeleski:</t>
        </r>
        <r>
          <rPr>
            <sz val="9"/>
            <color indexed="81"/>
            <rFont val="Tahoma"/>
            <family val="2"/>
          </rPr>
          <t xml:space="preserve">
Per FOD is a new Unit.  Contributions began in 2018</t>
        </r>
      </text>
    </comment>
    <comment ref="WGH19" authorId="0" shapeId="0" xr:uid="{07D8E39E-7F5C-4B1F-9042-B37BBFE7BFAA}">
      <text>
        <r>
          <rPr>
            <b/>
            <sz val="9"/>
            <color indexed="81"/>
            <rFont val="Tahoma"/>
            <family val="2"/>
          </rPr>
          <t>Becky Dzingeleski:</t>
        </r>
        <r>
          <rPr>
            <sz val="9"/>
            <color indexed="81"/>
            <rFont val="Tahoma"/>
            <family val="2"/>
          </rPr>
          <t xml:space="preserve">
Per FOD is a new Unit.  Contributions began in 2018</t>
        </r>
      </text>
    </comment>
    <comment ref="WGL19" authorId="0" shapeId="0" xr:uid="{CEB063F3-DEF5-48C3-A3BD-229967EFE46A}">
      <text>
        <r>
          <rPr>
            <b/>
            <sz val="9"/>
            <color indexed="81"/>
            <rFont val="Tahoma"/>
            <family val="2"/>
          </rPr>
          <t>Becky Dzingeleski:</t>
        </r>
        <r>
          <rPr>
            <sz val="9"/>
            <color indexed="81"/>
            <rFont val="Tahoma"/>
            <family val="2"/>
          </rPr>
          <t xml:space="preserve">
Per FOD is a new Unit.  Contributions began in 2018</t>
        </r>
      </text>
    </comment>
    <comment ref="WGP19" authorId="0" shapeId="0" xr:uid="{65F5B74A-1B98-425D-A362-429AEFFE14A1}">
      <text>
        <r>
          <rPr>
            <b/>
            <sz val="9"/>
            <color indexed="81"/>
            <rFont val="Tahoma"/>
            <family val="2"/>
          </rPr>
          <t>Becky Dzingeleski:</t>
        </r>
        <r>
          <rPr>
            <sz val="9"/>
            <color indexed="81"/>
            <rFont val="Tahoma"/>
            <family val="2"/>
          </rPr>
          <t xml:space="preserve">
Per FOD is a new Unit.  Contributions began in 2018</t>
        </r>
      </text>
    </comment>
    <comment ref="WGT19" authorId="0" shapeId="0" xr:uid="{D2014BBF-A309-4399-A9F0-1AFAFA373F5F}">
      <text>
        <r>
          <rPr>
            <b/>
            <sz val="9"/>
            <color indexed="81"/>
            <rFont val="Tahoma"/>
            <family val="2"/>
          </rPr>
          <t>Becky Dzingeleski:</t>
        </r>
        <r>
          <rPr>
            <sz val="9"/>
            <color indexed="81"/>
            <rFont val="Tahoma"/>
            <family val="2"/>
          </rPr>
          <t xml:space="preserve">
Per FOD is a new Unit.  Contributions began in 2018</t>
        </r>
      </text>
    </comment>
    <comment ref="WGX19" authorId="0" shapeId="0" xr:uid="{6F9BA67F-35F9-4DD8-8FAD-6D178362F2D2}">
      <text>
        <r>
          <rPr>
            <b/>
            <sz val="9"/>
            <color indexed="81"/>
            <rFont val="Tahoma"/>
            <family val="2"/>
          </rPr>
          <t>Becky Dzingeleski:</t>
        </r>
        <r>
          <rPr>
            <sz val="9"/>
            <color indexed="81"/>
            <rFont val="Tahoma"/>
            <family val="2"/>
          </rPr>
          <t xml:space="preserve">
Per FOD is a new Unit.  Contributions began in 2018</t>
        </r>
      </text>
    </comment>
    <comment ref="WHB19" authorId="0" shapeId="0" xr:uid="{679D055C-301B-4838-AD6F-1265B5E6E55F}">
      <text>
        <r>
          <rPr>
            <b/>
            <sz val="9"/>
            <color indexed="81"/>
            <rFont val="Tahoma"/>
            <family val="2"/>
          </rPr>
          <t>Becky Dzingeleski:</t>
        </r>
        <r>
          <rPr>
            <sz val="9"/>
            <color indexed="81"/>
            <rFont val="Tahoma"/>
            <family val="2"/>
          </rPr>
          <t xml:space="preserve">
Per FOD is a new Unit.  Contributions began in 2018</t>
        </r>
      </text>
    </comment>
    <comment ref="WHF19" authorId="0" shapeId="0" xr:uid="{5674AA1C-BC16-4452-911E-B26DAD0E69F1}">
      <text>
        <r>
          <rPr>
            <b/>
            <sz val="9"/>
            <color indexed="81"/>
            <rFont val="Tahoma"/>
            <family val="2"/>
          </rPr>
          <t>Becky Dzingeleski:</t>
        </r>
        <r>
          <rPr>
            <sz val="9"/>
            <color indexed="81"/>
            <rFont val="Tahoma"/>
            <family val="2"/>
          </rPr>
          <t xml:space="preserve">
Per FOD is a new Unit.  Contributions began in 2018</t>
        </r>
      </text>
    </comment>
    <comment ref="WHJ19" authorId="0" shapeId="0" xr:uid="{5CEED9B5-D2DA-472F-B313-B4635E579F72}">
      <text>
        <r>
          <rPr>
            <b/>
            <sz val="9"/>
            <color indexed="81"/>
            <rFont val="Tahoma"/>
            <family val="2"/>
          </rPr>
          <t>Becky Dzingeleski:</t>
        </r>
        <r>
          <rPr>
            <sz val="9"/>
            <color indexed="81"/>
            <rFont val="Tahoma"/>
            <family val="2"/>
          </rPr>
          <t xml:space="preserve">
Per FOD is a new Unit.  Contributions began in 2018</t>
        </r>
      </text>
    </comment>
    <comment ref="WHN19" authorId="0" shapeId="0" xr:uid="{8ABC9168-9722-4D28-8592-C7D3059A1FF8}">
      <text>
        <r>
          <rPr>
            <b/>
            <sz val="9"/>
            <color indexed="81"/>
            <rFont val="Tahoma"/>
            <family val="2"/>
          </rPr>
          <t>Becky Dzingeleski:</t>
        </r>
        <r>
          <rPr>
            <sz val="9"/>
            <color indexed="81"/>
            <rFont val="Tahoma"/>
            <family val="2"/>
          </rPr>
          <t xml:space="preserve">
Per FOD is a new Unit.  Contributions began in 2018</t>
        </r>
      </text>
    </comment>
    <comment ref="WHR19" authorId="0" shapeId="0" xr:uid="{2E7C1138-F775-462F-B4D9-CDBDA9D0DA75}">
      <text>
        <r>
          <rPr>
            <b/>
            <sz val="9"/>
            <color indexed="81"/>
            <rFont val="Tahoma"/>
            <family val="2"/>
          </rPr>
          <t>Becky Dzingeleski:</t>
        </r>
        <r>
          <rPr>
            <sz val="9"/>
            <color indexed="81"/>
            <rFont val="Tahoma"/>
            <family val="2"/>
          </rPr>
          <t xml:space="preserve">
Per FOD is a new Unit.  Contributions began in 2018</t>
        </r>
      </text>
    </comment>
    <comment ref="WHV19" authorId="0" shapeId="0" xr:uid="{1DCFC70E-3BCE-45BF-81FE-6DAF884BCED8}">
      <text>
        <r>
          <rPr>
            <b/>
            <sz val="9"/>
            <color indexed="81"/>
            <rFont val="Tahoma"/>
            <family val="2"/>
          </rPr>
          <t>Becky Dzingeleski:</t>
        </r>
        <r>
          <rPr>
            <sz val="9"/>
            <color indexed="81"/>
            <rFont val="Tahoma"/>
            <family val="2"/>
          </rPr>
          <t xml:space="preserve">
Per FOD is a new Unit.  Contributions began in 2018</t>
        </r>
      </text>
    </comment>
    <comment ref="WHZ19" authorId="0" shapeId="0" xr:uid="{52E9C81C-C306-4DF8-ACCF-A557A480857C}">
      <text>
        <r>
          <rPr>
            <b/>
            <sz val="9"/>
            <color indexed="81"/>
            <rFont val="Tahoma"/>
            <family val="2"/>
          </rPr>
          <t>Becky Dzingeleski:</t>
        </r>
        <r>
          <rPr>
            <sz val="9"/>
            <color indexed="81"/>
            <rFont val="Tahoma"/>
            <family val="2"/>
          </rPr>
          <t xml:space="preserve">
Per FOD is a new Unit.  Contributions began in 2018</t>
        </r>
      </text>
    </comment>
    <comment ref="WID19" authorId="0" shapeId="0" xr:uid="{73032922-42CC-4CD0-BBF4-3D1CEB5B1311}">
      <text>
        <r>
          <rPr>
            <b/>
            <sz val="9"/>
            <color indexed="81"/>
            <rFont val="Tahoma"/>
            <family val="2"/>
          </rPr>
          <t>Becky Dzingeleski:</t>
        </r>
        <r>
          <rPr>
            <sz val="9"/>
            <color indexed="81"/>
            <rFont val="Tahoma"/>
            <family val="2"/>
          </rPr>
          <t xml:space="preserve">
Per FOD is a new Unit.  Contributions began in 2018</t>
        </r>
      </text>
    </comment>
    <comment ref="WIH19" authorId="0" shapeId="0" xr:uid="{F13356C3-EF25-4C6C-AE01-7288CAC7C6C2}">
      <text>
        <r>
          <rPr>
            <b/>
            <sz val="9"/>
            <color indexed="81"/>
            <rFont val="Tahoma"/>
            <family val="2"/>
          </rPr>
          <t>Becky Dzingeleski:</t>
        </r>
        <r>
          <rPr>
            <sz val="9"/>
            <color indexed="81"/>
            <rFont val="Tahoma"/>
            <family val="2"/>
          </rPr>
          <t xml:space="preserve">
Per FOD is a new Unit.  Contributions began in 2018</t>
        </r>
      </text>
    </comment>
    <comment ref="WIL19" authorId="0" shapeId="0" xr:uid="{30D4BB57-16CA-425D-AE03-B15126DA278C}">
      <text>
        <r>
          <rPr>
            <b/>
            <sz val="9"/>
            <color indexed="81"/>
            <rFont val="Tahoma"/>
            <family val="2"/>
          </rPr>
          <t>Becky Dzingeleski:</t>
        </r>
        <r>
          <rPr>
            <sz val="9"/>
            <color indexed="81"/>
            <rFont val="Tahoma"/>
            <family val="2"/>
          </rPr>
          <t xml:space="preserve">
Per FOD is a new Unit.  Contributions began in 2018</t>
        </r>
      </text>
    </comment>
    <comment ref="WIP19" authorId="0" shapeId="0" xr:uid="{79F88A77-E1EC-49CE-96B9-A6936E36B0DC}">
      <text>
        <r>
          <rPr>
            <b/>
            <sz val="9"/>
            <color indexed="81"/>
            <rFont val="Tahoma"/>
            <family val="2"/>
          </rPr>
          <t>Becky Dzingeleski:</t>
        </r>
        <r>
          <rPr>
            <sz val="9"/>
            <color indexed="81"/>
            <rFont val="Tahoma"/>
            <family val="2"/>
          </rPr>
          <t xml:space="preserve">
Per FOD is a new Unit.  Contributions began in 2018</t>
        </r>
      </text>
    </comment>
    <comment ref="WIT19" authorId="0" shapeId="0" xr:uid="{896FD345-2322-4978-8AEF-1DA61E0080B7}">
      <text>
        <r>
          <rPr>
            <b/>
            <sz val="9"/>
            <color indexed="81"/>
            <rFont val="Tahoma"/>
            <family val="2"/>
          </rPr>
          <t>Becky Dzingeleski:</t>
        </r>
        <r>
          <rPr>
            <sz val="9"/>
            <color indexed="81"/>
            <rFont val="Tahoma"/>
            <family val="2"/>
          </rPr>
          <t xml:space="preserve">
Per FOD is a new Unit.  Contributions began in 2018</t>
        </r>
      </text>
    </comment>
    <comment ref="WIX19" authorId="0" shapeId="0" xr:uid="{BAA67D4A-1BEB-4664-A376-4B93BE5D75CE}">
      <text>
        <r>
          <rPr>
            <b/>
            <sz val="9"/>
            <color indexed="81"/>
            <rFont val="Tahoma"/>
            <family val="2"/>
          </rPr>
          <t>Becky Dzingeleski:</t>
        </r>
        <r>
          <rPr>
            <sz val="9"/>
            <color indexed="81"/>
            <rFont val="Tahoma"/>
            <family val="2"/>
          </rPr>
          <t xml:space="preserve">
Per FOD is a new Unit.  Contributions began in 2018</t>
        </r>
      </text>
    </comment>
    <comment ref="WJB19" authorId="0" shapeId="0" xr:uid="{3049F688-9487-46BD-8F23-52C6CDA73505}">
      <text>
        <r>
          <rPr>
            <b/>
            <sz val="9"/>
            <color indexed="81"/>
            <rFont val="Tahoma"/>
            <family val="2"/>
          </rPr>
          <t>Becky Dzingeleski:</t>
        </r>
        <r>
          <rPr>
            <sz val="9"/>
            <color indexed="81"/>
            <rFont val="Tahoma"/>
            <family val="2"/>
          </rPr>
          <t xml:space="preserve">
Per FOD is a new Unit.  Contributions began in 2018</t>
        </r>
      </text>
    </comment>
    <comment ref="WJF19" authorId="0" shapeId="0" xr:uid="{CBB840D9-7CEA-478C-899C-16EF093836F1}">
      <text>
        <r>
          <rPr>
            <b/>
            <sz val="9"/>
            <color indexed="81"/>
            <rFont val="Tahoma"/>
            <family val="2"/>
          </rPr>
          <t>Becky Dzingeleski:</t>
        </r>
        <r>
          <rPr>
            <sz val="9"/>
            <color indexed="81"/>
            <rFont val="Tahoma"/>
            <family val="2"/>
          </rPr>
          <t xml:space="preserve">
Per FOD is a new Unit.  Contributions began in 2018</t>
        </r>
      </text>
    </comment>
    <comment ref="WJJ19" authorId="0" shapeId="0" xr:uid="{C09D364A-533B-43A9-8B91-8F29DF1028A5}">
      <text>
        <r>
          <rPr>
            <b/>
            <sz val="9"/>
            <color indexed="81"/>
            <rFont val="Tahoma"/>
            <family val="2"/>
          </rPr>
          <t>Becky Dzingeleski:</t>
        </r>
        <r>
          <rPr>
            <sz val="9"/>
            <color indexed="81"/>
            <rFont val="Tahoma"/>
            <family val="2"/>
          </rPr>
          <t xml:space="preserve">
Per FOD is a new Unit.  Contributions began in 2018</t>
        </r>
      </text>
    </comment>
    <comment ref="WJN19" authorId="0" shapeId="0" xr:uid="{97EB18D2-8644-4F40-884C-6E04A20AA02F}">
      <text>
        <r>
          <rPr>
            <b/>
            <sz val="9"/>
            <color indexed="81"/>
            <rFont val="Tahoma"/>
            <family val="2"/>
          </rPr>
          <t>Becky Dzingeleski:</t>
        </r>
        <r>
          <rPr>
            <sz val="9"/>
            <color indexed="81"/>
            <rFont val="Tahoma"/>
            <family val="2"/>
          </rPr>
          <t xml:space="preserve">
Per FOD is a new Unit.  Contributions began in 2018</t>
        </r>
      </text>
    </comment>
    <comment ref="WJR19" authorId="0" shapeId="0" xr:uid="{788BB6FF-F994-489E-B784-3E9DDF937FD7}">
      <text>
        <r>
          <rPr>
            <b/>
            <sz val="9"/>
            <color indexed="81"/>
            <rFont val="Tahoma"/>
            <family val="2"/>
          </rPr>
          <t>Becky Dzingeleski:</t>
        </r>
        <r>
          <rPr>
            <sz val="9"/>
            <color indexed="81"/>
            <rFont val="Tahoma"/>
            <family val="2"/>
          </rPr>
          <t xml:space="preserve">
Per FOD is a new Unit.  Contributions began in 2018</t>
        </r>
      </text>
    </comment>
    <comment ref="WJV19" authorId="0" shapeId="0" xr:uid="{F055C611-309C-494E-808D-F6F326258A6F}">
      <text>
        <r>
          <rPr>
            <b/>
            <sz val="9"/>
            <color indexed="81"/>
            <rFont val="Tahoma"/>
            <family val="2"/>
          </rPr>
          <t>Becky Dzingeleski:</t>
        </r>
        <r>
          <rPr>
            <sz val="9"/>
            <color indexed="81"/>
            <rFont val="Tahoma"/>
            <family val="2"/>
          </rPr>
          <t xml:space="preserve">
Per FOD is a new Unit.  Contributions began in 2018</t>
        </r>
      </text>
    </comment>
    <comment ref="WJZ19" authorId="0" shapeId="0" xr:uid="{31985751-AE22-45AE-9B6B-461C94B6B23C}">
      <text>
        <r>
          <rPr>
            <b/>
            <sz val="9"/>
            <color indexed="81"/>
            <rFont val="Tahoma"/>
            <family val="2"/>
          </rPr>
          <t>Becky Dzingeleski:</t>
        </r>
        <r>
          <rPr>
            <sz val="9"/>
            <color indexed="81"/>
            <rFont val="Tahoma"/>
            <family val="2"/>
          </rPr>
          <t xml:space="preserve">
Per FOD is a new Unit.  Contributions began in 2018</t>
        </r>
      </text>
    </comment>
    <comment ref="WKD19" authorId="0" shapeId="0" xr:uid="{8DEE32A6-398F-46E6-8B4A-FE94F00F25C9}">
      <text>
        <r>
          <rPr>
            <b/>
            <sz val="9"/>
            <color indexed="81"/>
            <rFont val="Tahoma"/>
            <family val="2"/>
          </rPr>
          <t>Becky Dzingeleski:</t>
        </r>
        <r>
          <rPr>
            <sz val="9"/>
            <color indexed="81"/>
            <rFont val="Tahoma"/>
            <family val="2"/>
          </rPr>
          <t xml:space="preserve">
Per FOD is a new Unit.  Contributions began in 2018</t>
        </r>
      </text>
    </comment>
    <comment ref="WKH19" authorId="0" shapeId="0" xr:uid="{B13E81DB-701C-4ABC-AD3B-05E0DD848861}">
      <text>
        <r>
          <rPr>
            <b/>
            <sz val="9"/>
            <color indexed="81"/>
            <rFont val="Tahoma"/>
            <family val="2"/>
          </rPr>
          <t>Becky Dzingeleski:</t>
        </r>
        <r>
          <rPr>
            <sz val="9"/>
            <color indexed="81"/>
            <rFont val="Tahoma"/>
            <family val="2"/>
          </rPr>
          <t xml:space="preserve">
Per FOD is a new Unit.  Contributions began in 2018</t>
        </r>
      </text>
    </comment>
    <comment ref="WKL19" authorId="0" shapeId="0" xr:uid="{40FD18C0-6E17-4C4C-8A5F-229B80FFBF9D}">
      <text>
        <r>
          <rPr>
            <b/>
            <sz val="9"/>
            <color indexed="81"/>
            <rFont val="Tahoma"/>
            <family val="2"/>
          </rPr>
          <t>Becky Dzingeleski:</t>
        </r>
        <r>
          <rPr>
            <sz val="9"/>
            <color indexed="81"/>
            <rFont val="Tahoma"/>
            <family val="2"/>
          </rPr>
          <t xml:space="preserve">
Per FOD is a new Unit.  Contributions began in 2018</t>
        </r>
      </text>
    </comment>
    <comment ref="WKP19" authorId="0" shapeId="0" xr:uid="{7B7AE2B8-2F6E-4D5D-B80B-C0F1702FD4C8}">
      <text>
        <r>
          <rPr>
            <b/>
            <sz val="9"/>
            <color indexed="81"/>
            <rFont val="Tahoma"/>
            <family val="2"/>
          </rPr>
          <t>Becky Dzingeleski:</t>
        </r>
        <r>
          <rPr>
            <sz val="9"/>
            <color indexed="81"/>
            <rFont val="Tahoma"/>
            <family val="2"/>
          </rPr>
          <t xml:space="preserve">
Per FOD is a new Unit.  Contributions began in 2018</t>
        </r>
      </text>
    </comment>
    <comment ref="WKT19" authorId="0" shapeId="0" xr:uid="{DD4A4F05-6B58-4188-8C5E-615CFBA75823}">
      <text>
        <r>
          <rPr>
            <b/>
            <sz val="9"/>
            <color indexed="81"/>
            <rFont val="Tahoma"/>
            <family val="2"/>
          </rPr>
          <t>Becky Dzingeleski:</t>
        </r>
        <r>
          <rPr>
            <sz val="9"/>
            <color indexed="81"/>
            <rFont val="Tahoma"/>
            <family val="2"/>
          </rPr>
          <t xml:space="preserve">
Per FOD is a new Unit.  Contributions began in 2018</t>
        </r>
      </text>
    </comment>
    <comment ref="WKX19" authorId="0" shapeId="0" xr:uid="{B28D5243-A638-410B-8513-CB56E6CCD0C4}">
      <text>
        <r>
          <rPr>
            <b/>
            <sz val="9"/>
            <color indexed="81"/>
            <rFont val="Tahoma"/>
            <family val="2"/>
          </rPr>
          <t>Becky Dzingeleski:</t>
        </r>
        <r>
          <rPr>
            <sz val="9"/>
            <color indexed="81"/>
            <rFont val="Tahoma"/>
            <family val="2"/>
          </rPr>
          <t xml:space="preserve">
Per FOD is a new Unit.  Contributions began in 2018</t>
        </r>
      </text>
    </comment>
    <comment ref="WLB19" authorId="0" shapeId="0" xr:uid="{82E3DCB5-0500-4124-8863-3A77A2E83138}">
      <text>
        <r>
          <rPr>
            <b/>
            <sz val="9"/>
            <color indexed="81"/>
            <rFont val="Tahoma"/>
            <family val="2"/>
          </rPr>
          <t>Becky Dzingeleski:</t>
        </r>
        <r>
          <rPr>
            <sz val="9"/>
            <color indexed="81"/>
            <rFont val="Tahoma"/>
            <family val="2"/>
          </rPr>
          <t xml:space="preserve">
Per FOD is a new Unit.  Contributions began in 2018</t>
        </r>
      </text>
    </comment>
    <comment ref="WLF19" authorId="0" shapeId="0" xr:uid="{C6FCD399-B300-4148-8168-4D502AECF7BD}">
      <text>
        <r>
          <rPr>
            <b/>
            <sz val="9"/>
            <color indexed="81"/>
            <rFont val="Tahoma"/>
            <family val="2"/>
          </rPr>
          <t>Becky Dzingeleski:</t>
        </r>
        <r>
          <rPr>
            <sz val="9"/>
            <color indexed="81"/>
            <rFont val="Tahoma"/>
            <family val="2"/>
          </rPr>
          <t xml:space="preserve">
Per FOD is a new Unit.  Contributions began in 2018</t>
        </r>
      </text>
    </comment>
    <comment ref="WLJ19" authorId="0" shapeId="0" xr:uid="{98D34A06-B22E-40A0-96A6-33B03FEA198A}">
      <text>
        <r>
          <rPr>
            <b/>
            <sz val="9"/>
            <color indexed="81"/>
            <rFont val="Tahoma"/>
            <family val="2"/>
          </rPr>
          <t>Becky Dzingeleski:</t>
        </r>
        <r>
          <rPr>
            <sz val="9"/>
            <color indexed="81"/>
            <rFont val="Tahoma"/>
            <family val="2"/>
          </rPr>
          <t xml:space="preserve">
Per FOD is a new Unit.  Contributions began in 2018</t>
        </r>
      </text>
    </comment>
    <comment ref="WLN19" authorId="0" shapeId="0" xr:uid="{30467282-A31D-463A-80A0-C1C4104F8CCD}">
      <text>
        <r>
          <rPr>
            <b/>
            <sz val="9"/>
            <color indexed="81"/>
            <rFont val="Tahoma"/>
            <family val="2"/>
          </rPr>
          <t>Becky Dzingeleski:</t>
        </r>
        <r>
          <rPr>
            <sz val="9"/>
            <color indexed="81"/>
            <rFont val="Tahoma"/>
            <family val="2"/>
          </rPr>
          <t xml:space="preserve">
Per FOD is a new Unit.  Contributions began in 2018</t>
        </r>
      </text>
    </comment>
    <comment ref="WLR19" authorId="0" shapeId="0" xr:uid="{A76A333F-EDFE-41EF-9826-23450D557FFF}">
      <text>
        <r>
          <rPr>
            <b/>
            <sz val="9"/>
            <color indexed="81"/>
            <rFont val="Tahoma"/>
            <family val="2"/>
          </rPr>
          <t>Becky Dzingeleski:</t>
        </r>
        <r>
          <rPr>
            <sz val="9"/>
            <color indexed="81"/>
            <rFont val="Tahoma"/>
            <family val="2"/>
          </rPr>
          <t xml:space="preserve">
Per FOD is a new Unit.  Contributions began in 2018</t>
        </r>
      </text>
    </comment>
    <comment ref="WLV19" authorId="0" shapeId="0" xr:uid="{C7DEDD86-4B92-4D48-BFAC-E61188705C56}">
      <text>
        <r>
          <rPr>
            <b/>
            <sz val="9"/>
            <color indexed="81"/>
            <rFont val="Tahoma"/>
            <family val="2"/>
          </rPr>
          <t>Becky Dzingeleski:</t>
        </r>
        <r>
          <rPr>
            <sz val="9"/>
            <color indexed="81"/>
            <rFont val="Tahoma"/>
            <family val="2"/>
          </rPr>
          <t xml:space="preserve">
Per FOD is a new Unit.  Contributions began in 2018</t>
        </r>
      </text>
    </comment>
    <comment ref="WLZ19" authorId="0" shapeId="0" xr:uid="{AB48B3A2-AECB-40EF-BF07-6C02B222266A}">
      <text>
        <r>
          <rPr>
            <b/>
            <sz val="9"/>
            <color indexed="81"/>
            <rFont val="Tahoma"/>
            <family val="2"/>
          </rPr>
          <t>Becky Dzingeleski:</t>
        </r>
        <r>
          <rPr>
            <sz val="9"/>
            <color indexed="81"/>
            <rFont val="Tahoma"/>
            <family val="2"/>
          </rPr>
          <t xml:space="preserve">
Per FOD is a new Unit.  Contributions began in 2018</t>
        </r>
      </text>
    </comment>
    <comment ref="WMD19" authorId="0" shapeId="0" xr:uid="{8F289DB7-4A4E-4F9F-83DC-F81319286A0A}">
      <text>
        <r>
          <rPr>
            <b/>
            <sz val="9"/>
            <color indexed="81"/>
            <rFont val="Tahoma"/>
            <family val="2"/>
          </rPr>
          <t>Becky Dzingeleski:</t>
        </r>
        <r>
          <rPr>
            <sz val="9"/>
            <color indexed="81"/>
            <rFont val="Tahoma"/>
            <family val="2"/>
          </rPr>
          <t xml:space="preserve">
Per FOD is a new Unit.  Contributions began in 2018</t>
        </r>
      </text>
    </comment>
    <comment ref="WMH19" authorId="0" shapeId="0" xr:uid="{41AFF81F-4FC1-4CAB-B3B2-9D9D41E87792}">
      <text>
        <r>
          <rPr>
            <b/>
            <sz val="9"/>
            <color indexed="81"/>
            <rFont val="Tahoma"/>
            <family val="2"/>
          </rPr>
          <t>Becky Dzingeleski:</t>
        </r>
        <r>
          <rPr>
            <sz val="9"/>
            <color indexed="81"/>
            <rFont val="Tahoma"/>
            <family val="2"/>
          </rPr>
          <t xml:space="preserve">
Per FOD is a new Unit.  Contributions began in 2018</t>
        </r>
      </text>
    </comment>
    <comment ref="WML19" authorId="0" shapeId="0" xr:uid="{B29C9299-CC05-4149-AC8C-05FC1B7F2467}">
      <text>
        <r>
          <rPr>
            <b/>
            <sz val="9"/>
            <color indexed="81"/>
            <rFont val="Tahoma"/>
            <family val="2"/>
          </rPr>
          <t>Becky Dzingeleski:</t>
        </r>
        <r>
          <rPr>
            <sz val="9"/>
            <color indexed="81"/>
            <rFont val="Tahoma"/>
            <family val="2"/>
          </rPr>
          <t xml:space="preserve">
Per FOD is a new Unit.  Contributions began in 2018</t>
        </r>
      </text>
    </comment>
    <comment ref="WMP19" authorId="0" shapeId="0" xr:uid="{E431FF5C-EC64-4619-B422-63EAE53FDB39}">
      <text>
        <r>
          <rPr>
            <b/>
            <sz val="9"/>
            <color indexed="81"/>
            <rFont val="Tahoma"/>
            <family val="2"/>
          </rPr>
          <t>Becky Dzingeleski:</t>
        </r>
        <r>
          <rPr>
            <sz val="9"/>
            <color indexed="81"/>
            <rFont val="Tahoma"/>
            <family val="2"/>
          </rPr>
          <t xml:space="preserve">
Per FOD is a new Unit.  Contributions began in 2018</t>
        </r>
      </text>
    </comment>
    <comment ref="WMT19" authorId="0" shapeId="0" xr:uid="{6DCD627B-C0BD-4D4C-ACC1-CA1EA58015D0}">
      <text>
        <r>
          <rPr>
            <b/>
            <sz val="9"/>
            <color indexed="81"/>
            <rFont val="Tahoma"/>
            <family val="2"/>
          </rPr>
          <t>Becky Dzingeleski:</t>
        </r>
        <r>
          <rPr>
            <sz val="9"/>
            <color indexed="81"/>
            <rFont val="Tahoma"/>
            <family val="2"/>
          </rPr>
          <t xml:space="preserve">
Per FOD is a new Unit.  Contributions began in 2018</t>
        </r>
      </text>
    </comment>
    <comment ref="WMX19" authorId="0" shapeId="0" xr:uid="{CBB77726-A4E3-4332-8E0F-F026EE8D441D}">
      <text>
        <r>
          <rPr>
            <b/>
            <sz val="9"/>
            <color indexed="81"/>
            <rFont val="Tahoma"/>
            <family val="2"/>
          </rPr>
          <t>Becky Dzingeleski:</t>
        </r>
        <r>
          <rPr>
            <sz val="9"/>
            <color indexed="81"/>
            <rFont val="Tahoma"/>
            <family val="2"/>
          </rPr>
          <t xml:space="preserve">
Per FOD is a new Unit.  Contributions began in 2018</t>
        </r>
      </text>
    </comment>
    <comment ref="WNB19" authorId="0" shapeId="0" xr:uid="{755DA280-7DA7-4A14-B576-84922D48E6FD}">
      <text>
        <r>
          <rPr>
            <b/>
            <sz val="9"/>
            <color indexed="81"/>
            <rFont val="Tahoma"/>
            <family val="2"/>
          </rPr>
          <t>Becky Dzingeleski:</t>
        </r>
        <r>
          <rPr>
            <sz val="9"/>
            <color indexed="81"/>
            <rFont val="Tahoma"/>
            <family val="2"/>
          </rPr>
          <t xml:space="preserve">
Per FOD is a new Unit.  Contributions began in 2018</t>
        </r>
      </text>
    </comment>
    <comment ref="WNF19" authorId="0" shapeId="0" xr:uid="{71C0BD51-544F-4BFA-BD9D-5A4727F6105F}">
      <text>
        <r>
          <rPr>
            <b/>
            <sz val="9"/>
            <color indexed="81"/>
            <rFont val="Tahoma"/>
            <family val="2"/>
          </rPr>
          <t>Becky Dzingeleski:</t>
        </r>
        <r>
          <rPr>
            <sz val="9"/>
            <color indexed="81"/>
            <rFont val="Tahoma"/>
            <family val="2"/>
          </rPr>
          <t xml:space="preserve">
Per FOD is a new Unit.  Contributions began in 2018</t>
        </r>
      </text>
    </comment>
    <comment ref="WNJ19" authorId="0" shapeId="0" xr:uid="{C5D9DB1D-F576-41F9-AE14-F563BF2E04B5}">
      <text>
        <r>
          <rPr>
            <b/>
            <sz val="9"/>
            <color indexed="81"/>
            <rFont val="Tahoma"/>
            <family val="2"/>
          </rPr>
          <t>Becky Dzingeleski:</t>
        </r>
        <r>
          <rPr>
            <sz val="9"/>
            <color indexed="81"/>
            <rFont val="Tahoma"/>
            <family val="2"/>
          </rPr>
          <t xml:space="preserve">
Per FOD is a new Unit.  Contributions began in 2018</t>
        </r>
      </text>
    </comment>
    <comment ref="WNN19" authorId="0" shapeId="0" xr:uid="{FD9AE514-1F9C-4BEA-87E0-BF5EDE7103FF}">
      <text>
        <r>
          <rPr>
            <b/>
            <sz val="9"/>
            <color indexed="81"/>
            <rFont val="Tahoma"/>
            <family val="2"/>
          </rPr>
          <t>Becky Dzingeleski:</t>
        </r>
        <r>
          <rPr>
            <sz val="9"/>
            <color indexed="81"/>
            <rFont val="Tahoma"/>
            <family val="2"/>
          </rPr>
          <t xml:space="preserve">
Per FOD is a new Unit.  Contributions began in 2018</t>
        </r>
      </text>
    </comment>
    <comment ref="WNR19" authorId="0" shapeId="0" xr:uid="{C4702FE7-57EF-4224-83BC-7A40CBE39969}">
      <text>
        <r>
          <rPr>
            <b/>
            <sz val="9"/>
            <color indexed="81"/>
            <rFont val="Tahoma"/>
            <family val="2"/>
          </rPr>
          <t>Becky Dzingeleski:</t>
        </r>
        <r>
          <rPr>
            <sz val="9"/>
            <color indexed="81"/>
            <rFont val="Tahoma"/>
            <family val="2"/>
          </rPr>
          <t xml:space="preserve">
Per FOD is a new Unit.  Contributions began in 2018</t>
        </r>
      </text>
    </comment>
    <comment ref="WNV19" authorId="0" shapeId="0" xr:uid="{3EC68A84-CE6C-45C0-851C-780FD7033453}">
      <text>
        <r>
          <rPr>
            <b/>
            <sz val="9"/>
            <color indexed="81"/>
            <rFont val="Tahoma"/>
            <family val="2"/>
          </rPr>
          <t>Becky Dzingeleski:</t>
        </r>
        <r>
          <rPr>
            <sz val="9"/>
            <color indexed="81"/>
            <rFont val="Tahoma"/>
            <family val="2"/>
          </rPr>
          <t xml:space="preserve">
Per FOD is a new Unit.  Contributions began in 2018</t>
        </r>
      </text>
    </comment>
    <comment ref="WNZ19" authorId="0" shapeId="0" xr:uid="{CEEACCF3-5BBC-46B6-9B4B-BEA2D0F2428A}">
      <text>
        <r>
          <rPr>
            <b/>
            <sz val="9"/>
            <color indexed="81"/>
            <rFont val="Tahoma"/>
            <family val="2"/>
          </rPr>
          <t>Becky Dzingeleski:</t>
        </r>
        <r>
          <rPr>
            <sz val="9"/>
            <color indexed="81"/>
            <rFont val="Tahoma"/>
            <family val="2"/>
          </rPr>
          <t xml:space="preserve">
Per FOD is a new Unit.  Contributions began in 2018</t>
        </r>
      </text>
    </comment>
    <comment ref="WOD19" authorId="0" shapeId="0" xr:uid="{8D60CA25-4A0C-4811-8B52-7A971C755DE2}">
      <text>
        <r>
          <rPr>
            <b/>
            <sz val="9"/>
            <color indexed="81"/>
            <rFont val="Tahoma"/>
            <family val="2"/>
          </rPr>
          <t>Becky Dzingeleski:</t>
        </r>
        <r>
          <rPr>
            <sz val="9"/>
            <color indexed="81"/>
            <rFont val="Tahoma"/>
            <family val="2"/>
          </rPr>
          <t xml:space="preserve">
Per FOD is a new Unit.  Contributions began in 2018</t>
        </r>
      </text>
    </comment>
    <comment ref="WOH19" authorId="0" shapeId="0" xr:uid="{12AD72AE-EC2C-4C7B-A2C2-D7213858B89F}">
      <text>
        <r>
          <rPr>
            <b/>
            <sz val="9"/>
            <color indexed="81"/>
            <rFont val="Tahoma"/>
            <family val="2"/>
          </rPr>
          <t>Becky Dzingeleski:</t>
        </r>
        <r>
          <rPr>
            <sz val="9"/>
            <color indexed="81"/>
            <rFont val="Tahoma"/>
            <family val="2"/>
          </rPr>
          <t xml:space="preserve">
Per FOD is a new Unit.  Contributions began in 2018</t>
        </r>
      </text>
    </comment>
    <comment ref="WOL19" authorId="0" shapeId="0" xr:uid="{AAE65221-5C6D-484D-9FF1-DE67F4636A04}">
      <text>
        <r>
          <rPr>
            <b/>
            <sz val="9"/>
            <color indexed="81"/>
            <rFont val="Tahoma"/>
            <family val="2"/>
          </rPr>
          <t>Becky Dzingeleski:</t>
        </r>
        <r>
          <rPr>
            <sz val="9"/>
            <color indexed="81"/>
            <rFont val="Tahoma"/>
            <family val="2"/>
          </rPr>
          <t xml:space="preserve">
Per FOD is a new Unit.  Contributions began in 2018</t>
        </r>
      </text>
    </comment>
    <comment ref="WOP19" authorId="0" shapeId="0" xr:uid="{EB114D06-5E3F-4255-81E9-32BA05C9C887}">
      <text>
        <r>
          <rPr>
            <b/>
            <sz val="9"/>
            <color indexed="81"/>
            <rFont val="Tahoma"/>
            <family val="2"/>
          </rPr>
          <t>Becky Dzingeleski:</t>
        </r>
        <r>
          <rPr>
            <sz val="9"/>
            <color indexed="81"/>
            <rFont val="Tahoma"/>
            <family val="2"/>
          </rPr>
          <t xml:space="preserve">
Per FOD is a new Unit.  Contributions began in 2018</t>
        </r>
      </text>
    </comment>
    <comment ref="WOT19" authorId="0" shapeId="0" xr:uid="{CE571668-1BB9-4404-B349-A7E06139078C}">
      <text>
        <r>
          <rPr>
            <b/>
            <sz val="9"/>
            <color indexed="81"/>
            <rFont val="Tahoma"/>
            <family val="2"/>
          </rPr>
          <t>Becky Dzingeleski:</t>
        </r>
        <r>
          <rPr>
            <sz val="9"/>
            <color indexed="81"/>
            <rFont val="Tahoma"/>
            <family val="2"/>
          </rPr>
          <t xml:space="preserve">
Per FOD is a new Unit.  Contributions began in 2018</t>
        </r>
      </text>
    </comment>
    <comment ref="WOX19" authorId="0" shapeId="0" xr:uid="{3E03CC8E-021F-4DA6-804D-B4EAD6D5F895}">
      <text>
        <r>
          <rPr>
            <b/>
            <sz val="9"/>
            <color indexed="81"/>
            <rFont val="Tahoma"/>
            <family val="2"/>
          </rPr>
          <t>Becky Dzingeleski:</t>
        </r>
        <r>
          <rPr>
            <sz val="9"/>
            <color indexed="81"/>
            <rFont val="Tahoma"/>
            <family val="2"/>
          </rPr>
          <t xml:space="preserve">
Per FOD is a new Unit.  Contributions began in 2018</t>
        </r>
      </text>
    </comment>
    <comment ref="WPB19" authorId="0" shapeId="0" xr:uid="{3D0F39B8-B265-48F2-9BC8-EA6D12A8F226}">
      <text>
        <r>
          <rPr>
            <b/>
            <sz val="9"/>
            <color indexed="81"/>
            <rFont val="Tahoma"/>
            <family val="2"/>
          </rPr>
          <t>Becky Dzingeleski:</t>
        </r>
        <r>
          <rPr>
            <sz val="9"/>
            <color indexed="81"/>
            <rFont val="Tahoma"/>
            <family val="2"/>
          </rPr>
          <t xml:space="preserve">
Per FOD is a new Unit.  Contributions began in 2018</t>
        </r>
      </text>
    </comment>
    <comment ref="WPF19" authorId="0" shapeId="0" xr:uid="{613CF887-7172-4E7B-8B16-61D082A63444}">
      <text>
        <r>
          <rPr>
            <b/>
            <sz val="9"/>
            <color indexed="81"/>
            <rFont val="Tahoma"/>
            <family val="2"/>
          </rPr>
          <t>Becky Dzingeleski:</t>
        </r>
        <r>
          <rPr>
            <sz val="9"/>
            <color indexed="81"/>
            <rFont val="Tahoma"/>
            <family val="2"/>
          </rPr>
          <t xml:space="preserve">
Per FOD is a new Unit.  Contributions began in 2018</t>
        </r>
      </text>
    </comment>
    <comment ref="WPJ19" authorId="0" shapeId="0" xr:uid="{91AEB139-BE6E-4F1F-84CB-42C245AF3EAD}">
      <text>
        <r>
          <rPr>
            <b/>
            <sz val="9"/>
            <color indexed="81"/>
            <rFont val="Tahoma"/>
            <family val="2"/>
          </rPr>
          <t>Becky Dzingeleski:</t>
        </r>
        <r>
          <rPr>
            <sz val="9"/>
            <color indexed="81"/>
            <rFont val="Tahoma"/>
            <family val="2"/>
          </rPr>
          <t xml:space="preserve">
Per FOD is a new Unit.  Contributions began in 2018</t>
        </r>
      </text>
    </comment>
    <comment ref="WPN19" authorId="0" shapeId="0" xr:uid="{A3198161-CBF2-4D82-9422-E39E4608C87C}">
      <text>
        <r>
          <rPr>
            <b/>
            <sz val="9"/>
            <color indexed="81"/>
            <rFont val="Tahoma"/>
            <family val="2"/>
          </rPr>
          <t>Becky Dzingeleski:</t>
        </r>
        <r>
          <rPr>
            <sz val="9"/>
            <color indexed="81"/>
            <rFont val="Tahoma"/>
            <family val="2"/>
          </rPr>
          <t xml:space="preserve">
Per FOD is a new Unit.  Contributions began in 2018</t>
        </r>
      </text>
    </comment>
    <comment ref="WPR19" authorId="0" shapeId="0" xr:uid="{08846659-5069-4290-B7BC-0E3348F4E88F}">
      <text>
        <r>
          <rPr>
            <b/>
            <sz val="9"/>
            <color indexed="81"/>
            <rFont val="Tahoma"/>
            <family val="2"/>
          </rPr>
          <t>Becky Dzingeleski:</t>
        </r>
        <r>
          <rPr>
            <sz val="9"/>
            <color indexed="81"/>
            <rFont val="Tahoma"/>
            <family val="2"/>
          </rPr>
          <t xml:space="preserve">
Per FOD is a new Unit.  Contributions began in 2018</t>
        </r>
      </text>
    </comment>
    <comment ref="WPV19" authorId="0" shapeId="0" xr:uid="{1897F2C2-663F-4703-96B7-EFB7F1DDDDD4}">
      <text>
        <r>
          <rPr>
            <b/>
            <sz val="9"/>
            <color indexed="81"/>
            <rFont val="Tahoma"/>
            <family val="2"/>
          </rPr>
          <t>Becky Dzingeleski:</t>
        </r>
        <r>
          <rPr>
            <sz val="9"/>
            <color indexed="81"/>
            <rFont val="Tahoma"/>
            <family val="2"/>
          </rPr>
          <t xml:space="preserve">
Per FOD is a new Unit.  Contributions began in 2018</t>
        </r>
      </text>
    </comment>
    <comment ref="WPZ19" authorId="0" shapeId="0" xr:uid="{AD2DCDF8-41CE-414B-8A70-DA49EB0C32F9}">
      <text>
        <r>
          <rPr>
            <b/>
            <sz val="9"/>
            <color indexed="81"/>
            <rFont val="Tahoma"/>
            <family val="2"/>
          </rPr>
          <t>Becky Dzingeleski:</t>
        </r>
        <r>
          <rPr>
            <sz val="9"/>
            <color indexed="81"/>
            <rFont val="Tahoma"/>
            <family val="2"/>
          </rPr>
          <t xml:space="preserve">
Per FOD is a new Unit.  Contributions began in 2018</t>
        </r>
      </text>
    </comment>
    <comment ref="WQD19" authorId="0" shapeId="0" xr:uid="{FFAFF16E-112E-48B2-970C-02AF6C7ED94E}">
      <text>
        <r>
          <rPr>
            <b/>
            <sz val="9"/>
            <color indexed="81"/>
            <rFont val="Tahoma"/>
            <family val="2"/>
          </rPr>
          <t>Becky Dzingeleski:</t>
        </r>
        <r>
          <rPr>
            <sz val="9"/>
            <color indexed="81"/>
            <rFont val="Tahoma"/>
            <family val="2"/>
          </rPr>
          <t xml:space="preserve">
Per FOD is a new Unit.  Contributions began in 2018</t>
        </r>
      </text>
    </comment>
    <comment ref="WQH19" authorId="0" shapeId="0" xr:uid="{D71A04DE-0B48-485E-BDEB-B04E4735BC4D}">
      <text>
        <r>
          <rPr>
            <b/>
            <sz val="9"/>
            <color indexed="81"/>
            <rFont val="Tahoma"/>
            <family val="2"/>
          </rPr>
          <t>Becky Dzingeleski:</t>
        </r>
        <r>
          <rPr>
            <sz val="9"/>
            <color indexed="81"/>
            <rFont val="Tahoma"/>
            <family val="2"/>
          </rPr>
          <t xml:space="preserve">
Per FOD is a new Unit.  Contributions began in 2018</t>
        </r>
      </text>
    </comment>
    <comment ref="WQL19" authorId="0" shapeId="0" xr:uid="{3DEFBE67-1344-4B24-87ED-0E17FF98C5EA}">
      <text>
        <r>
          <rPr>
            <b/>
            <sz val="9"/>
            <color indexed="81"/>
            <rFont val="Tahoma"/>
            <family val="2"/>
          </rPr>
          <t>Becky Dzingeleski:</t>
        </r>
        <r>
          <rPr>
            <sz val="9"/>
            <color indexed="81"/>
            <rFont val="Tahoma"/>
            <family val="2"/>
          </rPr>
          <t xml:space="preserve">
Per FOD is a new Unit.  Contributions began in 2018</t>
        </r>
      </text>
    </comment>
    <comment ref="WQP19" authorId="0" shapeId="0" xr:uid="{827EEE14-9878-4641-B65F-FD1117C1FC4C}">
      <text>
        <r>
          <rPr>
            <b/>
            <sz val="9"/>
            <color indexed="81"/>
            <rFont val="Tahoma"/>
            <family val="2"/>
          </rPr>
          <t>Becky Dzingeleski:</t>
        </r>
        <r>
          <rPr>
            <sz val="9"/>
            <color indexed="81"/>
            <rFont val="Tahoma"/>
            <family val="2"/>
          </rPr>
          <t xml:space="preserve">
Per FOD is a new Unit.  Contributions began in 2018</t>
        </r>
      </text>
    </comment>
    <comment ref="WQT19" authorId="0" shapeId="0" xr:uid="{78E64421-DCD4-432D-AD7C-44E80812F3AF}">
      <text>
        <r>
          <rPr>
            <b/>
            <sz val="9"/>
            <color indexed="81"/>
            <rFont val="Tahoma"/>
            <family val="2"/>
          </rPr>
          <t>Becky Dzingeleski:</t>
        </r>
        <r>
          <rPr>
            <sz val="9"/>
            <color indexed="81"/>
            <rFont val="Tahoma"/>
            <family val="2"/>
          </rPr>
          <t xml:space="preserve">
Per FOD is a new Unit.  Contributions began in 2018</t>
        </r>
      </text>
    </comment>
    <comment ref="WQX19" authorId="0" shapeId="0" xr:uid="{73FCE8EC-3FCD-414F-B874-51F8DAEBB38C}">
      <text>
        <r>
          <rPr>
            <b/>
            <sz val="9"/>
            <color indexed="81"/>
            <rFont val="Tahoma"/>
            <family val="2"/>
          </rPr>
          <t>Becky Dzingeleski:</t>
        </r>
        <r>
          <rPr>
            <sz val="9"/>
            <color indexed="81"/>
            <rFont val="Tahoma"/>
            <family val="2"/>
          </rPr>
          <t xml:space="preserve">
Per FOD is a new Unit.  Contributions began in 2018</t>
        </r>
      </text>
    </comment>
    <comment ref="WRB19" authorId="0" shapeId="0" xr:uid="{E4512D52-0A78-4E2C-B87A-C56219A6C6FA}">
      <text>
        <r>
          <rPr>
            <b/>
            <sz val="9"/>
            <color indexed="81"/>
            <rFont val="Tahoma"/>
            <family val="2"/>
          </rPr>
          <t>Becky Dzingeleski:</t>
        </r>
        <r>
          <rPr>
            <sz val="9"/>
            <color indexed="81"/>
            <rFont val="Tahoma"/>
            <family val="2"/>
          </rPr>
          <t xml:space="preserve">
Per FOD is a new Unit.  Contributions began in 2018</t>
        </r>
      </text>
    </comment>
    <comment ref="WRF19" authorId="0" shapeId="0" xr:uid="{8AEBE780-5940-480F-AC2F-79FC32890473}">
      <text>
        <r>
          <rPr>
            <b/>
            <sz val="9"/>
            <color indexed="81"/>
            <rFont val="Tahoma"/>
            <family val="2"/>
          </rPr>
          <t>Becky Dzingeleski:</t>
        </r>
        <r>
          <rPr>
            <sz val="9"/>
            <color indexed="81"/>
            <rFont val="Tahoma"/>
            <family val="2"/>
          </rPr>
          <t xml:space="preserve">
Per FOD is a new Unit.  Contributions began in 2018</t>
        </r>
      </text>
    </comment>
    <comment ref="WRJ19" authorId="0" shapeId="0" xr:uid="{AF8AC46D-9BD3-4E69-A3E5-9F21D7A5BADD}">
      <text>
        <r>
          <rPr>
            <b/>
            <sz val="9"/>
            <color indexed="81"/>
            <rFont val="Tahoma"/>
            <family val="2"/>
          </rPr>
          <t>Becky Dzingeleski:</t>
        </r>
        <r>
          <rPr>
            <sz val="9"/>
            <color indexed="81"/>
            <rFont val="Tahoma"/>
            <family val="2"/>
          </rPr>
          <t xml:space="preserve">
Per FOD is a new Unit.  Contributions began in 2018</t>
        </r>
      </text>
    </comment>
    <comment ref="WRN19" authorId="0" shapeId="0" xr:uid="{951656DE-85F1-491B-B786-2DE0E43D2188}">
      <text>
        <r>
          <rPr>
            <b/>
            <sz val="9"/>
            <color indexed="81"/>
            <rFont val="Tahoma"/>
            <family val="2"/>
          </rPr>
          <t>Becky Dzingeleski:</t>
        </r>
        <r>
          <rPr>
            <sz val="9"/>
            <color indexed="81"/>
            <rFont val="Tahoma"/>
            <family val="2"/>
          </rPr>
          <t xml:space="preserve">
Per FOD is a new Unit.  Contributions began in 2018</t>
        </r>
      </text>
    </comment>
    <comment ref="WRR19" authorId="0" shapeId="0" xr:uid="{4E8BE35E-947E-42AA-9EF2-3A3524C45CBF}">
      <text>
        <r>
          <rPr>
            <b/>
            <sz val="9"/>
            <color indexed="81"/>
            <rFont val="Tahoma"/>
            <family val="2"/>
          </rPr>
          <t>Becky Dzingeleski:</t>
        </r>
        <r>
          <rPr>
            <sz val="9"/>
            <color indexed="81"/>
            <rFont val="Tahoma"/>
            <family val="2"/>
          </rPr>
          <t xml:space="preserve">
Per FOD is a new Unit.  Contributions began in 2018</t>
        </r>
      </text>
    </comment>
    <comment ref="WRV19" authorId="0" shapeId="0" xr:uid="{99860C1D-EF32-470C-8352-929E54E3C1E6}">
      <text>
        <r>
          <rPr>
            <b/>
            <sz val="9"/>
            <color indexed="81"/>
            <rFont val="Tahoma"/>
            <family val="2"/>
          </rPr>
          <t>Becky Dzingeleski:</t>
        </r>
        <r>
          <rPr>
            <sz val="9"/>
            <color indexed="81"/>
            <rFont val="Tahoma"/>
            <family val="2"/>
          </rPr>
          <t xml:space="preserve">
Per FOD is a new Unit.  Contributions began in 2018</t>
        </r>
      </text>
    </comment>
    <comment ref="WRZ19" authorId="0" shapeId="0" xr:uid="{C2739C79-BF56-4011-991B-AA452A0B086F}">
      <text>
        <r>
          <rPr>
            <b/>
            <sz val="9"/>
            <color indexed="81"/>
            <rFont val="Tahoma"/>
            <family val="2"/>
          </rPr>
          <t>Becky Dzingeleski:</t>
        </r>
        <r>
          <rPr>
            <sz val="9"/>
            <color indexed="81"/>
            <rFont val="Tahoma"/>
            <family val="2"/>
          </rPr>
          <t xml:space="preserve">
Per FOD is a new Unit.  Contributions began in 2018</t>
        </r>
      </text>
    </comment>
    <comment ref="WSD19" authorId="0" shapeId="0" xr:uid="{C1049D1F-7AC8-4D2C-84B1-795743C06097}">
      <text>
        <r>
          <rPr>
            <b/>
            <sz val="9"/>
            <color indexed="81"/>
            <rFont val="Tahoma"/>
            <family val="2"/>
          </rPr>
          <t>Becky Dzingeleski:</t>
        </r>
        <r>
          <rPr>
            <sz val="9"/>
            <color indexed="81"/>
            <rFont val="Tahoma"/>
            <family val="2"/>
          </rPr>
          <t xml:space="preserve">
Per FOD is a new Unit.  Contributions began in 2018</t>
        </r>
      </text>
    </comment>
    <comment ref="WSH19" authorId="0" shapeId="0" xr:uid="{62989A78-FFF0-44AB-868F-ADCE838848A7}">
      <text>
        <r>
          <rPr>
            <b/>
            <sz val="9"/>
            <color indexed="81"/>
            <rFont val="Tahoma"/>
            <family val="2"/>
          </rPr>
          <t>Becky Dzingeleski:</t>
        </r>
        <r>
          <rPr>
            <sz val="9"/>
            <color indexed="81"/>
            <rFont val="Tahoma"/>
            <family val="2"/>
          </rPr>
          <t xml:space="preserve">
Per FOD is a new Unit.  Contributions began in 2018</t>
        </r>
      </text>
    </comment>
    <comment ref="WSL19" authorId="0" shapeId="0" xr:uid="{CF3BD7BA-0CB9-47C3-A327-8C07E372CDFA}">
      <text>
        <r>
          <rPr>
            <b/>
            <sz val="9"/>
            <color indexed="81"/>
            <rFont val="Tahoma"/>
            <family val="2"/>
          </rPr>
          <t>Becky Dzingeleski:</t>
        </r>
        <r>
          <rPr>
            <sz val="9"/>
            <color indexed="81"/>
            <rFont val="Tahoma"/>
            <family val="2"/>
          </rPr>
          <t xml:space="preserve">
Per FOD is a new Unit.  Contributions began in 2018</t>
        </r>
      </text>
    </comment>
    <comment ref="WSP19" authorId="0" shapeId="0" xr:uid="{FF931EC7-A2B2-4304-90B8-E45562866706}">
      <text>
        <r>
          <rPr>
            <b/>
            <sz val="9"/>
            <color indexed="81"/>
            <rFont val="Tahoma"/>
            <family val="2"/>
          </rPr>
          <t>Becky Dzingeleski:</t>
        </r>
        <r>
          <rPr>
            <sz val="9"/>
            <color indexed="81"/>
            <rFont val="Tahoma"/>
            <family val="2"/>
          </rPr>
          <t xml:space="preserve">
Per FOD is a new Unit.  Contributions began in 2018</t>
        </r>
      </text>
    </comment>
    <comment ref="WST19" authorId="0" shapeId="0" xr:uid="{F7D07161-90C6-43D7-AC46-93BD20D75C14}">
      <text>
        <r>
          <rPr>
            <b/>
            <sz val="9"/>
            <color indexed="81"/>
            <rFont val="Tahoma"/>
            <family val="2"/>
          </rPr>
          <t>Becky Dzingeleski:</t>
        </r>
        <r>
          <rPr>
            <sz val="9"/>
            <color indexed="81"/>
            <rFont val="Tahoma"/>
            <family val="2"/>
          </rPr>
          <t xml:space="preserve">
Per FOD is a new Unit.  Contributions began in 2018</t>
        </r>
      </text>
    </comment>
    <comment ref="WSX19" authorId="0" shapeId="0" xr:uid="{17216C99-D431-4BB5-BA40-1241761170F2}">
      <text>
        <r>
          <rPr>
            <b/>
            <sz val="9"/>
            <color indexed="81"/>
            <rFont val="Tahoma"/>
            <family val="2"/>
          </rPr>
          <t>Becky Dzingeleski:</t>
        </r>
        <r>
          <rPr>
            <sz val="9"/>
            <color indexed="81"/>
            <rFont val="Tahoma"/>
            <family val="2"/>
          </rPr>
          <t xml:space="preserve">
Per FOD is a new Unit.  Contributions began in 2018</t>
        </r>
      </text>
    </comment>
    <comment ref="WTB19" authorId="0" shapeId="0" xr:uid="{5CCCDDE1-E7F3-4C5E-9256-8EFE2EC9C03F}">
      <text>
        <r>
          <rPr>
            <b/>
            <sz val="9"/>
            <color indexed="81"/>
            <rFont val="Tahoma"/>
            <family val="2"/>
          </rPr>
          <t>Becky Dzingeleski:</t>
        </r>
        <r>
          <rPr>
            <sz val="9"/>
            <color indexed="81"/>
            <rFont val="Tahoma"/>
            <family val="2"/>
          </rPr>
          <t xml:space="preserve">
Per FOD is a new Unit.  Contributions began in 2018</t>
        </r>
      </text>
    </comment>
    <comment ref="WTF19" authorId="0" shapeId="0" xr:uid="{A2A83E9C-9C86-40CD-AE64-23B7536010BE}">
      <text>
        <r>
          <rPr>
            <b/>
            <sz val="9"/>
            <color indexed="81"/>
            <rFont val="Tahoma"/>
            <family val="2"/>
          </rPr>
          <t>Becky Dzingeleski:</t>
        </r>
        <r>
          <rPr>
            <sz val="9"/>
            <color indexed="81"/>
            <rFont val="Tahoma"/>
            <family val="2"/>
          </rPr>
          <t xml:space="preserve">
Per FOD is a new Unit.  Contributions began in 2018</t>
        </r>
      </text>
    </comment>
    <comment ref="WTJ19" authorId="0" shapeId="0" xr:uid="{4AC0E389-DDF6-4D86-800D-B88C9A8B4B7A}">
      <text>
        <r>
          <rPr>
            <b/>
            <sz val="9"/>
            <color indexed="81"/>
            <rFont val="Tahoma"/>
            <family val="2"/>
          </rPr>
          <t>Becky Dzingeleski:</t>
        </r>
        <r>
          <rPr>
            <sz val="9"/>
            <color indexed="81"/>
            <rFont val="Tahoma"/>
            <family val="2"/>
          </rPr>
          <t xml:space="preserve">
Per FOD is a new Unit.  Contributions began in 2018</t>
        </r>
      </text>
    </comment>
    <comment ref="WTN19" authorId="0" shapeId="0" xr:uid="{547E397F-5656-4841-8012-CF9C774A66A1}">
      <text>
        <r>
          <rPr>
            <b/>
            <sz val="9"/>
            <color indexed="81"/>
            <rFont val="Tahoma"/>
            <family val="2"/>
          </rPr>
          <t>Becky Dzingeleski:</t>
        </r>
        <r>
          <rPr>
            <sz val="9"/>
            <color indexed="81"/>
            <rFont val="Tahoma"/>
            <family val="2"/>
          </rPr>
          <t xml:space="preserve">
Per FOD is a new Unit.  Contributions began in 2018</t>
        </r>
      </text>
    </comment>
    <comment ref="WTR19" authorId="0" shapeId="0" xr:uid="{438D2464-C351-4993-BEC9-0C52E1D3483E}">
      <text>
        <r>
          <rPr>
            <b/>
            <sz val="9"/>
            <color indexed="81"/>
            <rFont val="Tahoma"/>
            <family val="2"/>
          </rPr>
          <t>Becky Dzingeleski:</t>
        </r>
        <r>
          <rPr>
            <sz val="9"/>
            <color indexed="81"/>
            <rFont val="Tahoma"/>
            <family val="2"/>
          </rPr>
          <t xml:space="preserve">
Per FOD is a new Unit.  Contributions began in 2018</t>
        </r>
      </text>
    </comment>
    <comment ref="WTV19" authorId="0" shapeId="0" xr:uid="{5777A669-E8C5-4C17-8542-40F35A031CF3}">
      <text>
        <r>
          <rPr>
            <b/>
            <sz val="9"/>
            <color indexed="81"/>
            <rFont val="Tahoma"/>
            <family val="2"/>
          </rPr>
          <t>Becky Dzingeleski:</t>
        </r>
        <r>
          <rPr>
            <sz val="9"/>
            <color indexed="81"/>
            <rFont val="Tahoma"/>
            <family val="2"/>
          </rPr>
          <t xml:space="preserve">
Per FOD is a new Unit.  Contributions began in 2018</t>
        </r>
      </text>
    </comment>
    <comment ref="WTZ19" authorId="0" shapeId="0" xr:uid="{F22B78B9-173D-4DEE-A130-BB5EEE83B61B}">
      <text>
        <r>
          <rPr>
            <b/>
            <sz val="9"/>
            <color indexed="81"/>
            <rFont val="Tahoma"/>
            <family val="2"/>
          </rPr>
          <t>Becky Dzingeleski:</t>
        </r>
        <r>
          <rPr>
            <sz val="9"/>
            <color indexed="81"/>
            <rFont val="Tahoma"/>
            <family val="2"/>
          </rPr>
          <t xml:space="preserve">
Per FOD is a new Unit.  Contributions began in 2018</t>
        </r>
      </text>
    </comment>
    <comment ref="WUD19" authorId="0" shapeId="0" xr:uid="{044AD90D-270B-4733-8C05-B6D70DFC783A}">
      <text>
        <r>
          <rPr>
            <b/>
            <sz val="9"/>
            <color indexed="81"/>
            <rFont val="Tahoma"/>
            <family val="2"/>
          </rPr>
          <t>Becky Dzingeleski:</t>
        </r>
        <r>
          <rPr>
            <sz val="9"/>
            <color indexed="81"/>
            <rFont val="Tahoma"/>
            <family val="2"/>
          </rPr>
          <t xml:space="preserve">
Per FOD is a new Unit.  Contributions began in 2018</t>
        </r>
      </text>
    </comment>
    <comment ref="WUH19" authorId="0" shapeId="0" xr:uid="{6E0F923B-4FD5-4C14-B2B3-6BD3EE3996F4}">
      <text>
        <r>
          <rPr>
            <b/>
            <sz val="9"/>
            <color indexed="81"/>
            <rFont val="Tahoma"/>
            <family val="2"/>
          </rPr>
          <t>Becky Dzingeleski:</t>
        </r>
        <r>
          <rPr>
            <sz val="9"/>
            <color indexed="81"/>
            <rFont val="Tahoma"/>
            <family val="2"/>
          </rPr>
          <t xml:space="preserve">
Per FOD is a new Unit.  Contributions began in 2018</t>
        </r>
      </text>
    </comment>
    <comment ref="WUL19" authorId="0" shapeId="0" xr:uid="{5EA33757-5FE5-4381-9573-D29EB2FF41AB}">
      <text>
        <r>
          <rPr>
            <b/>
            <sz val="9"/>
            <color indexed="81"/>
            <rFont val="Tahoma"/>
            <family val="2"/>
          </rPr>
          <t>Becky Dzingeleski:</t>
        </r>
        <r>
          <rPr>
            <sz val="9"/>
            <color indexed="81"/>
            <rFont val="Tahoma"/>
            <family val="2"/>
          </rPr>
          <t xml:space="preserve">
Per FOD is a new Unit.  Contributions began in 2018</t>
        </r>
      </text>
    </comment>
    <comment ref="WUP19" authorId="0" shapeId="0" xr:uid="{0ADEE019-52D6-475C-9FC4-E3C3B579ECE7}">
      <text>
        <r>
          <rPr>
            <b/>
            <sz val="9"/>
            <color indexed="81"/>
            <rFont val="Tahoma"/>
            <family val="2"/>
          </rPr>
          <t>Becky Dzingeleski:</t>
        </r>
        <r>
          <rPr>
            <sz val="9"/>
            <color indexed="81"/>
            <rFont val="Tahoma"/>
            <family val="2"/>
          </rPr>
          <t xml:space="preserve">
Per FOD is a new Unit.  Contributions began in 2018</t>
        </r>
      </text>
    </comment>
    <comment ref="WUT19" authorId="0" shapeId="0" xr:uid="{5DE3E578-8584-430B-A488-A4DE9E288E71}">
      <text>
        <r>
          <rPr>
            <b/>
            <sz val="9"/>
            <color indexed="81"/>
            <rFont val="Tahoma"/>
            <family val="2"/>
          </rPr>
          <t>Becky Dzingeleski:</t>
        </r>
        <r>
          <rPr>
            <sz val="9"/>
            <color indexed="81"/>
            <rFont val="Tahoma"/>
            <family val="2"/>
          </rPr>
          <t xml:space="preserve">
Per FOD is a new Unit.  Contributions began in 2018</t>
        </r>
      </text>
    </comment>
    <comment ref="WUX19" authorId="0" shapeId="0" xr:uid="{550C2466-2CC9-4B3D-8E69-C8850203E420}">
      <text>
        <r>
          <rPr>
            <b/>
            <sz val="9"/>
            <color indexed="81"/>
            <rFont val="Tahoma"/>
            <family val="2"/>
          </rPr>
          <t>Becky Dzingeleski:</t>
        </r>
        <r>
          <rPr>
            <sz val="9"/>
            <color indexed="81"/>
            <rFont val="Tahoma"/>
            <family val="2"/>
          </rPr>
          <t xml:space="preserve">
Per FOD is a new Unit.  Contributions began in 2018</t>
        </r>
      </text>
    </comment>
    <comment ref="WVB19" authorId="0" shapeId="0" xr:uid="{7B877B04-CB1E-49C4-B3D9-910CAAD4B414}">
      <text>
        <r>
          <rPr>
            <b/>
            <sz val="9"/>
            <color indexed="81"/>
            <rFont val="Tahoma"/>
            <family val="2"/>
          </rPr>
          <t>Becky Dzingeleski:</t>
        </r>
        <r>
          <rPr>
            <sz val="9"/>
            <color indexed="81"/>
            <rFont val="Tahoma"/>
            <family val="2"/>
          </rPr>
          <t xml:space="preserve">
Per FOD is a new Unit.  Contributions began in 2018</t>
        </r>
      </text>
    </comment>
    <comment ref="WVF19" authorId="0" shapeId="0" xr:uid="{9291565F-014B-4E4A-B47C-6BA0CD86080D}">
      <text>
        <r>
          <rPr>
            <b/>
            <sz val="9"/>
            <color indexed="81"/>
            <rFont val="Tahoma"/>
            <family val="2"/>
          </rPr>
          <t>Becky Dzingeleski:</t>
        </r>
        <r>
          <rPr>
            <sz val="9"/>
            <color indexed="81"/>
            <rFont val="Tahoma"/>
            <family val="2"/>
          </rPr>
          <t xml:space="preserve">
Per FOD is a new Unit.  Contributions began in 2018</t>
        </r>
      </text>
    </comment>
    <comment ref="WVJ19" authorId="0" shapeId="0" xr:uid="{1508503C-5F34-4BC9-9A2E-F0E8068FBB9B}">
      <text>
        <r>
          <rPr>
            <b/>
            <sz val="9"/>
            <color indexed="81"/>
            <rFont val="Tahoma"/>
            <family val="2"/>
          </rPr>
          <t>Becky Dzingeleski:</t>
        </r>
        <r>
          <rPr>
            <sz val="9"/>
            <color indexed="81"/>
            <rFont val="Tahoma"/>
            <family val="2"/>
          </rPr>
          <t xml:space="preserve">
Per FOD is a new Unit.  Contributions began in 2018</t>
        </r>
      </text>
    </comment>
    <comment ref="WVN19" authorId="0" shapeId="0" xr:uid="{EAD7AF75-9BC4-4EE5-BF5D-0E08A5480726}">
      <text>
        <r>
          <rPr>
            <b/>
            <sz val="9"/>
            <color indexed="81"/>
            <rFont val="Tahoma"/>
            <family val="2"/>
          </rPr>
          <t>Becky Dzingeleski:</t>
        </r>
        <r>
          <rPr>
            <sz val="9"/>
            <color indexed="81"/>
            <rFont val="Tahoma"/>
            <family val="2"/>
          </rPr>
          <t xml:space="preserve">
Per FOD is a new Unit.  Contributions began in 2018</t>
        </r>
      </text>
    </comment>
    <comment ref="WVR19" authorId="0" shapeId="0" xr:uid="{4EC4FCDD-390B-4B6A-AF7C-FF2586559E70}">
      <text>
        <r>
          <rPr>
            <b/>
            <sz val="9"/>
            <color indexed="81"/>
            <rFont val="Tahoma"/>
            <family val="2"/>
          </rPr>
          <t>Becky Dzingeleski:</t>
        </r>
        <r>
          <rPr>
            <sz val="9"/>
            <color indexed="81"/>
            <rFont val="Tahoma"/>
            <family val="2"/>
          </rPr>
          <t xml:space="preserve">
Per FOD is a new Unit.  Contributions began in 2018</t>
        </r>
      </text>
    </comment>
    <comment ref="WVV19" authorId="0" shapeId="0" xr:uid="{ECDDEF7C-E5D5-4AB2-BDDB-01646D7FFDEA}">
      <text>
        <r>
          <rPr>
            <b/>
            <sz val="9"/>
            <color indexed="81"/>
            <rFont val="Tahoma"/>
            <family val="2"/>
          </rPr>
          <t>Becky Dzingeleski:</t>
        </r>
        <r>
          <rPr>
            <sz val="9"/>
            <color indexed="81"/>
            <rFont val="Tahoma"/>
            <family val="2"/>
          </rPr>
          <t xml:space="preserve">
Per FOD is a new Unit.  Contributions began in 2018</t>
        </r>
      </text>
    </comment>
    <comment ref="WVZ19" authorId="0" shapeId="0" xr:uid="{73CAE5DD-1FF5-4C3B-81EF-06AE562B4935}">
      <text>
        <r>
          <rPr>
            <b/>
            <sz val="9"/>
            <color indexed="81"/>
            <rFont val="Tahoma"/>
            <family val="2"/>
          </rPr>
          <t>Becky Dzingeleski:</t>
        </r>
        <r>
          <rPr>
            <sz val="9"/>
            <color indexed="81"/>
            <rFont val="Tahoma"/>
            <family val="2"/>
          </rPr>
          <t xml:space="preserve">
Per FOD is a new Unit.  Contributions began in 2018</t>
        </r>
      </text>
    </comment>
    <comment ref="WWD19" authorId="0" shapeId="0" xr:uid="{B688FE6E-2F09-4F98-BEA9-7F6EACC7D985}">
      <text>
        <r>
          <rPr>
            <b/>
            <sz val="9"/>
            <color indexed="81"/>
            <rFont val="Tahoma"/>
            <family val="2"/>
          </rPr>
          <t>Becky Dzingeleski:</t>
        </r>
        <r>
          <rPr>
            <sz val="9"/>
            <color indexed="81"/>
            <rFont val="Tahoma"/>
            <family val="2"/>
          </rPr>
          <t xml:space="preserve">
Per FOD is a new Unit.  Contributions began in 2018</t>
        </r>
      </text>
    </comment>
    <comment ref="WWH19" authorId="0" shapeId="0" xr:uid="{70557A12-42CB-4EEA-8A1A-000E777A54AE}">
      <text>
        <r>
          <rPr>
            <b/>
            <sz val="9"/>
            <color indexed="81"/>
            <rFont val="Tahoma"/>
            <family val="2"/>
          </rPr>
          <t>Becky Dzingeleski:</t>
        </r>
        <r>
          <rPr>
            <sz val="9"/>
            <color indexed="81"/>
            <rFont val="Tahoma"/>
            <family val="2"/>
          </rPr>
          <t xml:space="preserve">
Per FOD is a new Unit.  Contributions began in 2018</t>
        </r>
      </text>
    </comment>
    <comment ref="WWL19" authorId="0" shapeId="0" xr:uid="{BF2339F5-3C74-4ABF-B5B5-7D39DD8066BF}">
      <text>
        <r>
          <rPr>
            <b/>
            <sz val="9"/>
            <color indexed="81"/>
            <rFont val="Tahoma"/>
            <family val="2"/>
          </rPr>
          <t>Becky Dzingeleski:</t>
        </r>
        <r>
          <rPr>
            <sz val="9"/>
            <color indexed="81"/>
            <rFont val="Tahoma"/>
            <family val="2"/>
          </rPr>
          <t xml:space="preserve">
Per FOD is a new Unit.  Contributions began in 2018</t>
        </r>
      </text>
    </comment>
    <comment ref="WWP19" authorId="0" shapeId="0" xr:uid="{CB8BC800-9EB0-44C6-9353-DB39E82BA13C}">
      <text>
        <r>
          <rPr>
            <b/>
            <sz val="9"/>
            <color indexed="81"/>
            <rFont val="Tahoma"/>
            <family val="2"/>
          </rPr>
          <t>Becky Dzingeleski:</t>
        </r>
        <r>
          <rPr>
            <sz val="9"/>
            <color indexed="81"/>
            <rFont val="Tahoma"/>
            <family val="2"/>
          </rPr>
          <t xml:space="preserve">
Per FOD is a new Unit.  Contributions began in 2018</t>
        </r>
      </text>
    </comment>
    <comment ref="WWT19" authorId="0" shapeId="0" xr:uid="{FFF2624E-79B1-4828-B3AF-3C086DE82C04}">
      <text>
        <r>
          <rPr>
            <b/>
            <sz val="9"/>
            <color indexed="81"/>
            <rFont val="Tahoma"/>
            <family val="2"/>
          </rPr>
          <t>Becky Dzingeleski:</t>
        </r>
        <r>
          <rPr>
            <sz val="9"/>
            <color indexed="81"/>
            <rFont val="Tahoma"/>
            <family val="2"/>
          </rPr>
          <t xml:space="preserve">
Per FOD is a new Unit.  Contributions began in 2018</t>
        </r>
      </text>
    </comment>
    <comment ref="WWX19" authorId="0" shapeId="0" xr:uid="{AABC0876-1A1E-4845-A685-76F63D75F995}">
      <text>
        <r>
          <rPr>
            <b/>
            <sz val="9"/>
            <color indexed="81"/>
            <rFont val="Tahoma"/>
            <family val="2"/>
          </rPr>
          <t>Becky Dzingeleski:</t>
        </r>
        <r>
          <rPr>
            <sz val="9"/>
            <color indexed="81"/>
            <rFont val="Tahoma"/>
            <family val="2"/>
          </rPr>
          <t xml:space="preserve">
Per FOD is a new Unit.  Contributions began in 2018</t>
        </r>
      </text>
    </comment>
    <comment ref="WXB19" authorId="0" shapeId="0" xr:uid="{7A6399C1-F07D-4B52-B86F-2299676E73E6}">
      <text>
        <r>
          <rPr>
            <b/>
            <sz val="9"/>
            <color indexed="81"/>
            <rFont val="Tahoma"/>
            <family val="2"/>
          </rPr>
          <t>Becky Dzingeleski:</t>
        </r>
        <r>
          <rPr>
            <sz val="9"/>
            <color indexed="81"/>
            <rFont val="Tahoma"/>
            <family val="2"/>
          </rPr>
          <t xml:space="preserve">
Per FOD is a new Unit.  Contributions began in 2018</t>
        </r>
      </text>
    </comment>
    <comment ref="WXF19" authorId="0" shapeId="0" xr:uid="{C5C96042-6894-44F6-B113-505A8BA7DF2B}">
      <text>
        <r>
          <rPr>
            <b/>
            <sz val="9"/>
            <color indexed="81"/>
            <rFont val="Tahoma"/>
            <family val="2"/>
          </rPr>
          <t>Becky Dzingeleski:</t>
        </r>
        <r>
          <rPr>
            <sz val="9"/>
            <color indexed="81"/>
            <rFont val="Tahoma"/>
            <family val="2"/>
          </rPr>
          <t xml:space="preserve">
Per FOD is a new Unit.  Contributions began in 2018</t>
        </r>
      </text>
    </comment>
    <comment ref="WXJ19" authorId="0" shapeId="0" xr:uid="{4DFCBE51-71B4-4278-B673-3F565A17E9EB}">
      <text>
        <r>
          <rPr>
            <b/>
            <sz val="9"/>
            <color indexed="81"/>
            <rFont val="Tahoma"/>
            <family val="2"/>
          </rPr>
          <t>Becky Dzingeleski:</t>
        </r>
        <r>
          <rPr>
            <sz val="9"/>
            <color indexed="81"/>
            <rFont val="Tahoma"/>
            <family val="2"/>
          </rPr>
          <t xml:space="preserve">
Per FOD is a new Unit.  Contributions began in 2018</t>
        </r>
      </text>
    </comment>
    <comment ref="WXN19" authorId="0" shapeId="0" xr:uid="{044559DF-4EA9-48D4-9CEC-6937B383A64D}">
      <text>
        <r>
          <rPr>
            <b/>
            <sz val="9"/>
            <color indexed="81"/>
            <rFont val="Tahoma"/>
            <family val="2"/>
          </rPr>
          <t>Becky Dzingeleski:</t>
        </r>
        <r>
          <rPr>
            <sz val="9"/>
            <color indexed="81"/>
            <rFont val="Tahoma"/>
            <family val="2"/>
          </rPr>
          <t xml:space="preserve">
Per FOD is a new Unit.  Contributions began in 2018</t>
        </r>
      </text>
    </comment>
    <comment ref="WXR19" authorId="0" shapeId="0" xr:uid="{F5796C5A-74AF-4363-BC60-EE2650C346BE}">
      <text>
        <r>
          <rPr>
            <b/>
            <sz val="9"/>
            <color indexed="81"/>
            <rFont val="Tahoma"/>
            <family val="2"/>
          </rPr>
          <t>Becky Dzingeleski:</t>
        </r>
        <r>
          <rPr>
            <sz val="9"/>
            <color indexed="81"/>
            <rFont val="Tahoma"/>
            <family val="2"/>
          </rPr>
          <t xml:space="preserve">
Per FOD is a new Unit.  Contributions began in 2018</t>
        </r>
      </text>
    </comment>
    <comment ref="WXV19" authorId="0" shapeId="0" xr:uid="{16CCBC5B-64CA-4B49-9B59-55817992280A}">
      <text>
        <r>
          <rPr>
            <b/>
            <sz val="9"/>
            <color indexed="81"/>
            <rFont val="Tahoma"/>
            <family val="2"/>
          </rPr>
          <t>Becky Dzingeleski:</t>
        </r>
        <r>
          <rPr>
            <sz val="9"/>
            <color indexed="81"/>
            <rFont val="Tahoma"/>
            <family val="2"/>
          </rPr>
          <t xml:space="preserve">
Per FOD is a new Unit.  Contributions began in 2018</t>
        </r>
      </text>
    </comment>
    <comment ref="WXZ19" authorId="0" shapeId="0" xr:uid="{F70D8AEC-F1C8-402E-9EA2-BD3A19B008EE}">
      <text>
        <r>
          <rPr>
            <b/>
            <sz val="9"/>
            <color indexed="81"/>
            <rFont val="Tahoma"/>
            <family val="2"/>
          </rPr>
          <t>Becky Dzingeleski:</t>
        </r>
        <r>
          <rPr>
            <sz val="9"/>
            <color indexed="81"/>
            <rFont val="Tahoma"/>
            <family val="2"/>
          </rPr>
          <t xml:space="preserve">
Per FOD is a new Unit.  Contributions began in 2018</t>
        </r>
      </text>
    </comment>
    <comment ref="WYD19" authorId="0" shapeId="0" xr:uid="{0E7D4FAB-6320-4D7D-B76E-1E7326BF2588}">
      <text>
        <r>
          <rPr>
            <b/>
            <sz val="9"/>
            <color indexed="81"/>
            <rFont val="Tahoma"/>
            <family val="2"/>
          </rPr>
          <t>Becky Dzingeleski:</t>
        </r>
        <r>
          <rPr>
            <sz val="9"/>
            <color indexed="81"/>
            <rFont val="Tahoma"/>
            <family val="2"/>
          </rPr>
          <t xml:space="preserve">
Per FOD is a new Unit.  Contributions began in 2018</t>
        </r>
      </text>
    </comment>
    <comment ref="WYH19" authorId="0" shapeId="0" xr:uid="{FACD69BD-D49F-4C85-94B6-A4B654D67800}">
      <text>
        <r>
          <rPr>
            <b/>
            <sz val="9"/>
            <color indexed="81"/>
            <rFont val="Tahoma"/>
            <family val="2"/>
          </rPr>
          <t>Becky Dzingeleski:</t>
        </r>
        <r>
          <rPr>
            <sz val="9"/>
            <color indexed="81"/>
            <rFont val="Tahoma"/>
            <family val="2"/>
          </rPr>
          <t xml:space="preserve">
Per FOD is a new Unit.  Contributions began in 2018</t>
        </r>
      </text>
    </comment>
    <comment ref="WYL19" authorId="0" shapeId="0" xr:uid="{ABC47B98-FB4E-4D96-9119-2CF9361C45EC}">
      <text>
        <r>
          <rPr>
            <b/>
            <sz val="9"/>
            <color indexed="81"/>
            <rFont val="Tahoma"/>
            <family val="2"/>
          </rPr>
          <t>Becky Dzingeleski:</t>
        </r>
        <r>
          <rPr>
            <sz val="9"/>
            <color indexed="81"/>
            <rFont val="Tahoma"/>
            <family val="2"/>
          </rPr>
          <t xml:space="preserve">
Per FOD is a new Unit.  Contributions began in 2018</t>
        </r>
      </text>
    </comment>
    <comment ref="WYP19" authorId="0" shapeId="0" xr:uid="{9E309D1C-2A1E-4E3A-92F2-DC6F78AD1421}">
      <text>
        <r>
          <rPr>
            <b/>
            <sz val="9"/>
            <color indexed="81"/>
            <rFont val="Tahoma"/>
            <family val="2"/>
          </rPr>
          <t>Becky Dzingeleski:</t>
        </r>
        <r>
          <rPr>
            <sz val="9"/>
            <color indexed="81"/>
            <rFont val="Tahoma"/>
            <family val="2"/>
          </rPr>
          <t xml:space="preserve">
Per FOD is a new Unit.  Contributions began in 2018</t>
        </r>
      </text>
    </comment>
    <comment ref="WYT19" authorId="0" shapeId="0" xr:uid="{E33D1287-FA2A-4C58-884C-FE0232A3FA07}">
      <text>
        <r>
          <rPr>
            <b/>
            <sz val="9"/>
            <color indexed="81"/>
            <rFont val="Tahoma"/>
            <family val="2"/>
          </rPr>
          <t>Becky Dzingeleski:</t>
        </r>
        <r>
          <rPr>
            <sz val="9"/>
            <color indexed="81"/>
            <rFont val="Tahoma"/>
            <family val="2"/>
          </rPr>
          <t xml:space="preserve">
Per FOD is a new Unit.  Contributions began in 2018</t>
        </r>
      </text>
    </comment>
    <comment ref="WYX19" authorId="0" shapeId="0" xr:uid="{B800BA98-9359-424D-A24F-1E5A9DD71F07}">
      <text>
        <r>
          <rPr>
            <b/>
            <sz val="9"/>
            <color indexed="81"/>
            <rFont val="Tahoma"/>
            <family val="2"/>
          </rPr>
          <t>Becky Dzingeleski:</t>
        </r>
        <r>
          <rPr>
            <sz val="9"/>
            <color indexed="81"/>
            <rFont val="Tahoma"/>
            <family val="2"/>
          </rPr>
          <t xml:space="preserve">
Per FOD is a new Unit.  Contributions began in 2018</t>
        </r>
      </text>
    </comment>
    <comment ref="WZB19" authorId="0" shapeId="0" xr:uid="{FC4F501A-A945-4DBD-AC88-D2D42D5EF31A}">
      <text>
        <r>
          <rPr>
            <b/>
            <sz val="9"/>
            <color indexed="81"/>
            <rFont val="Tahoma"/>
            <family val="2"/>
          </rPr>
          <t>Becky Dzingeleski:</t>
        </r>
        <r>
          <rPr>
            <sz val="9"/>
            <color indexed="81"/>
            <rFont val="Tahoma"/>
            <family val="2"/>
          </rPr>
          <t xml:space="preserve">
Per FOD is a new Unit.  Contributions began in 2018</t>
        </r>
      </text>
    </comment>
    <comment ref="WZF19" authorId="0" shapeId="0" xr:uid="{86FE693D-A259-4AF0-BC1D-3C3ADD338419}">
      <text>
        <r>
          <rPr>
            <b/>
            <sz val="9"/>
            <color indexed="81"/>
            <rFont val="Tahoma"/>
            <family val="2"/>
          </rPr>
          <t>Becky Dzingeleski:</t>
        </r>
        <r>
          <rPr>
            <sz val="9"/>
            <color indexed="81"/>
            <rFont val="Tahoma"/>
            <family val="2"/>
          </rPr>
          <t xml:space="preserve">
Per FOD is a new Unit.  Contributions began in 2018</t>
        </r>
      </text>
    </comment>
    <comment ref="WZJ19" authorId="0" shapeId="0" xr:uid="{4B435A2C-E1D5-4F5C-A38E-62F3405BF877}">
      <text>
        <r>
          <rPr>
            <b/>
            <sz val="9"/>
            <color indexed="81"/>
            <rFont val="Tahoma"/>
            <family val="2"/>
          </rPr>
          <t>Becky Dzingeleski:</t>
        </r>
        <r>
          <rPr>
            <sz val="9"/>
            <color indexed="81"/>
            <rFont val="Tahoma"/>
            <family val="2"/>
          </rPr>
          <t xml:space="preserve">
Per FOD is a new Unit.  Contributions began in 2018</t>
        </r>
      </text>
    </comment>
    <comment ref="WZN19" authorId="0" shapeId="0" xr:uid="{6BC7DCEB-B8FB-4EFC-9866-30BE386140E3}">
      <text>
        <r>
          <rPr>
            <b/>
            <sz val="9"/>
            <color indexed="81"/>
            <rFont val="Tahoma"/>
            <family val="2"/>
          </rPr>
          <t>Becky Dzingeleski:</t>
        </r>
        <r>
          <rPr>
            <sz val="9"/>
            <color indexed="81"/>
            <rFont val="Tahoma"/>
            <family val="2"/>
          </rPr>
          <t xml:space="preserve">
Per FOD is a new Unit.  Contributions began in 2018</t>
        </r>
      </text>
    </comment>
    <comment ref="WZR19" authorId="0" shapeId="0" xr:uid="{5A2A77AC-AEC8-45C1-AEC9-F7AD79714AC4}">
      <text>
        <r>
          <rPr>
            <b/>
            <sz val="9"/>
            <color indexed="81"/>
            <rFont val="Tahoma"/>
            <family val="2"/>
          </rPr>
          <t>Becky Dzingeleski:</t>
        </r>
        <r>
          <rPr>
            <sz val="9"/>
            <color indexed="81"/>
            <rFont val="Tahoma"/>
            <family val="2"/>
          </rPr>
          <t xml:space="preserve">
Per FOD is a new Unit.  Contributions began in 2018</t>
        </r>
      </text>
    </comment>
    <comment ref="WZV19" authorId="0" shapeId="0" xr:uid="{7FFD5E83-B430-4244-8C0F-4F991EFB3B17}">
      <text>
        <r>
          <rPr>
            <b/>
            <sz val="9"/>
            <color indexed="81"/>
            <rFont val="Tahoma"/>
            <family val="2"/>
          </rPr>
          <t>Becky Dzingeleski:</t>
        </r>
        <r>
          <rPr>
            <sz val="9"/>
            <color indexed="81"/>
            <rFont val="Tahoma"/>
            <family val="2"/>
          </rPr>
          <t xml:space="preserve">
Per FOD is a new Unit.  Contributions began in 2018</t>
        </r>
      </text>
    </comment>
    <comment ref="WZZ19" authorId="0" shapeId="0" xr:uid="{1820DB57-F9F5-4EAC-AF26-0A04DF3CBBA8}">
      <text>
        <r>
          <rPr>
            <b/>
            <sz val="9"/>
            <color indexed="81"/>
            <rFont val="Tahoma"/>
            <family val="2"/>
          </rPr>
          <t>Becky Dzingeleski:</t>
        </r>
        <r>
          <rPr>
            <sz val="9"/>
            <color indexed="81"/>
            <rFont val="Tahoma"/>
            <family val="2"/>
          </rPr>
          <t xml:space="preserve">
Per FOD is a new Unit.  Contributions began in 2018</t>
        </r>
      </text>
    </comment>
    <comment ref="XAD19" authorId="0" shapeId="0" xr:uid="{1654AB03-0821-4979-8D9E-6ABF1B8F6482}">
      <text>
        <r>
          <rPr>
            <b/>
            <sz val="9"/>
            <color indexed="81"/>
            <rFont val="Tahoma"/>
            <family val="2"/>
          </rPr>
          <t>Becky Dzingeleski:</t>
        </r>
        <r>
          <rPr>
            <sz val="9"/>
            <color indexed="81"/>
            <rFont val="Tahoma"/>
            <family val="2"/>
          </rPr>
          <t xml:space="preserve">
Per FOD is a new Unit.  Contributions began in 2018</t>
        </r>
      </text>
    </comment>
    <comment ref="XAH19" authorId="0" shapeId="0" xr:uid="{14778802-23A7-42FB-A636-E8356EB505FD}">
      <text>
        <r>
          <rPr>
            <b/>
            <sz val="9"/>
            <color indexed="81"/>
            <rFont val="Tahoma"/>
            <family val="2"/>
          </rPr>
          <t>Becky Dzingeleski:</t>
        </r>
        <r>
          <rPr>
            <sz val="9"/>
            <color indexed="81"/>
            <rFont val="Tahoma"/>
            <family val="2"/>
          </rPr>
          <t xml:space="preserve">
Per FOD is a new Unit.  Contributions began in 2018</t>
        </r>
      </text>
    </comment>
    <comment ref="XAL19" authorId="0" shapeId="0" xr:uid="{57EEC77E-768A-4C1A-B2F2-5DD0CE7A0348}">
      <text>
        <r>
          <rPr>
            <b/>
            <sz val="9"/>
            <color indexed="81"/>
            <rFont val="Tahoma"/>
            <family val="2"/>
          </rPr>
          <t>Becky Dzingeleski:</t>
        </r>
        <r>
          <rPr>
            <sz val="9"/>
            <color indexed="81"/>
            <rFont val="Tahoma"/>
            <family val="2"/>
          </rPr>
          <t xml:space="preserve">
Per FOD is a new Unit.  Contributions began in 2018</t>
        </r>
      </text>
    </comment>
    <comment ref="XAP19" authorId="0" shapeId="0" xr:uid="{768443BA-4027-4DB8-BBD4-36BA4DEDF2C3}">
      <text>
        <r>
          <rPr>
            <b/>
            <sz val="9"/>
            <color indexed="81"/>
            <rFont val="Tahoma"/>
            <family val="2"/>
          </rPr>
          <t>Becky Dzingeleski:</t>
        </r>
        <r>
          <rPr>
            <sz val="9"/>
            <color indexed="81"/>
            <rFont val="Tahoma"/>
            <family val="2"/>
          </rPr>
          <t xml:space="preserve">
Per FOD is a new Unit.  Contributions began in 2018</t>
        </r>
      </text>
    </comment>
    <comment ref="XAT19" authorId="0" shapeId="0" xr:uid="{61524142-F657-42C3-A4BB-7FD278F98D6D}">
      <text>
        <r>
          <rPr>
            <b/>
            <sz val="9"/>
            <color indexed="81"/>
            <rFont val="Tahoma"/>
            <family val="2"/>
          </rPr>
          <t>Becky Dzingeleski:</t>
        </r>
        <r>
          <rPr>
            <sz val="9"/>
            <color indexed="81"/>
            <rFont val="Tahoma"/>
            <family val="2"/>
          </rPr>
          <t xml:space="preserve">
Per FOD is a new Unit.  Contributions began in 2018</t>
        </r>
      </text>
    </comment>
    <comment ref="XAX19" authorId="0" shapeId="0" xr:uid="{2F79A237-34E3-4AAB-8151-54BE6197359A}">
      <text>
        <r>
          <rPr>
            <b/>
            <sz val="9"/>
            <color indexed="81"/>
            <rFont val="Tahoma"/>
            <family val="2"/>
          </rPr>
          <t>Becky Dzingeleski:</t>
        </r>
        <r>
          <rPr>
            <sz val="9"/>
            <color indexed="81"/>
            <rFont val="Tahoma"/>
            <family val="2"/>
          </rPr>
          <t xml:space="preserve">
Per FOD is a new Unit.  Contributions began in 2018</t>
        </r>
      </text>
    </comment>
    <comment ref="XBB19" authorId="0" shapeId="0" xr:uid="{A6434156-5E2E-4CF7-97C7-66F0B09DAB3E}">
      <text>
        <r>
          <rPr>
            <b/>
            <sz val="9"/>
            <color indexed="81"/>
            <rFont val="Tahoma"/>
            <family val="2"/>
          </rPr>
          <t>Becky Dzingeleski:</t>
        </r>
        <r>
          <rPr>
            <sz val="9"/>
            <color indexed="81"/>
            <rFont val="Tahoma"/>
            <family val="2"/>
          </rPr>
          <t xml:space="preserve">
Per FOD is a new Unit.  Contributions began in 2018</t>
        </r>
      </text>
    </comment>
    <comment ref="XBF19" authorId="0" shapeId="0" xr:uid="{AF3C6CC4-A0DA-42C6-857F-697B014F68DF}">
      <text>
        <r>
          <rPr>
            <b/>
            <sz val="9"/>
            <color indexed="81"/>
            <rFont val="Tahoma"/>
            <family val="2"/>
          </rPr>
          <t>Becky Dzingeleski:</t>
        </r>
        <r>
          <rPr>
            <sz val="9"/>
            <color indexed="81"/>
            <rFont val="Tahoma"/>
            <family val="2"/>
          </rPr>
          <t xml:space="preserve">
Per FOD is a new Unit.  Contributions began in 2018</t>
        </r>
      </text>
    </comment>
    <comment ref="XBJ19" authorId="0" shapeId="0" xr:uid="{E9B33A58-7186-4CA8-BDF5-046BF9198EEA}">
      <text>
        <r>
          <rPr>
            <b/>
            <sz val="9"/>
            <color indexed="81"/>
            <rFont val="Tahoma"/>
            <family val="2"/>
          </rPr>
          <t>Becky Dzingeleski:</t>
        </r>
        <r>
          <rPr>
            <sz val="9"/>
            <color indexed="81"/>
            <rFont val="Tahoma"/>
            <family val="2"/>
          </rPr>
          <t xml:space="preserve">
Per FOD is a new Unit.  Contributions began in 2018</t>
        </r>
      </text>
    </comment>
    <comment ref="XBN19" authorId="0" shapeId="0" xr:uid="{C550B8C6-FBD6-479F-BDA7-136D87BF47C9}">
      <text>
        <r>
          <rPr>
            <b/>
            <sz val="9"/>
            <color indexed="81"/>
            <rFont val="Tahoma"/>
            <family val="2"/>
          </rPr>
          <t>Becky Dzingeleski:</t>
        </r>
        <r>
          <rPr>
            <sz val="9"/>
            <color indexed="81"/>
            <rFont val="Tahoma"/>
            <family val="2"/>
          </rPr>
          <t xml:space="preserve">
Per FOD is a new Unit.  Contributions began in 2018</t>
        </r>
      </text>
    </comment>
    <comment ref="XBR19" authorId="0" shapeId="0" xr:uid="{15682B0D-B8AB-4419-BC5C-B5B476E8D665}">
      <text>
        <r>
          <rPr>
            <b/>
            <sz val="9"/>
            <color indexed="81"/>
            <rFont val="Tahoma"/>
            <family val="2"/>
          </rPr>
          <t>Becky Dzingeleski:</t>
        </r>
        <r>
          <rPr>
            <sz val="9"/>
            <color indexed="81"/>
            <rFont val="Tahoma"/>
            <family val="2"/>
          </rPr>
          <t xml:space="preserve">
Per FOD is a new Unit.  Contributions began in 2018</t>
        </r>
      </text>
    </comment>
    <comment ref="XBV19" authorId="0" shapeId="0" xr:uid="{C06F6479-F2DD-443B-B7DF-68A8542F9EF6}">
      <text>
        <r>
          <rPr>
            <b/>
            <sz val="9"/>
            <color indexed="81"/>
            <rFont val="Tahoma"/>
            <family val="2"/>
          </rPr>
          <t>Becky Dzingeleski:</t>
        </r>
        <r>
          <rPr>
            <sz val="9"/>
            <color indexed="81"/>
            <rFont val="Tahoma"/>
            <family val="2"/>
          </rPr>
          <t xml:space="preserve">
Per FOD is a new Unit.  Contributions began in 2018</t>
        </r>
      </text>
    </comment>
    <comment ref="XBZ19" authorId="0" shapeId="0" xr:uid="{2D0900F5-958C-49F0-A071-5563EC40F352}">
      <text>
        <r>
          <rPr>
            <b/>
            <sz val="9"/>
            <color indexed="81"/>
            <rFont val="Tahoma"/>
            <family val="2"/>
          </rPr>
          <t>Becky Dzingeleski:</t>
        </r>
        <r>
          <rPr>
            <sz val="9"/>
            <color indexed="81"/>
            <rFont val="Tahoma"/>
            <family val="2"/>
          </rPr>
          <t xml:space="preserve">
Per FOD is a new Unit.  Contributions began in 2018</t>
        </r>
      </text>
    </comment>
    <comment ref="XCD19" authorId="0" shapeId="0" xr:uid="{7E949A52-8B9C-4AE9-B776-3A9CE64AFF56}">
      <text>
        <r>
          <rPr>
            <b/>
            <sz val="9"/>
            <color indexed="81"/>
            <rFont val="Tahoma"/>
            <family val="2"/>
          </rPr>
          <t>Becky Dzingeleski:</t>
        </r>
        <r>
          <rPr>
            <sz val="9"/>
            <color indexed="81"/>
            <rFont val="Tahoma"/>
            <family val="2"/>
          </rPr>
          <t xml:space="preserve">
Per FOD is a new Unit.  Contributions began in 2018</t>
        </r>
      </text>
    </comment>
    <comment ref="XCH19" authorId="0" shapeId="0" xr:uid="{13204576-6D01-4C09-87B8-FDF207C2D5E0}">
      <text>
        <r>
          <rPr>
            <b/>
            <sz val="9"/>
            <color indexed="81"/>
            <rFont val="Tahoma"/>
            <family val="2"/>
          </rPr>
          <t>Becky Dzingeleski:</t>
        </r>
        <r>
          <rPr>
            <sz val="9"/>
            <color indexed="81"/>
            <rFont val="Tahoma"/>
            <family val="2"/>
          </rPr>
          <t xml:space="preserve">
Per FOD is a new Unit.  Contributions began in 2018</t>
        </r>
      </text>
    </comment>
    <comment ref="XCL19" authorId="0" shapeId="0" xr:uid="{B09DA516-8CA1-446F-BA23-6FF47069B5C7}">
      <text>
        <r>
          <rPr>
            <b/>
            <sz val="9"/>
            <color indexed="81"/>
            <rFont val="Tahoma"/>
            <family val="2"/>
          </rPr>
          <t>Becky Dzingeleski:</t>
        </r>
        <r>
          <rPr>
            <sz val="9"/>
            <color indexed="81"/>
            <rFont val="Tahoma"/>
            <family val="2"/>
          </rPr>
          <t xml:space="preserve">
Per FOD is a new Unit.  Contributions began in 2018</t>
        </r>
      </text>
    </comment>
    <comment ref="XCP19" authorId="0" shapeId="0" xr:uid="{2E8FFAF3-0089-473C-8314-32568F6657D5}">
      <text>
        <r>
          <rPr>
            <b/>
            <sz val="9"/>
            <color indexed="81"/>
            <rFont val="Tahoma"/>
            <family val="2"/>
          </rPr>
          <t>Becky Dzingeleski:</t>
        </r>
        <r>
          <rPr>
            <sz val="9"/>
            <color indexed="81"/>
            <rFont val="Tahoma"/>
            <family val="2"/>
          </rPr>
          <t xml:space="preserve">
Per FOD is a new Unit.  Contributions began in 2018</t>
        </r>
      </text>
    </comment>
    <comment ref="XCT19" authorId="0" shapeId="0" xr:uid="{1322C5CA-0B55-41A6-B2CD-1594A7713BF3}">
      <text>
        <r>
          <rPr>
            <b/>
            <sz val="9"/>
            <color indexed="81"/>
            <rFont val="Tahoma"/>
            <family val="2"/>
          </rPr>
          <t>Becky Dzingeleski:</t>
        </r>
        <r>
          <rPr>
            <sz val="9"/>
            <color indexed="81"/>
            <rFont val="Tahoma"/>
            <family val="2"/>
          </rPr>
          <t xml:space="preserve">
Per FOD is a new Unit.  Contributions began in 2018</t>
        </r>
      </text>
    </comment>
    <comment ref="XCX19" authorId="0" shapeId="0" xr:uid="{E2ACF60A-D7F7-4C59-ACC6-381ADB478096}">
      <text>
        <r>
          <rPr>
            <b/>
            <sz val="9"/>
            <color indexed="81"/>
            <rFont val="Tahoma"/>
            <family val="2"/>
          </rPr>
          <t>Becky Dzingeleski:</t>
        </r>
        <r>
          <rPr>
            <sz val="9"/>
            <color indexed="81"/>
            <rFont val="Tahoma"/>
            <family val="2"/>
          </rPr>
          <t xml:space="preserve">
Per FOD is a new Unit.  Contributions began in 2018</t>
        </r>
      </text>
    </comment>
    <comment ref="XDB19" authorId="0" shapeId="0" xr:uid="{D8781666-9F5B-40B1-9EBA-411ECB074146}">
      <text>
        <r>
          <rPr>
            <b/>
            <sz val="9"/>
            <color indexed="81"/>
            <rFont val="Tahoma"/>
            <family val="2"/>
          </rPr>
          <t>Becky Dzingeleski:</t>
        </r>
        <r>
          <rPr>
            <sz val="9"/>
            <color indexed="81"/>
            <rFont val="Tahoma"/>
            <family val="2"/>
          </rPr>
          <t xml:space="preserve">
Per FOD is a new Unit.  Contributions began in 2018</t>
        </r>
      </text>
    </comment>
    <comment ref="XDF19" authorId="0" shapeId="0" xr:uid="{29AD1637-7E72-4E04-AFE6-77B394B678A9}">
      <text>
        <r>
          <rPr>
            <b/>
            <sz val="9"/>
            <color indexed="81"/>
            <rFont val="Tahoma"/>
            <family val="2"/>
          </rPr>
          <t>Becky Dzingeleski:</t>
        </r>
        <r>
          <rPr>
            <sz val="9"/>
            <color indexed="81"/>
            <rFont val="Tahoma"/>
            <family val="2"/>
          </rPr>
          <t xml:space="preserve">
Per FOD is a new Unit.  Contributions began in 2018</t>
        </r>
      </text>
    </comment>
    <comment ref="XDJ19" authorId="0" shapeId="0" xr:uid="{81B58012-70BC-4EE1-802F-1B9764D00220}">
      <text>
        <r>
          <rPr>
            <b/>
            <sz val="9"/>
            <color indexed="81"/>
            <rFont val="Tahoma"/>
            <family val="2"/>
          </rPr>
          <t>Becky Dzingeleski:</t>
        </r>
        <r>
          <rPr>
            <sz val="9"/>
            <color indexed="81"/>
            <rFont val="Tahoma"/>
            <family val="2"/>
          </rPr>
          <t xml:space="preserve">
Per FOD is a new Unit.  Contributions began in 2018</t>
        </r>
      </text>
    </comment>
    <comment ref="XDN19" authorId="0" shapeId="0" xr:uid="{7907CD41-84E8-4062-9DD3-7C789367CBEC}">
      <text>
        <r>
          <rPr>
            <b/>
            <sz val="9"/>
            <color indexed="81"/>
            <rFont val="Tahoma"/>
            <family val="2"/>
          </rPr>
          <t>Becky Dzingeleski:</t>
        </r>
        <r>
          <rPr>
            <sz val="9"/>
            <color indexed="81"/>
            <rFont val="Tahoma"/>
            <family val="2"/>
          </rPr>
          <t xml:space="preserve">
Per FOD is a new Unit.  Contributions began in 2018</t>
        </r>
      </text>
    </comment>
    <comment ref="XDR19" authorId="0" shapeId="0" xr:uid="{A6263E29-9DC3-4085-9D07-77F426960FC5}">
      <text>
        <r>
          <rPr>
            <b/>
            <sz val="9"/>
            <color indexed="81"/>
            <rFont val="Tahoma"/>
            <family val="2"/>
          </rPr>
          <t>Becky Dzingeleski:</t>
        </r>
        <r>
          <rPr>
            <sz val="9"/>
            <color indexed="81"/>
            <rFont val="Tahoma"/>
            <family val="2"/>
          </rPr>
          <t xml:space="preserve">
Per FOD is a new Unit.  Contributions began in 2018</t>
        </r>
      </text>
    </comment>
    <comment ref="XDV19" authorId="0" shapeId="0" xr:uid="{22C70524-5359-4A61-A6D2-CDDBB2F11411}">
      <text>
        <r>
          <rPr>
            <b/>
            <sz val="9"/>
            <color indexed="81"/>
            <rFont val="Tahoma"/>
            <family val="2"/>
          </rPr>
          <t>Becky Dzingeleski:</t>
        </r>
        <r>
          <rPr>
            <sz val="9"/>
            <color indexed="81"/>
            <rFont val="Tahoma"/>
            <family val="2"/>
          </rPr>
          <t xml:space="preserve">
Per FOD is a new Unit.  Contributions began in 2018</t>
        </r>
      </text>
    </comment>
    <comment ref="XDZ19" authorId="0" shapeId="0" xr:uid="{A05588F5-7C2A-459E-9C23-86A0A9E475AD}">
      <text>
        <r>
          <rPr>
            <b/>
            <sz val="9"/>
            <color indexed="81"/>
            <rFont val="Tahoma"/>
            <family val="2"/>
          </rPr>
          <t>Becky Dzingeleski:</t>
        </r>
        <r>
          <rPr>
            <sz val="9"/>
            <color indexed="81"/>
            <rFont val="Tahoma"/>
            <family val="2"/>
          </rPr>
          <t xml:space="preserve">
Per FOD is a new Unit.  Contributions began in 2018</t>
        </r>
      </text>
    </comment>
    <comment ref="XED19" authorId="0" shapeId="0" xr:uid="{1558C29C-D229-4B7C-A9F9-3AED0FB22A1D}">
      <text>
        <r>
          <rPr>
            <b/>
            <sz val="9"/>
            <color indexed="81"/>
            <rFont val="Tahoma"/>
            <family val="2"/>
          </rPr>
          <t>Becky Dzingeleski:</t>
        </r>
        <r>
          <rPr>
            <sz val="9"/>
            <color indexed="81"/>
            <rFont val="Tahoma"/>
            <family val="2"/>
          </rPr>
          <t xml:space="preserve">
Per FOD is a new Unit.  Contributions began in 2018</t>
        </r>
      </text>
    </comment>
    <comment ref="XEH19" authorId="0" shapeId="0" xr:uid="{68E0ED89-FD60-4AAE-A4C7-E3B3C1DA4929}">
      <text>
        <r>
          <rPr>
            <b/>
            <sz val="9"/>
            <color indexed="81"/>
            <rFont val="Tahoma"/>
            <family val="2"/>
          </rPr>
          <t>Becky Dzingeleski:</t>
        </r>
        <r>
          <rPr>
            <sz val="9"/>
            <color indexed="81"/>
            <rFont val="Tahoma"/>
            <family val="2"/>
          </rPr>
          <t xml:space="preserve">
Per FOD is a new Unit.  Contributions began in 2018</t>
        </r>
      </text>
    </comment>
    <comment ref="XEL19" authorId="0" shapeId="0" xr:uid="{74002767-F35A-41E8-B60D-252E2943ABDC}">
      <text>
        <r>
          <rPr>
            <b/>
            <sz val="9"/>
            <color indexed="81"/>
            <rFont val="Tahoma"/>
            <family val="2"/>
          </rPr>
          <t>Becky Dzingeleski:</t>
        </r>
        <r>
          <rPr>
            <sz val="9"/>
            <color indexed="81"/>
            <rFont val="Tahoma"/>
            <family val="2"/>
          </rPr>
          <t xml:space="preserve">
Per FOD is a new Unit.  Contributions began in 2018</t>
        </r>
      </text>
    </comment>
    <comment ref="XEP19" authorId="0" shapeId="0" xr:uid="{6B506E84-BF02-4496-B0D5-0A58976FBEB2}">
      <text>
        <r>
          <rPr>
            <b/>
            <sz val="9"/>
            <color indexed="81"/>
            <rFont val="Tahoma"/>
            <family val="2"/>
          </rPr>
          <t>Becky Dzingeleski:</t>
        </r>
        <r>
          <rPr>
            <sz val="9"/>
            <color indexed="81"/>
            <rFont val="Tahoma"/>
            <family val="2"/>
          </rPr>
          <t xml:space="preserve">
Per FOD is a new Unit.  Contributions began in 2018</t>
        </r>
      </text>
    </comment>
    <comment ref="XET19" authorId="0" shapeId="0" xr:uid="{EE72A99A-E189-4A08-B8D9-505C62C78768}">
      <text>
        <r>
          <rPr>
            <b/>
            <sz val="9"/>
            <color indexed="81"/>
            <rFont val="Tahoma"/>
            <family val="2"/>
          </rPr>
          <t>Becky Dzingeleski:</t>
        </r>
        <r>
          <rPr>
            <sz val="9"/>
            <color indexed="81"/>
            <rFont val="Tahoma"/>
            <family val="2"/>
          </rPr>
          <t xml:space="preserve">
Per FOD is a new Unit.  Contributions began in 2018</t>
        </r>
      </text>
    </comment>
    <comment ref="XEX19" authorId="0" shapeId="0" xr:uid="{E35DB3AB-4B42-4EA4-93D3-A583AAC1402F}">
      <text>
        <r>
          <rPr>
            <b/>
            <sz val="9"/>
            <color indexed="81"/>
            <rFont val="Tahoma"/>
            <family val="2"/>
          </rPr>
          <t>Becky Dzingeleski:</t>
        </r>
        <r>
          <rPr>
            <sz val="9"/>
            <color indexed="81"/>
            <rFont val="Tahoma"/>
            <family val="2"/>
          </rPr>
          <t xml:space="preserve">
Per FOD is a new Unit.  Contributions began in 2018</t>
        </r>
      </text>
    </comment>
    <comment ref="XFB19" authorId="0" shapeId="0" xr:uid="{D22699BB-4FC7-45C7-8C0E-3496AD8FA474}">
      <text>
        <r>
          <rPr>
            <b/>
            <sz val="9"/>
            <color indexed="81"/>
            <rFont val="Tahoma"/>
            <family val="2"/>
          </rPr>
          <t>Becky Dzingeleski:</t>
        </r>
        <r>
          <rPr>
            <sz val="9"/>
            <color indexed="81"/>
            <rFont val="Tahoma"/>
            <family val="2"/>
          </rPr>
          <t xml:space="preserve">
Per FOD is a new Unit.  Contributions began in 2018</t>
        </r>
      </text>
    </comment>
    <comment ref="A27" authorId="0" shapeId="0" xr:uid="{305D9E10-C8AA-433A-95DE-E5F0FA3B071C}">
      <text>
        <r>
          <rPr>
            <b/>
            <sz val="9"/>
            <color indexed="81"/>
            <rFont val="Tahoma"/>
            <family val="2"/>
          </rPr>
          <t>Becky Dzingeleski:</t>
        </r>
        <r>
          <rPr>
            <sz val="9"/>
            <color indexed="81"/>
            <rFont val="Tahoma"/>
            <family val="2"/>
          </rPr>
          <t xml:space="preserve">
Per FOD this unit merged with HEALTH &amp; HUMAN SVCS (12220)</t>
        </r>
      </text>
    </comment>
    <comment ref="A28" authorId="0" shapeId="0" xr:uid="{90AD08CE-2C24-45E5-972B-DE617DE4E9A7}">
      <text>
        <r>
          <rPr>
            <b/>
            <sz val="9"/>
            <color indexed="81"/>
            <rFont val="Tahoma"/>
            <family val="2"/>
          </rPr>
          <t>Becky Dzingeleski:</t>
        </r>
        <r>
          <rPr>
            <sz val="9"/>
            <color indexed="81"/>
            <rFont val="Tahoma"/>
            <family val="2"/>
          </rPr>
          <t xml:space="preserve">
Per FOD This unit includes DEPARTMENT OF HEALTH SERVICES        (12200)</t>
        </r>
      </text>
    </comment>
    <comment ref="A29" authorId="0" shapeId="0" xr:uid="{4AA01C09-0912-4D20-A245-EC7C4890D842}">
      <text>
        <r>
          <rPr>
            <b/>
            <sz val="9"/>
            <color indexed="81"/>
            <rFont val="Tahoma"/>
            <family val="2"/>
          </rPr>
          <t>Becky Dzingeleski:</t>
        </r>
        <r>
          <rPr>
            <sz val="9"/>
            <color indexed="81"/>
            <rFont val="Tahoma"/>
            <family val="2"/>
          </rPr>
          <t xml:space="preserve">
Per FOD This unit includes DEPARTMENT OF HEALTH SERVICES        (12200)</t>
        </r>
      </text>
    </comment>
    <comment ref="A35" authorId="0" shapeId="0" xr:uid="{C6CA6A93-7752-46D3-8151-33C2BE465927}">
      <text>
        <r>
          <rPr>
            <b/>
            <sz val="9"/>
            <color indexed="81"/>
            <rFont val="Tahoma"/>
            <family val="2"/>
          </rPr>
          <t xml:space="preserve">Becky Dzingeleski: Per FOD, Unit no longer eligible for participation but have runout of prior allocations.    </t>
        </r>
        <r>
          <rPr>
            <sz val="9"/>
            <color indexed="81"/>
            <rFont val="Tahoma"/>
            <family val="2"/>
          </rPr>
          <t xml:space="preserve">
</t>
        </r>
      </text>
    </comment>
    <comment ref="A41" authorId="0" shapeId="0" xr:uid="{DE178ABF-EBEA-4312-B46F-B19F52FC1E6C}">
      <text>
        <r>
          <rPr>
            <b/>
            <sz val="9"/>
            <color indexed="81"/>
            <rFont val="Tahoma"/>
            <family val="2"/>
          </rPr>
          <t xml:space="preserve">Becky Dzingeleski:
</t>
        </r>
        <r>
          <rPr>
            <sz val="9"/>
            <color indexed="81"/>
            <rFont val="Tahoma"/>
            <family val="2"/>
          </rPr>
          <t xml:space="preserve">Per FOD, Unit no longer eligible for participation but have runout of prior allocations.   </t>
        </r>
        <r>
          <rPr>
            <sz val="9"/>
            <color indexed="81"/>
            <rFont val="Tahoma"/>
            <family val="2"/>
          </rPr>
          <t xml:space="preserve">
</t>
        </r>
      </text>
    </comment>
    <comment ref="A42" authorId="0" shapeId="0" xr:uid="{670D886A-5713-4114-8DFC-A2810D89225B}">
      <text>
        <r>
          <rPr>
            <b/>
            <sz val="9"/>
            <color indexed="81"/>
            <rFont val="Tahoma"/>
            <family val="2"/>
          </rPr>
          <t xml:space="preserve">Becky Dzingeleski: </t>
        </r>
        <r>
          <rPr>
            <sz val="9"/>
            <color indexed="81"/>
            <rFont val="Tahoma"/>
            <family val="2"/>
          </rPr>
          <t xml:space="preserve">Per FOD, Unit no longer eligible for TSERS participation but have runout of prior allocations
</t>
        </r>
      </text>
    </comment>
    <comment ref="B59" authorId="0" shapeId="0" xr:uid="{CB4F8828-F14E-4BB6-AB51-6BF87482C2E7}">
      <text>
        <r>
          <rPr>
            <b/>
            <sz val="9"/>
            <color indexed="81"/>
            <rFont val="Tahoma"/>
            <family val="2"/>
          </rPr>
          <t>Becky Dzingeleski:</t>
        </r>
        <r>
          <rPr>
            <sz val="9"/>
            <color indexed="81"/>
            <rFont val="Tahoma"/>
            <family val="2"/>
          </rPr>
          <t xml:space="preserve">
Per FOD Unit is CU of 21525</t>
        </r>
      </text>
    </comment>
    <comment ref="B102" authorId="0" shapeId="0" xr:uid="{377C02F8-9A17-4166-8895-B2EC15AB6C87}">
      <text>
        <r>
          <rPr>
            <b/>
            <sz val="9"/>
            <color indexed="81"/>
            <rFont val="Tahoma"/>
            <family val="2"/>
          </rPr>
          <t>Becky Dzingeleski:</t>
        </r>
        <r>
          <rPr>
            <sz val="9"/>
            <color indexed="81"/>
            <rFont val="Tahoma"/>
            <family val="2"/>
          </rPr>
          <t xml:space="preserve">
Inactive but still have runouts of prior allocations.</t>
        </r>
      </text>
    </comment>
    <comment ref="B119" authorId="0" shapeId="0" xr:uid="{0AFF5B42-4788-4281-99EA-DD149405D5F5}">
      <text>
        <r>
          <rPr>
            <b/>
            <sz val="9"/>
            <color indexed="81"/>
            <rFont val="Tahoma"/>
            <family val="2"/>
          </rPr>
          <t>Becky Dzingeleski:</t>
        </r>
        <r>
          <rPr>
            <sz val="9"/>
            <color indexed="81"/>
            <rFont val="Tahoma"/>
            <family val="2"/>
          </rPr>
          <t xml:space="preserve">
Inactive but still have runouts of prior allocations.</t>
        </r>
      </text>
    </comment>
    <comment ref="B149" authorId="0" shapeId="0" xr:uid="{264E7288-6101-4E18-88BB-69BA171249E8}">
      <text>
        <r>
          <rPr>
            <b/>
            <sz val="9"/>
            <color indexed="81"/>
            <rFont val="Tahoma"/>
            <family val="2"/>
          </rPr>
          <t>Becky Dzingeleski:</t>
        </r>
        <r>
          <rPr>
            <sz val="9"/>
            <color indexed="81"/>
            <rFont val="Tahoma"/>
            <family val="2"/>
          </rPr>
          <t xml:space="preserve">
Inactive but still have runouts of prior allocations.</t>
        </r>
      </text>
    </comment>
    <comment ref="B190" authorId="0" shapeId="0" xr:uid="{93EDC330-D6FB-41FB-9FA7-34C3712B5910}">
      <text>
        <r>
          <rPr>
            <b/>
            <sz val="9"/>
            <color indexed="81"/>
            <rFont val="Tahoma"/>
            <family val="2"/>
          </rPr>
          <t>Becky Dzingeleski:</t>
        </r>
        <r>
          <rPr>
            <sz val="9"/>
            <color indexed="81"/>
            <rFont val="Tahoma"/>
            <family val="2"/>
          </rPr>
          <t xml:space="preserve">
Inactive but still have runouts of prior allocations.</t>
        </r>
      </text>
    </comment>
    <comment ref="B200" authorId="0" shapeId="0" xr:uid="{62C5CCF0-6E4B-493C-BDF6-78D4A3D8A644}">
      <text>
        <r>
          <rPr>
            <b/>
            <sz val="9"/>
            <color indexed="81"/>
            <rFont val="Tahoma"/>
            <family val="2"/>
          </rPr>
          <t>Becky Dzingeleski:</t>
        </r>
        <r>
          <rPr>
            <sz val="9"/>
            <color indexed="81"/>
            <rFont val="Tahoma"/>
            <family val="2"/>
          </rPr>
          <t xml:space="preserve">
ceased operations - has deferrals for prior years that will continue to be recognized until deferrals are complete</t>
        </r>
      </text>
    </comment>
    <comment ref="B201" authorId="0" shapeId="0" xr:uid="{068C01B9-541C-43D7-87C9-57CA6E4F8706}">
      <text>
        <r>
          <rPr>
            <b/>
            <sz val="9"/>
            <color indexed="81"/>
            <rFont val="Tahoma"/>
            <family val="2"/>
          </rPr>
          <t>Becky Dzingeleski:</t>
        </r>
        <r>
          <rPr>
            <sz val="9"/>
            <color indexed="81"/>
            <rFont val="Tahoma"/>
            <family val="2"/>
          </rPr>
          <t xml:space="preserve">
Inactive but still have runouts of prior allocations.</t>
        </r>
      </text>
    </comment>
    <comment ref="B217" authorId="0" shapeId="0" xr:uid="{E27AEED4-612B-4320-A61A-294E8661AF2B}">
      <text>
        <r>
          <rPr>
            <b/>
            <sz val="9"/>
            <color indexed="81"/>
            <rFont val="Tahoma"/>
            <family val="2"/>
          </rPr>
          <t>Becky Dzingeleski:</t>
        </r>
        <r>
          <rPr>
            <sz val="9"/>
            <color indexed="81"/>
            <rFont val="Tahoma"/>
            <family val="2"/>
          </rPr>
          <t xml:space="preserve">
Per FOD Unit had contrib at the end of 2017 but not enough to cross 5-digit threshold to show a pension liability.</t>
        </r>
      </text>
    </comment>
    <comment ref="B232" authorId="0" shapeId="0" xr:uid="{89AB64F9-3DAC-4939-9085-0E92DFB3D86B}">
      <text>
        <r>
          <rPr>
            <b/>
            <sz val="9"/>
            <color indexed="81"/>
            <rFont val="Tahoma"/>
            <family val="2"/>
          </rPr>
          <t>Becky Dzingeleski:</t>
        </r>
        <r>
          <rPr>
            <sz val="9"/>
            <color indexed="81"/>
            <rFont val="Tahoma"/>
            <family val="2"/>
          </rPr>
          <t xml:space="preserve">
Inactive but still have runouts of prior allocations.</t>
        </r>
      </text>
    </comment>
    <comment ref="B358" authorId="0" shapeId="0" xr:uid="{9C4FC158-0F8C-4ACF-99B4-E7A45FC48105}">
      <text>
        <r>
          <rPr>
            <b/>
            <sz val="9"/>
            <color indexed="81"/>
            <rFont val="Tahoma"/>
            <family val="2"/>
          </rPr>
          <t>Becky Dzingeleski:</t>
        </r>
        <r>
          <rPr>
            <sz val="9"/>
            <color indexed="81"/>
            <rFont val="Tahoma"/>
            <family val="2"/>
          </rPr>
          <t xml:space="preserve">
Inactive but still have runouts of prior allocations.</t>
        </r>
      </text>
    </comment>
    <comment ref="B399" authorId="0" shapeId="0" xr:uid="{B1F73756-25FC-4521-8288-9CB8A8A48584}">
      <text>
        <r>
          <rPr>
            <b/>
            <sz val="9"/>
            <color indexed="81"/>
            <rFont val="Tahoma"/>
            <family val="2"/>
          </rPr>
          <t>Becky Dzingeleski:</t>
        </r>
        <r>
          <rPr>
            <sz val="9"/>
            <color indexed="81"/>
            <rFont val="Tahoma"/>
            <family val="2"/>
          </rPr>
          <t xml:space="preserve">
Per FOD this unit merged with HEALTH &amp; HUMAN SVCS (12220)</t>
        </r>
      </text>
    </comment>
    <comment ref="B403" authorId="0" shapeId="0" xr:uid="{1815CA15-6C92-4115-966A-D82FCA83BCE2}">
      <text>
        <r>
          <rPr>
            <b/>
            <sz val="9"/>
            <color indexed="81"/>
            <rFont val="Tahoma"/>
            <family val="2"/>
          </rPr>
          <t>Becky Dzingeleski:</t>
        </r>
        <r>
          <rPr>
            <sz val="9"/>
            <color indexed="81"/>
            <rFont val="Tahoma"/>
            <family val="2"/>
          </rPr>
          <t xml:space="preserve">
Inactive but still have runouts of prior allocations.</t>
        </r>
      </text>
    </comment>
    <comment ref="B449" authorId="0" shapeId="0" xr:uid="{2F19CC00-B37D-42D1-962F-3CC3B74F96FB}">
      <text>
        <r>
          <rPr>
            <b/>
            <sz val="9"/>
            <color indexed="81"/>
            <rFont val="Tahoma"/>
            <family val="2"/>
          </rPr>
          <t>Becky Dzingeleski:</t>
        </r>
        <r>
          <rPr>
            <sz val="9"/>
            <color indexed="81"/>
            <rFont val="Tahoma"/>
            <family val="2"/>
          </rPr>
          <t xml:space="preserve">
CU of 51000 per FOD. </t>
        </r>
      </text>
    </comment>
    <comment ref="B450" authorId="0" shapeId="0" xr:uid="{1DC9DFE1-1DC7-47D4-87B2-365B6DCAA811}">
      <text>
        <r>
          <rPr>
            <b/>
            <sz val="9"/>
            <color indexed="81"/>
            <rFont val="Tahoma"/>
            <family val="2"/>
          </rPr>
          <t>Becky Dzingeleski:</t>
        </r>
        <r>
          <rPr>
            <sz val="9"/>
            <color indexed="81"/>
            <rFont val="Tahoma"/>
            <family val="2"/>
          </rPr>
          <t xml:space="preserve">
CU of 51000 per FOD. </t>
        </r>
      </text>
    </comment>
    <comment ref="B466" authorId="0" shapeId="0" xr:uid="{6651EC62-7308-463D-86EE-A8D23BE1D110}">
      <text>
        <r>
          <rPr>
            <b/>
            <sz val="9"/>
            <color indexed="81"/>
            <rFont val="Tahoma"/>
            <family val="2"/>
          </rPr>
          <t>Becky Dzingeleski:</t>
        </r>
        <r>
          <rPr>
            <sz val="9"/>
            <color indexed="81"/>
            <rFont val="Tahoma"/>
            <family val="2"/>
          </rPr>
          <t xml:space="preserve">
Inactive but still have runouts of prior allocations.</t>
        </r>
      </text>
    </comment>
    <comment ref="B467" authorId="0" shapeId="0" xr:uid="{62BAB657-0296-42B7-A75E-0D4E2DC738AE}">
      <text>
        <r>
          <rPr>
            <b/>
            <sz val="9"/>
            <color indexed="81"/>
            <rFont val="Tahoma"/>
            <family val="2"/>
          </rPr>
          <t>Becky Dzingeleski:</t>
        </r>
        <r>
          <rPr>
            <sz val="9"/>
            <color indexed="81"/>
            <rFont val="Tahoma"/>
            <family val="2"/>
          </rPr>
          <t xml:space="preserve">
Inactive but still have runouts of prior allocations.</t>
        </r>
      </text>
    </comment>
    <comment ref="B506" authorId="0" shapeId="0" xr:uid="{F3E40C17-1784-480C-9658-E367D7B1454A}">
      <text>
        <r>
          <rPr>
            <b/>
            <sz val="9"/>
            <color indexed="81"/>
            <rFont val="Tahoma"/>
            <family val="2"/>
          </rPr>
          <t>Becky Dzingeleski:</t>
        </r>
        <r>
          <rPr>
            <sz val="9"/>
            <color indexed="81"/>
            <rFont val="Tahoma"/>
            <family val="2"/>
          </rPr>
          <t xml:space="preserve">
Per FOD, Unit no longer eligible for participation but have runout of prior allocations.    </t>
        </r>
      </text>
    </comment>
    <comment ref="B507" authorId="0" shapeId="0" xr:uid="{599A206A-BBFD-40D8-9141-F484A4DE0767}">
      <text>
        <r>
          <rPr>
            <b/>
            <sz val="9"/>
            <color indexed="81"/>
            <rFont val="Tahoma"/>
            <family val="2"/>
          </rPr>
          <t>Becky Dzingeleski:</t>
        </r>
        <r>
          <rPr>
            <sz val="9"/>
            <color indexed="81"/>
            <rFont val="Tahoma"/>
            <family val="2"/>
          </rPr>
          <t xml:space="preserve">
Per FOD, new Unit in 2018. No 2017 contributions</t>
        </r>
      </text>
    </comment>
    <comment ref="B522" authorId="0" shapeId="0" xr:uid="{509AB2D9-F65E-4429-B719-813623B85FB4}">
      <text>
        <r>
          <rPr>
            <b/>
            <sz val="9"/>
            <color indexed="81"/>
            <rFont val="Tahoma"/>
            <family val="2"/>
          </rPr>
          <t>Becky Dzingeleski:</t>
        </r>
        <r>
          <rPr>
            <sz val="9"/>
            <color indexed="81"/>
            <rFont val="Tahoma"/>
            <family val="2"/>
          </rPr>
          <t xml:space="preserve">
Inactive but still have runouts of prior allocations.</t>
        </r>
      </text>
    </comment>
    <comment ref="B557" authorId="0" shapeId="0" xr:uid="{78C3F007-A4EF-40C1-BCB2-79E26574D3D3}">
      <text>
        <r>
          <rPr>
            <b/>
            <sz val="9"/>
            <color indexed="81"/>
            <rFont val="Tahoma"/>
            <family val="2"/>
          </rPr>
          <t>Becky Dzingeleski:</t>
        </r>
        <r>
          <rPr>
            <sz val="9"/>
            <color indexed="81"/>
            <rFont val="Tahoma"/>
            <family val="2"/>
          </rPr>
          <t xml:space="preserve">
Inactive but still have runouts of prior allocations.</t>
        </r>
      </text>
    </comment>
    <comment ref="B569" authorId="0" shapeId="0" xr:uid="{83FD0DE0-E6F9-430E-844B-B72F618B797D}">
      <text>
        <r>
          <rPr>
            <b/>
            <sz val="9"/>
            <color indexed="81"/>
            <rFont val="Tahoma"/>
            <family val="2"/>
          </rPr>
          <t>Becky Dzingeleski:</t>
        </r>
        <r>
          <rPr>
            <sz val="9"/>
            <color indexed="81"/>
            <rFont val="Tahoma"/>
            <family val="2"/>
          </rPr>
          <t xml:space="preserve">
Per FOD, Unit no longer eligible for participation but have runout of prior allocations.   </t>
        </r>
      </text>
    </comment>
    <comment ref="B570" authorId="0" shapeId="0" xr:uid="{320AB16F-9D0C-4A32-B12B-668408F0D1E5}">
      <text>
        <r>
          <rPr>
            <b/>
            <sz val="9"/>
            <color indexed="81"/>
            <rFont val="Tahoma"/>
            <family val="2"/>
          </rPr>
          <t>Becky Dzingeleski:</t>
        </r>
        <r>
          <rPr>
            <sz val="9"/>
            <color indexed="81"/>
            <rFont val="Tahoma"/>
            <family val="2"/>
          </rPr>
          <t xml:space="preserve">
Per FOD this Unit merged with HEALTH &amp; HUMAN SVCS (12220)</t>
        </r>
      </text>
    </comment>
    <comment ref="B571" authorId="0" shapeId="0" xr:uid="{FD4375E4-054B-4941-974F-0383832B6DC6}">
      <text>
        <r>
          <rPr>
            <b/>
            <sz val="9"/>
            <color indexed="81"/>
            <rFont val="Tahoma"/>
            <family val="2"/>
          </rPr>
          <t>Becky Dzingeleski:</t>
        </r>
        <r>
          <rPr>
            <sz val="9"/>
            <color indexed="81"/>
            <rFont val="Tahoma"/>
            <family val="2"/>
          </rPr>
          <t xml:space="preserve">
Per FOD Unit is a CU of 14300</t>
        </r>
      </text>
    </comment>
    <comment ref="B588" authorId="0" shapeId="0" xr:uid="{F421D766-7CDF-41ED-8A75-E7AE77A314F2}">
      <text>
        <r>
          <rPr>
            <b/>
            <sz val="9"/>
            <color indexed="81"/>
            <rFont val="Tahoma"/>
            <family val="2"/>
          </rPr>
          <t>Becky Dzingeleski:</t>
        </r>
        <r>
          <rPr>
            <sz val="9"/>
            <color indexed="81"/>
            <rFont val="Tahoma"/>
            <family val="2"/>
          </rPr>
          <t xml:space="preserve">
Per FOD Unit is CU of 21525</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Becky Dzingeleski</author>
  </authors>
  <commentList>
    <comment ref="B19" authorId="0" shapeId="0" xr:uid="{F7B94A9D-4D04-458F-A62F-0E77CB56DA23}">
      <text>
        <r>
          <rPr>
            <b/>
            <sz val="9"/>
            <color indexed="81"/>
            <rFont val="Tahoma"/>
            <family val="2"/>
          </rPr>
          <t>Becky Dzingeleski:</t>
        </r>
        <r>
          <rPr>
            <sz val="9"/>
            <color indexed="81"/>
            <rFont val="Tahoma"/>
            <family val="2"/>
          </rPr>
          <t xml:space="preserve">
Per FOD is a new Unit.  Contributions began in 2018</t>
        </r>
      </text>
    </comment>
    <comment ref="A27" authorId="0" shapeId="0" xr:uid="{B3AE55CB-03E4-46DD-916C-13ABC9605624}">
      <text>
        <r>
          <rPr>
            <b/>
            <sz val="9"/>
            <color indexed="81"/>
            <rFont val="Tahoma"/>
            <family val="2"/>
          </rPr>
          <t>Becky Dzingeleski:</t>
        </r>
        <r>
          <rPr>
            <sz val="9"/>
            <color indexed="81"/>
            <rFont val="Tahoma"/>
            <family val="2"/>
          </rPr>
          <t xml:space="preserve">
Per FOD this unit merged with HEALTH &amp; HUMAN SVCS (12220)</t>
        </r>
      </text>
    </comment>
    <comment ref="A28" authorId="0" shapeId="0" xr:uid="{B37A4971-3888-4B04-A24C-12ED458562B8}">
      <text>
        <r>
          <rPr>
            <b/>
            <sz val="9"/>
            <color indexed="81"/>
            <rFont val="Tahoma"/>
            <family val="2"/>
          </rPr>
          <t>Becky Dzingeleski:</t>
        </r>
        <r>
          <rPr>
            <sz val="9"/>
            <color indexed="81"/>
            <rFont val="Tahoma"/>
            <family val="2"/>
          </rPr>
          <t xml:space="preserve">
Per FOD This unit includes DEPARTMENT OF HEALTH SERVICES        (12200)</t>
        </r>
      </text>
    </comment>
    <comment ref="A34" authorId="0" shapeId="0" xr:uid="{FBBFA0C8-8D02-4711-8EE4-DB530C1388EA}">
      <text>
        <r>
          <rPr>
            <b/>
            <sz val="9"/>
            <color indexed="81"/>
            <rFont val="Tahoma"/>
            <family val="2"/>
          </rPr>
          <t>Becky Dzingeleski:</t>
        </r>
        <r>
          <rPr>
            <sz val="9"/>
            <color indexed="81"/>
            <rFont val="Tahoma"/>
            <family val="2"/>
          </rPr>
          <t xml:space="preserve">Per FOD, Unit no longer eligible for participation but have runout of prior allocations.    
</t>
        </r>
      </text>
    </comment>
    <comment ref="B36" authorId="0" shapeId="0" xr:uid="{981599A1-B212-426D-BBDD-720233358B96}">
      <text>
        <r>
          <rPr>
            <b/>
            <sz val="9"/>
            <color indexed="81"/>
            <rFont val="Tahoma"/>
            <family val="2"/>
          </rPr>
          <t>Becky Dzingeleski:</t>
        </r>
        <r>
          <rPr>
            <sz val="9"/>
            <color indexed="81"/>
            <rFont val="Tahoma"/>
            <family val="2"/>
          </rPr>
          <t xml:space="preserve">
Per FOD Unit is a CU of 14300</t>
        </r>
      </text>
    </comment>
    <comment ref="A40" authorId="0" shapeId="0" xr:uid="{05663604-56B0-4863-B9BE-E8C2CFA6BD1A}">
      <text>
        <r>
          <rPr>
            <b/>
            <sz val="9"/>
            <color indexed="81"/>
            <rFont val="Tahoma"/>
            <family val="2"/>
          </rPr>
          <t>Becky Dzingeleski:</t>
        </r>
        <r>
          <rPr>
            <sz val="9"/>
            <color indexed="81"/>
            <rFont val="Tahoma"/>
            <family val="2"/>
          </rPr>
          <t xml:space="preserve">
Per FOD, Unit no longer eligible for participation but have runout of prior allocations.   </t>
        </r>
      </text>
    </comment>
    <comment ref="A41" authorId="0" shapeId="0" xr:uid="{3881E45E-0A53-4EE2-8B26-5B205E04925B}">
      <text>
        <r>
          <rPr>
            <b/>
            <sz val="9"/>
            <color indexed="81"/>
            <rFont val="Tahoma"/>
            <family val="2"/>
          </rPr>
          <t>Becky Dzingeleski:</t>
        </r>
        <r>
          <rPr>
            <sz val="9"/>
            <color indexed="81"/>
            <rFont val="Tahoma"/>
            <family val="2"/>
          </rPr>
          <t xml:space="preserve">
Per FOD, Unit no longer eligible for TSERS participation but have runout of prior allocations</t>
        </r>
      </text>
    </comment>
    <comment ref="B58" authorId="0" shapeId="0" xr:uid="{FF145F72-2CC0-46E2-91F8-AE591B490E9A}">
      <text>
        <r>
          <rPr>
            <b/>
            <sz val="9"/>
            <color indexed="81"/>
            <rFont val="Tahoma"/>
            <family val="2"/>
          </rPr>
          <t>Becky Dzingeleski:</t>
        </r>
        <r>
          <rPr>
            <sz val="9"/>
            <color indexed="81"/>
            <rFont val="Tahoma"/>
            <family val="2"/>
          </rPr>
          <t xml:space="preserve">
Per FOD Unit is CU of 21525</t>
        </r>
      </text>
    </comment>
    <comment ref="B101" authorId="0" shapeId="0" xr:uid="{6DE2261B-DB81-42B0-AE13-883F3FF102D2}">
      <text>
        <r>
          <rPr>
            <b/>
            <sz val="9"/>
            <color indexed="81"/>
            <rFont val="Tahoma"/>
            <family val="2"/>
          </rPr>
          <t>Becky Dzingeleski:</t>
        </r>
        <r>
          <rPr>
            <sz val="9"/>
            <color indexed="81"/>
            <rFont val="Tahoma"/>
            <family val="2"/>
          </rPr>
          <t xml:space="preserve">
Inactive but still have runouts of prior allocations.</t>
        </r>
      </text>
    </comment>
    <comment ref="B118" authorId="0" shapeId="0" xr:uid="{4B7CEC61-E8A7-4094-A03B-D36C96B600C7}">
      <text>
        <r>
          <rPr>
            <b/>
            <sz val="9"/>
            <color indexed="81"/>
            <rFont val="Tahoma"/>
            <family val="2"/>
          </rPr>
          <t>Becky Dzingeleski:</t>
        </r>
        <r>
          <rPr>
            <sz val="9"/>
            <color indexed="81"/>
            <rFont val="Tahoma"/>
            <family val="2"/>
          </rPr>
          <t xml:space="preserve">
Inactive but still have runouts of prior allocations.</t>
        </r>
      </text>
    </comment>
    <comment ref="B148" authorId="0" shapeId="0" xr:uid="{07611A2B-9698-43D4-BA2E-C57E1B664CAF}">
      <text>
        <r>
          <rPr>
            <b/>
            <sz val="9"/>
            <color indexed="81"/>
            <rFont val="Tahoma"/>
            <family val="2"/>
          </rPr>
          <t>Becky Dzingeleski:</t>
        </r>
        <r>
          <rPr>
            <sz val="9"/>
            <color indexed="81"/>
            <rFont val="Tahoma"/>
            <family val="2"/>
          </rPr>
          <t xml:space="preserve">
Inactive but still have runouts of prior allocations.</t>
        </r>
      </text>
    </comment>
    <comment ref="B189" authorId="0" shapeId="0" xr:uid="{6B45212C-5883-4121-A299-CF25FB89D56F}">
      <text>
        <r>
          <rPr>
            <b/>
            <sz val="9"/>
            <color indexed="81"/>
            <rFont val="Tahoma"/>
            <family val="2"/>
          </rPr>
          <t>Becky Dzingeleski:</t>
        </r>
        <r>
          <rPr>
            <sz val="9"/>
            <color indexed="81"/>
            <rFont val="Tahoma"/>
            <family val="2"/>
          </rPr>
          <t xml:space="preserve">
Inactive but still have runouts of prior allocations.</t>
        </r>
      </text>
    </comment>
    <comment ref="B199" authorId="0" shapeId="0" xr:uid="{667F9D59-060E-4276-94A6-E5BB8F9E1B57}">
      <text>
        <r>
          <rPr>
            <b/>
            <sz val="9"/>
            <color indexed="81"/>
            <rFont val="Tahoma"/>
            <family val="2"/>
          </rPr>
          <t>Becky Dzingeleski:</t>
        </r>
        <r>
          <rPr>
            <sz val="9"/>
            <color indexed="81"/>
            <rFont val="Tahoma"/>
            <family val="2"/>
          </rPr>
          <t xml:space="preserve">
ceased operations - has deferrals for prior years that will continue to be recognized until deferrals are complete</t>
        </r>
      </text>
    </comment>
    <comment ref="B200" authorId="0" shapeId="0" xr:uid="{601B35BD-4749-46B5-B79C-94A5BB8969BB}">
      <text>
        <r>
          <rPr>
            <b/>
            <sz val="9"/>
            <color indexed="81"/>
            <rFont val="Tahoma"/>
            <family val="2"/>
          </rPr>
          <t>Becky Dzingeleski:</t>
        </r>
        <r>
          <rPr>
            <sz val="9"/>
            <color indexed="81"/>
            <rFont val="Tahoma"/>
            <family val="2"/>
          </rPr>
          <t xml:space="preserve">
Inactive but still have runouts of prior allocations.</t>
        </r>
      </text>
    </comment>
    <comment ref="B216" authorId="0" shapeId="0" xr:uid="{6AB90278-19FB-4D0F-9064-47C2DE5CCC80}">
      <text>
        <r>
          <rPr>
            <b/>
            <sz val="9"/>
            <color indexed="81"/>
            <rFont val="Tahoma"/>
            <family val="2"/>
          </rPr>
          <t>Becky Dzingeleski:</t>
        </r>
        <r>
          <rPr>
            <sz val="9"/>
            <color indexed="81"/>
            <rFont val="Tahoma"/>
            <family val="2"/>
          </rPr>
          <t xml:space="preserve">
Per FOD Unit had contrib at the end of 2017 but not enough to cross 5-digit threshold to show a pension liability.</t>
        </r>
      </text>
    </comment>
    <comment ref="B230" authorId="0" shapeId="0" xr:uid="{5E7563BD-A2E0-4704-9F72-386A09411897}">
      <text>
        <r>
          <rPr>
            <b/>
            <sz val="9"/>
            <color indexed="81"/>
            <rFont val="Tahoma"/>
            <family val="2"/>
          </rPr>
          <t>Becky Dzingeleski:</t>
        </r>
        <r>
          <rPr>
            <sz val="9"/>
            <color indexed="81"/>
            <rFont val="Tahoma"/>
            <family val="2"/>
          </rPr>
          <t xml:space="preserve">
Inactive but still have runouts of prior allocations.</t>
        </r>
      </text>
    </comment>
    <comment ref="B307" authorId="0" shapeId="0" xr:uid="{1B682EE5-ECD9-40BB-84BA-E5FCEF43AE39}">
      <text>
        <r>
          <rPr>
            <b/>
            <sz val="9"/>
            <color indexed="81"/>
            <rFont val="Tahoma"/>
            <family val="2"/>
          </rPr>
          <t>Becky Dzingeleski:</t>
        </r>
        <r>
          <rPr>
            <sz val="9"/>
            <color indexed="81"/>
            <rFont val="Tahoma"/>
            <family val="2"/>
          </rPr>
          <t xml:space="preserve">
CU of 51000 per FOD. </t>
        </r>
      </text>
    </comment>
    <comment ref="B308" authorId="0" shapeId="0" xr:uid="{AF0F24D6-DC1B-4314-9177-31E8FBBBD98E}">
      <text>
        <r>
          <rPr>
            <b/>
            <sz val="9"/>
            <color indexed="81"/>
            <rFont val="Tahoma"/>
            <family val="2"/>
          </rPr>
          <t>Becky Dzingeleski:</t>
        </r>
        <r>
          <rPr>
            <sz val="9"/>
            <color indexed="81"/>
            <rFont val="Tahoma"/>
            <family val="2"/>
          </rPr>
          <t xml:space="preserve">
CU of 51000 per FOD. </t>
        </r>
      </text>
    </comment>
    <comment ref="B368" authorId="0" shapeId="0" xr:uid="{35FF2C7B-7767-43EF-99FF-77208B630A05}">
      <text>
        <r>
          <rPr>
            <b/>
            <sz val="9"/>
            <color indexed="81"/>
            <rFont val="Tahoma"/>
            <family val="2"/>
          </rPr>
          <t>Becky Dzingeleski:</t>
        </r>
        <r>
          <rPr>
            <sz val="9"/>
            <color indexed="81"/>
            <rFont val="Tahoma"/>
            <family val="2"/>
          </rPr>
          <t xml:space="preserve">
Inactive but still have runouts of prior allocations.</t>
        </r>
      </text>
    </comment>
    <comment ref="B413" authorId="0" shapeId="0" xr:uid="{26A48151-AEF2-4672-82EB-025EE5606596}">
      <text>
        <r>
          <rPr>
            <b/>
            <sz val="9"/>
            <color indexed="81"/>
            <rFont val="Tahoma"/>
            <family val="2"/>
          </rPr>
          <t>Becky Dzingeleski:</t>
        </r>
        <r>
          <rPr>
            <sz val="9"/>
            <color indexed="81"/>
            <rFont val="Tahoma"/>
            <family val="2"/>
          </rPr>
          <t xml:space="preserve">
Inactive but still have runouts of prior allocations.</t>
        </r>
      </text>
    </comment>
    <comment ref="B475" authorId="0" shapeId="0" xr:uid="{136650F3-1DB0-4CD6-B600-32A436AC6F78}">
      <text>
        <r>
          <rPr>
            <b/>
            <sz val="9"/>
            <color indexed="81"/>
            <rFont val="Tahoma"/>
            <family val="2"/>
          </rPr>
          <t>Becky Dzingeleski:</t>
        </r>
        <r>
          <rPr>
            <sz val="9"/>
            <color indexed="81"/>
            <rFont val="Tahoma"/>
            <family val="2"/>
          </rPr>
          <t xml:space="preserve">
Inactive but still have runouts of prior allocations.</t>
        </r>
      </text>
    </comment>
    <comment ref="B476" authorId="0" shapeId="0" xr:uid="{01B9E416-10CC-4F67-BA98-B5494FA1E996}">
      <text>
        <r>
          <rPr>
            <b/>
            <sz val="9"/>
            <color indexed="81"/>
            <rFont val="Tahoma"/>
            <family val="2"/>
          </rPr>
          <t>Becky Dzingeleski:</t>
        </r>
        <r>
          <rPr>
            <sz val="9"/>
            <color indexed="81"/>
            <rFont val="Tahoma"/>
            <family val="2"/>
          </rPr>
          <t xml:space="preserve">
Inactive but still have runouts of prior allocations.</t>
        </r>
      </text>
    </comment>
    <comment ref="B515" authorId="0" shapeId="0" xr:uid="{00F5BB4B-D055-48B3-A26D-06951B83AE11}">
      <text>
        <r>
          <rPr>
            <b/>
            <sz val="9"/>
            <color indexed="81"/>
            <rFont val="Tahoma"/>
            <family val="2"/>
          </rPr>
          <t>Becky Dzingeleski:</t>
        </r>
        <r>
          <rPr>
            <sz val="9"/>
            <color indexed="81"/>
            <rFont val="Tahoma"/>
            <family val="2"/>
          </rPr>
          <t xml:space="preserve">
Per FOD, Unit no longer eligible for participation but have runout of prior allocations.    </t>
        </r>
      </text>
    </comment>
    <comment ref="B516" authorId="0" shapeId="0" xr:uid="{1CCFAE03-C0C3-4DF6-85FF-6B13D1776ECA}">
      <text>
        <r>
          <rPr>
            <b/>
            <sz val="9"/>
            <color indexed="81"/>
            <rFont val="Tahoma"/>
            <family val="2"/>
          </rPr>
          <t>Becky Dzingeleski:</t>
        </r>
        <r>
          <rPr>
            <sz val="9"/>
            <color indexed="81"/>
            <rFont val="Tahoma"/>
            <family val="2"/>
          </rPr>
          <t xml:space="preserve">
Per FOD is a new Unit.  Contributions began in 2018</t>
        </r>
      </text>
    </comment>
    <comment ref="B531" authorId="0" shapeId="0" xr:uid="{0BD8D8D2-4EBE-467F-A5E9-D5F77E2EB690}">
      <text>
        <r>
          <rPr>
            <b/>
            <sz val="9"/>
            <color indexed="81"/>
            <rFont val="Tahoma"/>
            <family val="2"/>
          </rPr>
          <t>Becky Dzingeleski:</t>
        </r>
        <r>
          <rPr>
            <sz val="9"/>
            <color indexed="81"/>
            <rFont val="Tahoma"/>
            <family val="2"/>
          </rPr>
          <t xml:space="preserve">
Inactive but still have runouts of prior allocations.</t>
        </r>
      </text>
    </comment>
    <comment ref="B566" authorId="0" shapeId="0" xr:uid="{0E2BDDDA-ED82-43D3-9F05-61BC6209090B}">
      <text>
        <r>
          <rPr>
            <b/>
            <sz val="9"/>
            <color indexed="81"/>
            <rFont val="Tahoma"/>
            <family val="2"/>
          </rPr>
          <t>Becky Dzingeleski:</t>
        </r>
        <r>
          <rPr>
            <sz val="9"/>
            <color indexed="81"/>
            <rFont val="Tahoma"/>
            <family val="2"/>
          </rPr>
          <t xml:space="preserve">
Inactive but still have runouts of prior allocations.</t>
        </r>
      </text>
    </comment>
    <comment ref="B578" authorId="0" shapeId="0" xr:uid="{4A400CCB-BBF0-43D9-B26F-F434B37080AD}">
      <text>
        <r>
          <rPr>
            <b/>
            <sz val="9"/>
            <color indexed="81"/>
            <rFont val="Tahoma"/>
            <family val="2"/>
          </rPr>
          <t>Becky Dzingeleski:</t>
        </r>
        <r>
          <rPr>
            <sz val="9"/>
            <color indexed="81"/>
            <rFont val="Tahoma"/>
            <family val="2"/>
          </rPr>
          <t xml:space="preserve">
Per FOD, Unit no longer eligible for participation but have runout of prior allocations.   </t>
        </r>
      </text>
    </comment>
    <comment ref="B579" authorId="0" shapeId="0" xr:uid="{FB4D8256-8689-4FA6-938A-10520716B896}">
      <text>
        <r>
          <rPr>
            <b/>
            <sz val="9"/>
            <color indexed="81"/>
            <rFont val="Tahoma"/>
            <family val="2"/>
          </rPr>
          <t>Becky Dzingeleski:</t>
        </r>
        <r>
          <rPr>
            <sz val="9"/>
            <color indexed="81"/>
            <rFont val="Tahoma"/>
            <family val="2"/>
          </rPr>
          <t xml:space="preserve">
Per FOD this Unit merged with HEALTH &amp; HUMAN SVCS (12220)</t>
        </r>
      </text>
    </comment>
    <comment ref="B580" authorId="0" shapeId="0" xr:uid="{70D66631-9208-4587-8701-679F3C5BEB5A}">
      <text>
        <r>
          <rPr>
            <b/>
            <sz val="9"/>
            <color indexed="81"/>
            <rFont val="Tahoma"/>
            <family val="2"/>
          </rPr>
          <t>Becky Dzingeleski:</t>
        </r>
        <r>
          <rPr>
            <sz val="9"/>
            <color indexed="81"/>
            <rFont val="Tahoma"/>
            <family val="2"/>
          </rPr>
          <t xml:space="preserve">
Per FOD Unit is a CU of 14300</t>
        </r>
      </text>
    </comment>
    <comment ref="B596" authorId="0" shapeId="0" xr:uid="{4AED4AB0-0D6D-45DA-8F90-4258B4062E00}">
      <text>
        <r>
          <rPr>
            <b/>
            <sz val="9"/>
            <color indexed="81"/>
            <rFont val="Tahoma"/>
            <family val="2"/>
          </rPr>
          <t>Becky Dzingeleski:</t>
        </r>
        <r>
          <rPr>
            <sz val="9"/>
            <color indexed="81"/>
            <rFont val="Tahoma"/>
            <family val="2"/>
          </rPr>
          <t xml:space="preserve">
Per FOD Unit is CU of 21525</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Becky Dzingeleski</author>
  </authors>
  <commentList>
    <comment ref="B16" authorId="0" shapeId="0" xr:uid="{626FBEC4-B0FA-4D0E-A219-9215F0AD8E27}">
      <text>
        <r>
          <rPr>
            <b/>
            <sz val="9"/>
            <color indexed="81"/>
            <rFont val="Tahoma"/>
            <family val="2"/>
          </rPr>
          <t>Becky Dzingeleski:</t>
        </r>
        <r>
          <rPr>
            <sz val="9"/>
            <color indexed="81"/>
            <rFont val="Tahoma"/>
            <family val="2"/>
          </rPr>
          <t xml:space="preserve">
Per FOD is a new Unit.  Contributions began in 2018</t>
        </r>
      </text>
    </comment>
    <comment ref="B24" authorId="0" shapeId="0" xr:uid="{5A4F65E1-114E-4358-9188-8F2B01EC8EA9}">
      <text>
        <r>
          <rPr>
            <b/>
            <sz val="9"/>
            <color indexed="81"/>
            <rFont val="Tahoma"/>
            <family val="2"/>
          </rPr>
          <t>Becky Dzingeleski:</t>
        </r>
        <r>
          <rPr>
            <sz val="9"/>
            <color indexed="81"/>
            <rFont val="Tahoma"/>
            <family val="2"/>
          </rPr>
          <t xml:space="preserve">
per FOD this unit includes DEPARTMENT OF HEALTH SERVICES (12200)</t>
        </r>
      </text>
    </comment>
    <comment ref="B30" authorId="0" shapeId="0" xr:uid="{2CEBCA6F-BEEB-46A0-8249-CC045CF2DD8B}">
      <text>
        <r>
          <rPr>
            <b/>
            <sz val="9"/>
            <color indexed="81"/>
            <rFont val="Tahoma"/>
            <family val="2"/>
          </rPr>
          <t>Becky Dzingeleski:</t>
        </r>
        <r>
          <rPr>
            <sz val="9"/>
            <color indexed="81"/>
            <rFont val="Tahoma"/>
            <family val="2"/>
          </rPr>
          <t xml:space="preserve">
Per FOD: Unit No longer eligible for participation in TSERS but have runout of prior allocations.        </t>
        </r>
      </text>
    </comment>
    <comment ref="B32" authorId="0" shapeId="0" xr:uid="{2FAEDB3C-9E85-4A96-A673-D0AD879B35CE}">
      <text>
        <r>
          <rPr>
            <b/>
            <sz val="9"/>
            <color indexed="81"/>
            <rFont val="Tahoma"/>
            <family val="2"/>
          </rPr>
          <t>Becky Dzingeleski:</t>
        </r>
        <r>
          <rPr>
            <sz val="9"/>
            <color indexed="81"/>
            <rFont val="Tahoma"/>
            <family val="2"/>
          </rPr>
          <t xml:space="preserve">
component unit of 14300 per FOD</t>
        </r>
      </text>
    </comment>
    <comment ref="B36" authorId="0" shapeId="0" xr:uid="{8C2E36AA-0C02-4CE0-AE23-ED159A8B92D0}">
      <text>
        <r>
          <rPr>
            <b/>
            <sz val="9"/>
            <color indexed="81"/>
            <rFont val="Tahoma"/>
            <family val="2"/>
          </rPr>
          <t>Becky Dzingeleski:</t>
        </r>
        <r>
          <rPr>
            <sz val="9"/>
            <color indexed="81"/>
            <rFont val="Tahoma"/>
            <family val="2"/>
          </rPr>
          <t xml:space="preserve">
Per FOD, Unit no longer eligible for participation but have runout of prior allocations.   </t>
        </r>
      </text>
    </comment>
    <comment ref="B37" authorId="0" shapeId="0" xr:uid="{1F38A739-791A-419D-8BBE-BC9708E608C3}">
      <text>
        <r>
          <rPr>
            <b/>
            <sz val="9"/>
            <color indexed="81"/>
            <rFont val="Tahoma"/>
            <family val="2"/>
          </rPr>
          <t>Becky Dzingeleski:</t>
        </r>
        <r>
          <rPr>
            <sz val="9"/>
            <color indexed="81"/>
            <rFont val="Tahoma"/>
            <family val="2"/>
          </rPr>
          <t xml:space="preserve">
Per FOD: Unit No longer eligible for participation in TSERS but have runout of prior allocations.    </t>
        </r>
      </text>
    </comment>
    <comment ref="B54" authorId="0" shapeId="0" xr:uid="{10A1807E-8ABD-4F52-BA0C-8F91E89973C8}">
      <text>
        <r>
          <rPr>
            <b/>
            <sz val="9"/>
            <color indexed="81"/>
            <rFont val="Tahoma"/>
            <family val="2"/>
          </rPr>
          <t>Becky Dzingeleski:</t>
        </r>
        <r>
          <rPr>
            <sz val="9"/>
            <color indexed="81"/>
            <rFont val="Tahoma"/>
            <family val="2"/>
          </rPr>
          <t xml:space="preserve">
per FOD, unit is a CU of 21525</t>
        </r>
      </text>
    </comment>
    <comment ref="B97" authorId="0" shapeId="0" xr:uid="{C0F2F495-9A7F-46DE-A6DF-FE97A6C61DEC}">
      <text>
        <r>
          <rPr>
            <b/>
            <sz val="9"/>
            <color indexed="81"/>
            <rFont val="Tahoma"/>
            <family val="2"/>
          </rPr>
          <t>Becky Dzingeleski:</t>
        </r>
        <r>
          <rPr>
            <sz val="9"/>
            <color indexed="81"/>
            <rFont val="Tahoma"/>
            <family val="2"/>
          </rPr>
          <t xml:space="preserve">
Inactive but still have runouts of prior allocations.</t>
        </r>
      </text>
    </comment>
    <comment ref="B114" authorId="0" shapeId="0" xr:uid="{46D3B712-426C-42D3-94DC-376480AFB9CE}">
      <text>
        <r>
          <rPr>
            <b/>
            <sz val="9"/>
            <color indexed="81"/>
            <rFont val="Tahoma"/>
            <family val="2"/>
          </rPr>
          <t>Becky Dzingeleski:</t>
        </r>
        <r>
          <rPr>
            <sz val="9"/>
            <color indexed="81"/>
            <rFont val="Tahoma"/>
            <family val="2"/>
          </rPr>
          <t xml:space="preserve">
Inactive but still have runouts of prior allocations.</t>
        </r>
      </text>
    </comment>
    <comment ref="B144" authorId="0" shapeId="0" xr:uid="{4BCD9748-FCC6-4E99-BA57-29A0B14F755B}">
      <text>
        <r>
          <rPr>
            <b/>
            <sz val="9"/>
            <color indexed="81"/>
            <rFont val="Tahoma"/>
            <family val="2"/>
          </rPr>
          <t>Becky Dzingeleski:</t>
        </r>
        <r>
          <rPr>
            <sz val="9"/>
            <color indexed="81"/>
            <rFont val="Tahoma"/>
            <family val="2"/>
          </rPr>
          <t xml:space="preserve">
Inactive but still have runouts of prior allocations.</t>
        </r>
      </text>
    </comment>
    <comment ref="B185" authorId="0" shapeId="0" xr:uid="{7A3DAA24-0884-4564-8C07-13F76BFE708E}">
      <text>
        <r>
          <rPr>
            <b/>
            <sz val="9"/>
            <color indexed="81"/>
            <rFont val="Tahoma"/>
            <family val="2"/>
          </rPr>
          <t>Becky Dzingeleski:</t>
        </r>
        <r>
          <rPr>
            <sz val="9"/>
            <color indexed="81"/>
            <rFont val="Tahoma"/>
            <family val="2"/>
          </rPr>
          <t xml:space="preserve">
Inactive but still have runouts of prior allocations.</t>
        </r>
      </text>
    </comment>
    <comment ref="B195" authorId="0" shapeId="0" xr:uid="{1181B7DC-7E4A-4993-80ED-9D277872ED74}">
      <text>
        <r>
          <rPr>
            <b/>
            <sz val="9"/>
            <color indexed="81"/>
            <rFont val="Tahoma"/>
            <family val="2"/>
          </rPr>
          <t>Becky Dzingeleski:</t>
        </r>
        <r>
          <rPr>
            <sz val="9"/>
            <color indexed="81"/>
            <rFont val="Tahoma"/>
            <family val="2"/>
          </rPr>
          <t xml:space="preserve">
ceased operations - has deferrals for prior years that will continue to be recognized until deferrals are complete</t>
        </r>
      </text>
    </comment>
    <comment ref="B196" authorId="0" shapeId="0" xr:uid="{12CE8862-D7F2-45B3-8F3A-51BC055AEBD4}">
      <text>
        <r>
          <rPr>
            <b/>
            <sz val="9"/>
            <color indexed="81"/>
            <rFont val="Tahoma"/>
            <family val="2"/>
          </rPr>
          <t>Becky Dzingeleski:</t>
        </r>
        <r>
          <rPr>
            <sz val="9"/>
            <color indexed="81"/>
            <rFont val="Tahoma"/>
            <family val="2"/>
          </rPr>
          <t xml:space="preserve">
Inactive but still have runouts of prior allocations.</t>
        </r>
      </text>
    </comment>
    <comment ref="B212" authorId="0" shapeId="0" xr:uid="{D69A6E5A-DF3A-43C6-93AD-1E591DD3C3A3}">
      <text>
        <r>
          <rPr>
            <b/>
            <sz val="9"/>
            <color indexed="81"/>
            <rFont val="Tahoma"/>
            <family val="2"/>
          </rPr>
          <t>Becky Dzingeleski:</t>
        </r>
        <r>
          <rPr>
            <sz val="9"/>
            <color indexed="81"/>
            <rFont val="Tahoma"/>
            <family val="2"/>
          </rPr>
          <t xml:space="preserve">
Per FOD Unit had contrib at the end of 2017 but not enough to cross 5-digit threshold to show a pension liability.</t>
        </r>
      </text>
    </comment>
    <comment ref="B227" authorId="0" shapeId="0" xr:uid="{52A29EED-1B44-4A39-92F3-098BCDE7B799}">
      <text>
        <r>
          <rPr>
            <b/>
            <sz val="9"/>
            <color indexed="81"/>
            <rFont val="Tahoma"/>
            <family val="2"/>
          </rPr>
          <t>Becky Dzingeleski:</t>
        </r>
        <r>
          <rPr>
            <sz val="9"/>
            <color indexed="81"/>
            <rFont val="Tahoma"/>
            <family val="2"/>
          </rPr>
          <t xml:space="preserve">
Inactive but still have runouts of prior allocations.</t>
        </r>
      </text>
    </comment>
    <comment ref="B305" authorId="0" shapeId="0" xr:uid="{C3F142C1-F318-402D-BAC6-7D62D6631981}">
      <text>
        <r>
          <rPr>
            <b/>
            <sz val="9"/>
            <color indexed="81"/>
            <rFont val="Tahoma"/>
            <family val="2"/>
          </rPr>
          <t>Becky Dzingeleski:</t>
        </r>
        <r>
          <rPr>
            <sz val="9"/>
            <color indexed="81"/>
            <rFont val="Tahoma"/>
            <family val="2"/>
          </rPr>
          <t xml:space="preserve">
CU of 51000 per FOD.  Amts from CU Contributions workbook</t>
        </r>
      </text>
    </comment>
    <comment ref="B306" authorId="0" shapeId="0" xr:uid="{71E7E5DB-A007-471E-905B-410DD3FAFB9E}">
      <text>
        <r>
          <rPr>
            <b/>
            <sz val="9"/>
            <color indexed="81"/>
            <rFont val="Tahoma"/>
            <family val="2"/>
          </rPr>
          <t>Becky Dzingeleski:</t>
        </r>
        <r>
          <rPr>
            <sz val="9"/>
            <color indexed="81"/>
            <rFont val="Tahoma"/>
            <family val="2"/>
          </rPr>
          <t xml:space="preserve">
CU of 51000 per FOD.  Amts from CU Contributions workbook</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Becky Dzingeleski</author>
  </authors>
  <commentList>
    <comment ref="B15" authorId="0" shapeId="0" xr:uid="{A9B6CEE5-8AF8-4F1A-983D-71A96FD3CFCB}">
      <text>
        <r>
          <rPr>
            <b/>
            <sz val="9"/>
            <color indexed="81"/>
            <rFont val="Tahoma"/>
            <family val="2"/>
          </rPr>
          <t>Becky Dzingeleski:</t>
        </r>
        <r>
          <rPr>
            <sz val="9"/>
            <color indexed="81"/>
            <rFont val="Tahoma"/>
            <family val="2"/>
          </rPr>
          <t xml:space="preserve">
Per FOD is a new Unit.  Contributions began in 2018</t>
        </r>
      </text>
    </comment>
    <comment ref="B23" authorId="0" shapeId="0" xr:uid="{B798FC0B-C228-4048-A68B-E9A515A25DE5}">
      <text>
        <r>
          <rPr>
            <b/>
            <sz val="9"/>
            <color indexed="81"/>
            <rFont val="Tahoma"/>
            <family val="2"/>
          </rPr>
          <t>Becky Dzingeleski:</t>
        </r>
        <r>
          <rPr>
            <sz val="9"/>
            <color indexed="81"/>
            <rFont val="Tahoma"/>
            <family val="2"/>
          </rPr>
          <t xml:space="preserve">
Per FOD this Unit merged with HEALTH &amp; HUMAN SVCS (12220)</t>
        </r>
      </text>
    </comment>
    <comment ref="B24" authorId="0" shapeId="0" xr:uid="{A5EA6F1F-7C39-446B-8B84-F9D11BF2A1C9}">
      <text>
        <r>
          <rPr>
            <b/>
            <sz val="9"/>
            <color indexed="81"/>
            <rFont val="Tahoma"/>
            <family val="2"/>
          </rPr>
          <t>Becky Dzingeleski:</t>
        </r>
        <r>
          <rPr>
            <sz val="9"/>
            <color indexed="81"/>
            <rFont val="Tahoma"/>
            <family val="2"/>
          </rPr>
          <t xml:space="preserve">
per FOD this unit includes DEPARTMENT OF HEALTH SERVICES (12200)</t>
        </r>
      </text>
    </comment>
    <comment ref="B30" authorId="0" shapeId="0" xr:uid="{A560006F-8250-4A7E-A3D5-1E1500FA84B4}">
      <text>
        <r>
          <rPr>
            <b/>
            <sz val="9"/>
            <color indexed="81"/>
            <rFont val="Tahoma"/>
            <family val="2"/>
          </rPr>
          <t>Becky Dzingeleski:</t>
        </r>
        <r>
          <rPr>
            <sz val="9"/>
            <color indexed="81"/>
            <rFont val="Tahoma"/>
            <family val="2"/>
          </rPr>
          <t xml:space="preserve">
Per FOD: Unit No longer eligible for participation in TSERS but have runout of prior allocations.        </t>
        </r>
      </text>
    </comment>
    <comment ref="B32" authorId="0" shapeId="0" xr:uid="{9952E668-2B2E-4639-B058-8BD64255EDCA}">
      <text>
        <r>
          <rPr>
            <b/>
            <sz val="9"/>
            <color indexed="81"/>
            <rFont val="Tahoma"/>
            <family val="2"/>
          </rPr>
          <t>Becky Dzingeleski:</t>
        </r>
        <r>
          <rPr>
            <sz val="9"/>
            <color indexed="81"/>
            <rFont val="Tahoma"/>
            <family val="2"/>
          </rPr>
          <t xml:space="preserve">
component unit of 14300 per FOD</t>
        </r>
      </text>
    </comment>
    <comment ref="B36" authorId="0" shapeId="0" xr:uid="{247AE788-A289-41DF-9715-41694E9A84CE}">
      <text>
        <r>
          <rPr>
            <b/>
            <sz val="9"/>
            <color indexed="81"/>
            <rFont val="Tahoma"/>
            <family val="2"/>
          </rPr>
          <t>Becky Dzingeleski:</t>
        </r>
        <r>
          <rPr>
            <sz val="9"/>
            <color indexed="81"/>
            <rFont val="Tahoma"/>
            <family val="2"/>
          </rPr>
          <t xml:space="preserve">
Per FOD, Unit no longer eligible for participation but have runout of prior allocations.   </t>
        </r>
      </text>
    </comment>
    <comment ref="B37" authorId="0" shapeId="0" xr:uid="{CE4A6F05-1C50-4B9E-9354-E5F67E8B01B6}">
      <text>
        <r>
          <rPr>
            <b/>
            <sz val="9"/>
            <color indexed="81"/>
            <rFont val="Tahoma"/>
            <family val="2"/>
          </rPr>
          <t>Becky Dzingeleski:</t>
        </r>
        <r>
          <rPr>
            <sz val="9"/>
            <color indexed="81"/>
            <rFont val="Tahoma"/>
            <family val="2"/>
          </rPr>
          <t xml:space="preserve">
Per FOD: Unit No longer eligible for participation in TSERS but have runout of prior allocations.    </t>
        </r>
      </text>
    </comment>
    <comment ref="B54" authorId="0" shapeId="0" xr:uid="{CCCCEDC8-0BED-4036-9C5C-E40F4F767C39}">
      <text>
        <r>
          <rPr>
            <b/>
            <sz val="9"/>
            <color indexed="81"/>
            <rFont val="Tahoma"/>
            <family val="2"/>
          </rPr>
          <t>Becky Dzingeleski:</t>
        </r>
        <r>
          <rPr>
            <sz val="9"/>
            <color indexed="81"/>
            <rFont val="Tahoma"/>
            <family val="2"/>
          </rPr>
          <t xml:space="preserve">
per FOD, unit is a CU of 21525</t>
        </r>
      </text>
    </comment>
    <comment ref="B97" authorId="0" shapeId="0" xr:uid="{27F4DB6A-AFCD-43F6-ACED-74DF943724F8}">
      <text>
        <r>
          <rPr>
            <b/>
            <sz val="9"/>
            <color indexed="81"/>
            <rFont val="Tahoma"/>
            <family val="2"/>
          </rPr>
          <t>Becky Dzingeleski:</t>
        </r>
        <r>
          <rPr>
            <sz val="9"/>
            <color indexed="81"/>
            <rFont val="Tahoma"/>
            <family val="2"/>
          </rPr>
          <t xml:space="preserve">
Inactive but still have runouts of prior allocations.</t>
        </r>
      </text>
    </comment>
    <comment ref="B114" authorId="0" shapeId="0" xr:uid="{87BC1C94-6BD2-419E-9D67-4163D5120689}">
      <text>
        <r>
          <rPr>
            <b/>
            <sz val="9"/>
            <color indexed="81"/>
            <rFont val="Tahoma"/>
            <family val="2"/>
          </rPr>
          <t>Becky Dzingeleski:</t>
        </r>
        <r>
          <rPr>
            <sz val="9"/>
            <color indexed="81"/>
            <rFont val="Tahoma"/>
            <family val="2"/>
          </rPr>
          <t xml:space="preserve">
Inactive but still have runouts of prior allocations.</t>
        </r>
      </text>
    </comment>
    <comment ref="B144" authorId="0" shapeId="0" xr:uid="{114822F9-3188-4382-AB29-2C5777BBDB28}">
      <text>
        <r>
          <rPr>
            <b/>
            <sz val="9"/>
            <color indexed="81"/>
            <rFont val="Tahoma"/>
            <family val="2"/>
          </rPr>
          <t>Becky Dzingeleski:</t>
        </r>
        <r>
          <rPr>
            <sz val="9"/>
            <color indexed="81"/>
            <rFont val="Tahoma"/>
            <family val="2"/>
          </rPr>
          <t xml:space="preserve">
Inactive but still have runouts of prior allocations.</t>
        </r>
      </text>
    </comment>
    <comment ref="B185" authorId="0" shapeId="0" xr:uid="{C53CFB49-E322-48AF-BC5A-9474195DAE12}">
      <text>
        <r>
          <rPr>
            <b/>
            <sz val="9"/>
            <color indexed="81"/>
            <rFont val="Tahoma"/>
            <family val="2"/>
          </rPr>
          <t>Becky Dzingeleski:</t>
        </r>
        <r>
          <rPr>
            <sz val="9"/>
            <color indexed="81"/>
            <rFont val="Tahoma"/>
            <family val="2"/>
          </rPr>
          <t xml:space="preserve">
Inactive but still have runouts of prior allocations.</t>
        </r>
      </text>
    </comment>
    <comment ref="B195" authorId="0" shapeId="0" xr:uid="{5ADDCD47-8CCA-40BF-B8CF-552082850EC1}">
      <text>
        <r>
          <rPr>
            <b/>
            <sz val="9"/>
            <color indexed="81"/>
            <rFont val="Tahoma"/>
            <family val="2"/>
          </rPr>
          <t>Becky Dzingeleski:</t>
        </r>
        <r>
          <rPr>
            <sz val="9"/>
            <color indexed="81"/>
            <rFont val="Tahoma"/>
            <family val="2"/>
          </rPr>
          <t xml:space="preserve">
ceased operations - has deferrals for prior years that will continue to be recognized until deferrals are complete</t>
        </r>
      </text>
    </comment>
    <comment ref="B196" authorId="0" shapeId="0" xr:uid="{0CB71F57-14FC-49B5-9B00-0088D163356A}">
      <text>
        <r>
          <rPr>
            <b/>
            <sz val="9"/>
            <color indexed="81"/>
            <rFont val="Tahoma"/>
            <family val="2"/>
          </rPr>
          <t>Becky Dzingeleski:</t>
        </r>
        <r>
          <rPr>
            <sz val="9"/>
            <color indexed="81"/>
            <rFont val="Tahoma"/>
            <family val="2"/>
          </rPr>
          <t xml:space="preserve">
Inactive but still have runouts of prior allocations.</t>
        </r>
      </text>
    </comment>
    <comment ref="B212" authorId="0" shapeId="0" xr:uid="{B1F73345-0808-491A-BAAD-569119C3FE1A}">
      <text>
        <r>
          <rPr>
            <b/>
            <sz val="9"/>
            <color indexed="81"/>
            <rFont val="Tahoma"/>
            <family val="2"/>
          </rPr>
          <t>Becky Dzingeleski:</t>
        </r>
        <r>
          <rPr>
            <sz val="9"/>
            <color indexed="81"/>
            <rFont val="Tahoma"/>
            <family val="2"/>
          </rPr>
          <t xml:space="preserve">
Per FOD Unit had contrib at the end of 2017 but not enough to cross 5-digit threshold to show a pension liability.</t>
        </r>
      </text>
    </comment>
    <comment ref="B227" authorId="0" shapeId="0" xr:uid="{61BC45D4-CC33-48F2-8E18-E88472238F19}">
      <text>
        <r>
          <rPr>
            <b/>
            <sz val="9"/>
            <color indexed="81"/>
            <rFont val="Tahoma"/>
            <family val="2"/>
          </rPr>
          <t>Becky Dzingeleski:</t>
        </r>
        <r>
          <rPr>
            <sz val="9"/>
            <color indexed="81"/>
            <rFont val="Tahoma"/>
            <family val="2"/>
          </rPr>
          <t xml:space="preserve">
Inactive but still have runouts of prior allocations.</t>
        </r>
      </text>
    </comment>
    <comment ref="B304" authorId="0" shapeId="0" xr:uid="{FE4626F0-7958-40A4-8E0F-BCAA3FFB2B4E}">
      <text>
        <r>
          <rPr>
            <b/>
            <sz val="9"/>
            <color indexed="81"/>
            <rFont val="Tahoma"/>
            <family val="2"/>
          </rPr>
          <t>Becky Dzingeleski:</t>
        </r>
        <r>
          <rPr>
            <sz val="9"/>
            <color indexed="81"/>
            <rFont val="Tahoma"/>
            <family val="2"/>
          </rPr>
          <t xml:space="preserve">
CU of 51000 per FOD.  Amts from CU Contributions workbook</t>
        </r>
      </text>
    </comment>
    <comment ref="B305" authorId="0" shapeId="0" xr:uid="{6778DC32-3048-4C82-B21E-E6D72B789E01}">
      <text>
        <r>
          <rPr>
            <b/>
            <sz val="9"/>
            <color indexed="81"/>
            <rFont val="Tahoma"/>
            <family val="2"/>
          </rPr>
          <t>Becky Dzingeleski:</t>
        </r>
        <r>
          <rPr>
            <sz val="9"/>
            <color indexed="81"/>
            <rFont val="Tahoma"/>
            <family val="2"/>
          </rPr>
          <t xml:space="preserve">
CU of 51000 per FOD.  Amts from CU Contributions workbook</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Becky Dzingeleski</author>
  </authors>
  <commentList>
    <comment ref="B15" authorId="0" shapeId="0" xr:uid="{0586CA38-5E8A-422E-AC31-689EC962A4A1}">
      <text>
        <r>
          <rPr>
            <b/>
            <sz val="9"/>
            <color indexed="81"/>
            <rFont val="Tahoma"/>
            <family val="2"/>
          </rPr>
          <t>Becky Dzingeleski:</t>
        </r>
        <r>
          <rPr>
            <sz val="9"/>
            <color indexed="81"/>
            <rFont val="Tahoma"/>
            <family val="2"/>
          </rPr>
          <t xml:space="preserve">
Per FOD is a new Unit.  Contributions began in 2018</t>
        </r>
      </text>
    </comment>
    <comment ref="B23" authorId="0" shapeId="0" xr:uid="{55F3FDC0-C8B5-4D83-B124-D69612119062}">
      <text>
        <r>
          <rPr>
            <b/>
            <sz val="9"/>
            <color indexed="81"/>
            <rFont val="Tahoma"/>
            <family val="2"/>
          </rPr>
          <t>Becky Dzingeleski:</t>
        </r>
        <r>
          <rPr>
            <sz val="9"/>
            <color indexed="81"/>
            <rFont val="Tahoma"/>
            <family val="2"/>
          </rPr>
          <t xml:space="preserve">
Per FOD this Unit merged with HEALTH &amp; HUMAN SVCS (12220)</t>
        </r>
      </text>
    </comment>
    <comment ref="B24" authorId="0" shapeId="0" xr:uid="{1E3340E8-7A3E-4B4E-A900-61739C621C26}">
      <text>
        <r>
          <rPr>
            <b/>
            <sz val="9"/>
            <color indexed="81"/>
            <rFont val="Tahoma"/>
            <family val="2"/>
          </rPr>
          <t>Becky Dzingeleski:</t>
        </r>
        <r>
          <rPr>
            <sz val="9"/>
            <color indexed="81"/>
            <rFont val="Tahoma"/>
            <family val="2"/>
          </rPr>
          <t xml:space="preserve">
per FOD this unit includes DEPARTMENT OF HEALTH SERVICES (12200)
       </t>
        </r>
      </text>
    </comment>
    <comment ref="B30" authorId="0" shapeId="0" xr:uid="{187DBE99-AA07-487A-BC54-AF3E0CC9954A}">
      <text>
        <r>
          <rPr>
            <b/>
            <sz val="9"/>
            <color indexed="81"/>
            <rFont val="Tahoma"/>
            <family val="2"/>
          </rPr>
          <t>Becky Dzingeleski:</t>
        </r>
        <r>
          <rPr>
            <sz val="9"/>
            <color indexed="81"/>
            <rFont val="Tahoma"/>
            <family val="2"/>
          </rPr>
          <t xml:space="preserve">
Per FOD: Unit No longer eligible for participation in TSERS but have runout of prior allocations.               </t>
        </r>
      </text>
    </comment>
    <comment ref="B32" authorId="0" shapeId="0" xr:uid="{0FEF2969-FB59-4D9F-9EDA-996FC4F056B6}">
      <text>
        <r>
          <rPr>
            <b/>
            <sz val="9"/>
            <color indexed="81"/>
            <rFont val="Tahoma"/>
            <family val="2"/>
          </rPr>
          <t>Becky Dzingeleski:</t>
        </r>
        <r>
          <rPr>
            <sz val="9"/>
            <color indexed="81"/>
            <rFont val="Tahoma"/>
            <family val="2"/>
          </rPr>
          <t xml:space="preserve">
Per FOD, Unit is a CU of 14300
</t>
        </r>
      </text>
    </comment>
    <comment ref="B36" authorId="0" shapeId="0" xr:uid="{F672754F-56C5-4277-8F51-7C3B26703233}">
      <text>
        <r>
          <rPr>
            <b/>
            <sz val="9"/>
            <color indexed="81"/>
            <rFont val="Tahoma"/>
            <family val="2"/>
          </rPr>
          <t>Becky Dzingeleski:</t>
        </r>
        <r>
          <rPr>
            <sz val="9"/>
            <color indexed="81"/>
            <rFont val="Tahoma"/>
            <family val="2"/>
          </rPr>
          <t xml:space="preserve">
Per FOD, Unit no longer eligible for participation in TSERS but have runout of prior allocations.               </t>
        </r>
      </text>
    </comment>
    <comment ref="B37" authorId="0" shapeId="0" xr:uid="{7D1D403B-96CD-46E7-8B95-075AE159F7CC}">
      <text>
        <r>
          <rPr>
            <b/>
            <sz val="9"/>
            <color indexed="81"/>
            <rFont val="Tahoma"/>
            <family val="2"/>
          </rPr>
          <t>Becky Dzingeleski:</t>
        </r>
        <r>
          <rPr>
            <sz val="9"/>
            <color indexed="81"/>
            <rFont val="Tahoma"/>
            <family val="2"/>
          </rPr>
          <t xml:space="preserve">
Per FOD: Unit No longer eligible for participation in TSERS but have runout of prior allocations.    </t>
        </r>
      </text>
    </comment>
    <comment ref="B54" authorId="0" shapeId="0" xr:uid="{0F898ED6-9C9C-4B3E-9F87-F8D56C9FF608}">
      <text>
        <r>
          <rPr>
            <b/>
            <sz val="9"/>
            <color indexed="81"/>
            <rFont val="Tahoma"/>
            <family val="2"/>
          </rPr>
          <t>Becky Dzingeleski:</t>
        </r>
        <r>
          <rPr>
            <sz val="9"/>
            <color indexed="81"/>
            <rFont val="Tahoma"/>
            <family val="2"/>
          </rPr>
          <t xml:space="preserve">
Per FOD, Unit is CU of 21525
</t>
        </r>
      </text>
    </comment>
    <comment ref="B97" authorId="0" shapeId="0" xr:uid="{B97E01E0-C647-41B1-B45A-70AF0F33D911}">
      <text>
        <r>
          <rPr>
            <b/>
            <sz val="9"/>
            <color indexed="81"/>
            <rFont val="Tahoma"/>
            <family val="2"/>
          </rPr>
          <t>Becky Dzingeleski:</t>
        </r>
        <r>
          <rPr>
            <sz val="9"/>
            <color indexed="81"/>
            <rFont val="Tahoma"/>
            <family val="2"/>
          </rPr>
          <t xml:space="preserve">
Inactive but still have runouts of prior allocations.</t>
        </r>
      </text>
    </comment>
    <comment ref="B114" authorId="0" shapeId="0" xr:uid="{2372AB81-1DAA-4A8A-AB74-AFFDFCF42473}">
      <text>
        <r>
          <rPr>
            <b/>
            <sz val="9"/>
            <color indexed="81"/>
            <rFont val="Tahoma"/>
            <family val="2"/>
          </rPr>
          <t>Becky Dzingeleski:</t>
        </r>
        <r>
          <rPr>
            <sz val="9"/>
            <color indexed="81"/>
            <rFont val="Tahoma"/>
            <family val="2"/>
          </rPr>
          <t xml:space="preserve">
Inactive but still have runouts of prior allocations.</t>
        </r>
      </text>
    </comment>
    <comment ref="B144" authorId="0" shapeId="0" xr:uid="{73E8FC78-7744-4D57-9C4E-26CED51A86D4}">
      <text>
        <r>
          <rPr>
            <b/>
            <sz val="9"/>
            <color indexed="81"/>
            <rFont val="Tahoma"/>
            <family val="2"/>
          </rPr>
          <t>Becky Dzingeleski:</t>
        </r>
        <r>
          <rPr>
            <sz val="9"/>
            <color indexed="81"/>
            <rFont val="Tahoma"/>
            <family val="2"/>
          </rPr>
          <t xml:space="preserve">
Inactive but still have runouts of prior allocations.</t>
        </r>
      </text>
    </comment>
    <comment ref="B184" authorId="0" shapeId="0" xr:uid="{89664482-04F5-4785-9341-D6ED14A13ABD}">
      <text>
        <r>
          <rPr>
            <b/>
            <sz val="9"/>
            <color indexed="81"/>
            <rFont val="Tahoma"/>
            <family val="2"/>
          </rPr>
          <t>Becky Dzingeleski:</t>
        </r>
        <r>
          <rPr>
            <sz val="9"/>
            <color indexed="81"/>
            <rFont val="Tahoma"/>
            <family val="2"/>
          </rPr>
          <t xml:space="preserve">
Inactive but still have runouts of prior allocations.</t>
        </r>
      </text>
    </comment>
    <comment ref="B195" authorId="0" shapeId="0" xr:uid="{B4823C88-90E9-4E02-90FA-120D6F2718C7}">
      <text>
        <r>
          <rPr>
            <b/>
            <sz val="9"/>
            <color indexed="81"/>
            <rFont val="Tahoma"/>
            <family val="2"/>
          </rPr>
          <t>Becky Dzingeleski:</t>
        </r>
        <r>
          <rPr>
            <sz val="9"/>
            <color indexed="81"/>
            <rFont val="Tahoma"/>
            <family val="2"/>
          </rPr>
          <t xml:space="preserve">
ceased operations - has deferrals for prior years that will continue to be recognized until deferrals are complete</t>
        </r>
      </text>
    </comment>
    <comment ref="B196" authorId="0" shapeId="0" xr:uid="{610D9B5A-C876-4E85-B305-BC6B9A186F26}">
      <text>
        <r>
          <rPr>
            <b/>
            <sz val="9"/>
            <color indexed="81"/>
            <rFont val="Tahoma"/>
            <family val="2"/>
          </rPr>
          <t>Becky Dzingeleski:</t>
        </r>
        <r>
          <rPr>
            <sz val="9"/>
            <color indexed="81"/>
            <rFont val="Tahoma"/>
            <family val="2"/>
          </rPr>
          <t xml:space="preserve">
Inactive but still have runouts of prior allocations.</t>
        </r>
      </text>
    </comment>
    <comment ref="B212" authorId="0" shapeId="0" xr:uid="{D5B29546-DFA9-45A0-84A1-99222AADEE51}">
      <text>
        <r>
          <rPr>
            <b/>
            <sz val="9"/>
            <color indexed="81"/>
            <rFont val="Tahoma"/>
            <family val="2"/>
          </rPr>
          <t>Becky Dzingeleski:</t>
        </r>
        <r>
          <rPr>
            <sz val="9"/>
            <color indexed="81"/>
            <rFont val="Tahoma"/>
            <family val="2"/>
          </rPr>
          <t xml:space="preserve">
Per FOD Unit had contrib at the end of 2017 but not enough to cross 5-digit threshold to show a pension liability.</t>
        </r>
      </text>
    </comment>
    <comment ref="B227" authorId="0" shapeId="0" xr:uid="{E36569D8-6844-4BAA-8FB9-7A629058AA11}">
      <text>
        <r>
          <rPr>
            <b/>
            <sz val="9"/>
            <color indexed="81"/>
            <rFont val="Tahoma"/>
            <family val="2"/>
          </rPr>
          <t>Becky Dzingeleski:</t>
        </r>
        <r>
          <rPr>
            <sz val="9"/>
            <color indexed="81"/>
            <rFont val="Tahoma"/>
            <family val="2"/>
          </rPr>
          <t xml:space="preserve">
Inactive but still have runouts of prior allocations.</t>
        </r>
      </text>
    </comment>
    <comment ref="B304" authorId="0" shapeId="0" xr:uid="{AAEBBA6C-5625-44EC-903F-75BAC3B1406D}">
      <text>
        <r>
          <rPr>
            <b/>
            <sz val="9"/>
            <color indexed="81"/>
            <rFont val="Tahoma"/>
            <family val="2"/>
          </rPr>
          <t>Becky Dzingeleski:</t>
        </r>
        <r>
          <rPr>
            <sz val="9"/>
            <color indexed="81"/>
            <rFont val="Tahoma"/>
            <family val="2"/>
          </rPr>
          <t xml:space="preserve">
CU of 51000 per FOD.  Amts from CU Contributions workbook</t>
        </r>
      </text>
    </comment>
    <comment ref="B305" authorId="0" shapeId="0" xr:uid="{F72AD7D3-A33E-4822-A463-E68AF384D3E1}">
      <text>
        <r>
          <rPr>
            <b/>
            <sz val="9"/>
            <color indexed="81"/>
            <rFont val="Tahoma"/>
            <family val="2"/>
          </rPr>
          <t>Becky Dzingeleski:</t>
        </r>
        <r>
          <rPr>
            <sz val="9"/>
            <color indexed="81"/>
            <rFont val="Tahoma"/>
            <family val="2"/>
          </rPr>
          <t xml:space="preserve">
CU of 51000 per FOD.  Amts from CU Contributions workbook</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Becky Dzingeleski</author>
  </authors>
  <commentList>
    <comment ref="B19" authorId="0" shapeId="0" xr:uid="{4D633464-4193-4B48-83A7-2AE509101C87}">
      <text>
        <r>
          <rPr>
            <b/>
            <sz val="9"/>
            <color indexed="81"/>
            <rFont val="Tahoma"/>
            <family val="2"/>
          </rPr>
          <t>Becky Dzingeleski:</t>
        </r>
        <r>
          <rPr>
            <sz val="9"/>
            <color indexed="81"/>
            <rFont val="Tahoma"/>
            <family val="2"/>
          </rPr>
          <t xml:space="preserve">
Per FOD - new unit.  TSERS Contributions began in 2018</t>
        </r>
      </text>
    </comment>
    <comment ref="A27" authorId="0" shapeId="0" xr:uid="{599395FB-A402-4038-8B76-511D01B2A872}">
      <text>
        <r>
          <rPr>
            <b/>
            <sz val="9"/>
            <color indexed="81"/>
            <rFont val="Tahoma"/>
            <family val="2"/>
          </rPr>
          <t>Becky Dzingeleski:</t>
        </r>
        <r>
          <rPr>
            <sz val="9"/>
            <color indexed="81"/>
            <rFont val="Tahoma"/>
            <family val="2"/>
          </rPr>
          <t xml:space="preserve">
Per FOD this unit merged with HEALTH &amp; HUMAN SVCS (12220)</t>
        </r>
      </text>
    </comment>
    <comment ref="A28" authorId="0" shapeId="0" xr:uid="{A919D1DE-9835-4928-8B6C-A2CDD0E00847}">
      <text>
        <r>
          <rPr>
            <b/>
            <sz val="9"/>
            <color indexed="81"/>
            <rFont val="Tahoma"/>
            <family val="2"/>
          </rPr>
          <t>Becky Dzingeleski:</t>
        </r>
        <r>
          <rPr>
            <sz val="9"/>
            <color indexed="81"/>
            <rFont val="Tahoma"/>
            <family val="2"/>
          </rPr>
          <t xml:space="preserve">
Per FOD This unit includes DEPARTMENT OF HEALTH SERVICES        (12200)</t>
        </r>
      </text>
    </comment>
    <comment ref="A29" authorId="0" shapeId="0" xr:uid="{CB16F273-588F-4B35-A247-6A7EC7EF1B60}">
      <text>
        <r>
          <rPr>
            <b/>
            <sz val="9"/>
            <color indexed="81"/>
            <rFont val="Tahoma"/>
            <family val="2"/>
          </rPr>
          <t>Becky Dzingeleski:</t>
        </r>
        <r>
          <rPr>
            <sz val="9"/>
            <color indexed="81"/>
            <rFont val="Tahoma"/>
            <family val="2"/>
          </rPr>
          <t xml:space="preserve">
Per FOD This unit includes DEPARTMENT OF HEALTH SERVICES        (12200)</t>
        </r>
      </text>
    </comment>
    <comment ref="B35" authorId="0" shapeId="0" xr:uid="{991A184F-44B5-4A90-A4F5-E3151B80675F}">
      <text>
        <r>
          <rPr>
            <b/>
            <sz val="9"/>
            <color indexed="81"/>
            <rFont val="Tahoma"/>
            <family val="2"/>
          </rPr>
          <t>Becky Dzingeleski:</t>
        </r>
        <r>
          <rPr>
            <sz val="9"/>
            <color indexed="81"/>
            <rFont val="Tahoma"/>
            <family val="2"/>
          </rPr>
          <t xml:space="preserve">
Per FOD, Unit no longer eligible for participation but have runout of prior allocations.  </t>
        </r>
      </text>
    </comment>
    <comment ref="B41" authorId="0" shapeId="0" xr:uid="{80EE8BC6-858C-4F9D-8B2C-52294B6CCE52}">
      <text>
        <r>
          <rPr>
            <b/>
            <sz val="9"/>
            <color indexed="81"/>
            <rFont val="Tahoma"/>
            <family val="2"/>
          </rPr>
          <t>Becky Dzingeleski:</t>
        </r>
        <r>
          <rPr>
            <sz val="9"/>
            <color indexed="81"/>
            <rFont val="Tahoma"/>
            <family val="2"/>
          </rPr>
          <t xml:space="preserve">
Per FOD, Unit no longer eligible for participation but have runout of prior allocations.  </t>
        </r>
      </text>
    </comment>
    <comment ref="B42" authorId="0" shapeId="0" xr:uid="{4DDE10D2-1FF4-4069-8589-4EFC056BF491}">
      <text>
        <r>
          <rPr>
            <b/>
            <sz val="9"/>
            <color indexed="81"/>
            <rFont val="Tahoma"/>
            <family val="2"/>
          </rPr>
          <t>Becky Dzingeleski:</t>
        </r>
        <r>
          <rPr>
            <sz val="9"/>
            <color indexed="81"/>
            <rFont val="Tahoma"/>
            <family val="2"/>
          </rPr>
          <t xml:space="preserve">
Per FOD, Unit no longer eligible for TSERS participation but have runout of prior allocations</t>
        </r>
      </text>
    </comment>
    <comment ref="B102" authorId="0" shapeId="0" xr:uid="{78703E99-8D42-44D4-AF55-37B0E8EA3A27}">
      <text>
        <r>
          <rPr>
            <b/>
            <sz val="9"/>
            <color indexed="81"/>
            <rFont val="Tahoma"/>
            <family val="2"/>
          </rPr>
          <t>Becky Dzingeleski:</t>
        </r>
        <r>
          <rPr>
            <sz val="9"/>
            <color indexed="81"/>
            <rFont val="Tahoma"/>
            <family val="2"/>
          </rPr>
          <t xml:space="preserve">
Inactive but still have runouts of prior allocations.</t>
        </r>
      </text>
    </comment>
    <comment ref="B119" authorId="0" shapeId="0" xr:uid="{76DBEC60-3333-4A59-A91C-502E38C0E45C}">
      <text>
        <r>
          <rPr>
            <b/>
            <sz val="9"/>
            <color indexed="81"/>
            <rFont val="Tahoma"/>
            <family val="2"/>
          </rPr>
          <t>Becky Dzingeleski:</t>
        </r>
        <r>
          <rPr>
            <sz val="9"/>
            <color indexed="81"/>
            <rFont val="Tahoma"/>
            <family val="2"/>
          </rPr>
          <t xml:space="preserve">
Inactive but still have runouts of prior allocations.</t>
        </r>
      </text>
    </comment>
    <comment ref="B149" authorId="0" shapeId="0" xr:uid="{C45AF574-3563-436D-A621-BB65FF25D996}">
      <text>
        <r>
          <rPr>
            <b/>
            <sz val="9"/>
            <color indexed="81"/>
            <rFont val="Tahoma"/>
            <family val="2"/>
          </rPr>
          <t>Becky Dzingeleski:</t>
        </r>
        <r>
          <rPr>
            <sz val="9"/>
            <color indexed="81"/>
            <rFont val="Tahoma"/>
            <family val="2"/>
          </rPr>
          <t xml:space="preserve">
Inactive but still have runouts of prior allocations.</t>
        </r>
      </text>
    </comment>
    <comment ref="B190" authorId="0" shapeId="0" xr:uid="{137C888E-D35E-4BD9-ADC9-253BF08216FF}">
      <text>
        <r>
          <rPr>
            <b/>
            <sz val="9"/>
            <color indexed="81"/>
            <rFont val="Tahoma"/>
            <family val="2"/>
          </rPr>
          <t>Becky Dzingeleski:</t>
        </r>
        <r>
          <rPr>
            <sz val="9"/>
            <color indexed="81"/>
            <rFont val="Tahoma"/>
            <family val="2"/>
          </rPr>
          <t xml:space="preserve">
Inactive but still have runouts of prior allocations.</t>
        </r>
      </text>
    </comment>
    <comment ref="B200" authorId="0" shapeId="0" xr:uid="{9ED48145-FCFA-4F8C-853D-5FDB723BDB72}">
      <text>
        <r>
          <rPr>
            <b/>
            <sz val="9"/>
            <color indexed="81"/>
            <rFont val="Tahoma"/>
            <family val="2"/>
          </rPr>
          <t>Becky Dzingeleski:</t>
        </r>
        <r>
          <rPr>
            <sz val="9"/>
            <color indexed="81"/>
            <rFont val="Tahoma"/>
            <family val="2"/>
          </rPr>
          <t xml:space="preserve">
ceased operations - has deferrals for prior years that will continue to be recognized until deferrals are complete</t>
        </r>
      </text>
    </comment>
    <comment ref="B201" authorId="0" shapeId="0" xr:uid="{04478BB6-B893-4214-AA83-4491A928F93A}">
      <text>
        <r>
          <rPr>
            <b/>
            <sz val="9"/>
            <color indexed="81"/>
            <rFont val="Tahoma"/>
            <family val="2"/>
          </rPr>
          <t>Becky Dzingeleski:</t>
        </r>
        <r>
          <rPr>
            <sz val="9"/>
            <color indexed="81"/>
            <rFont val="Tahoma"/>
            <family val="2"/>
          </rPr>
          <t xml:space="preserve">
Inactive but still have runouts of prior allocations.</t>
        </r>
      </text>
    </comment>
    <comment ref="B217" authorId="0" shapeId="0" xr:uid="{2AB2F07A-1732-4731-A0DD-3C2CC9377081}">
      <text>
        <r>
          <rPr>
            <b/>
            <sz val="9"/>
            <color indexed="81"/>
            <rFont val="Tahoma"/>
            <family val="2"/>
          </rPr>
          <t>Becky Dzingeleski:</t>
        </r>
        <r>
          <rPr>
            <sz val="9"/>
            <color indexed="81"/>
            <rFont val="Tahoma"/>
            <family val="2"/>
          </rPr>
          <t xml:space="preserve">
Per FOD Unit had contrib at the end of 2017 but not enough to cross 5-digit threshold to show a pension liability.</t>
        </r>
      </text>
    </comment>
    <comment ref="B232" authorId="0" shapeId="0" xr:uid="{BBAC1EEB-1EF3-4762-B7C5-D9F869251A0F}">
      <text>
        <r>
          <rPr>
            <b/>
            <sz val="9"/>
            <color indexed="81"/>
            <rFont val="Tahoma"/>
            <family val="2"/>
          </rPr>
          <t>Becky Dzingeleski:</t>
        </r>
        <r>
          <rPr>
            <sz val="9"/>
            <color indexed="81"/>
            <rFont val="Tahoma"/>
            <family val="2"/>
          </rPr>
          <t xml:space="preserve">
Inactive but still have runouts of prior allocations.</t>
        </r>
      </text>
    </comment>
    <comment ref="B309" authorId="0" shapeId="0" xr:uid="{35369B55-3B16-4E22-BC28-2D6581414BC4}">
      <text>
        <r>
          <rPr>
            <b/>
            <sz val="9"/>
            <color indexed="81"/>
            <rFont val="Tahoma"/>
            <family val="2"/>
          </rPr>
          <t>Becky Dzingeleski:</t>
        </r>
        <r>
          <rPr>
            <sz val="9"/>
            <color indexed="81"/>
            <rFont val="Tahoma"/>
            <family val="2"/>
          </rPr>
          <t xml:space="preserve">
CU of 51000
</t>
        </r>
      </text>
    </comment>
    <comment ref="B310" authorId="0" shapeId="0" xr:uid="{862B6CE9-7703-4C4B-A42A-CBDD7250A490}">
      <text>
        <r>
          <rPr>
            <b/>
            <sz val="9"/>
            <color indexed="81"/>
            <rFont val="Tahoma"/>
            <family val="2"/>
          </rPr>
          <t>Becky Dzingeleski:</t>
        </r>
        <r>
          <rPr>
            <sz val="9"/>
            <color indexed="81"/>
            <rFont val="Tahoma"/>
            <family val="2"/>
          </rPr>
          <t xml:space="preserve">
CU of 51000</t>
        </r>
      </text>
    </comment>
  </commentList>
</comments>
</file>

<file path=xl/sharedStrings.xml><?xml version="1.0" encoding="utf-8"?>
<sst xmlns="http://schemas.openxmlformats.org/spreadsheetml/2006/main" count="4017" uniqueCount="548">
  <si>
    <t>NORTH CAROLINA EDUCATION LOTTERY</t>
  </si>
  <si>
    <t>DEPARTMENT OF JUSTICE</t>
  </si>
  <si>
    <t>STATE AUDITOR</t>
  </si>
  <si>
    <t>DEPARTMENT OF CULTURAL RESOURCES</t>
  </si>
  <si>
    <t>ADMINISTRATIVE OFFICE OF THE COURTS</t>
  </si>
  <si>
    <t>OFFICE OF ADMINISTRATIVE HEARING</t>
  </si>
  <si>
    <t>DEPARTMENT OF ADMINISTRATION</t>
  </si>
  <si>
    <t>OFFICE OF STATE BUDGET &amp; MANAGEMENT</t>
  </si>
  <si>
    <t>INFORMATION TECHNOLOGY SERVICES</t>
  </si>
  <si>
    <t>OFFICE OF STATE CONTROLLER</t>
  </si>
  <si>
    <t>N C SCHOOL OF SCIENCE &amp; MATHEMATICS</t>
  </si>
  <si>
    <t>ENVIRONMENT AND NATURAL RESOURCES</t>
  </si>
  <si>
    <t>NC HOUSING FINANCE AGENCY</t>
  </si>
  <si>
    <t>WILDLIFE RESOURCES COMMISSION</t>
  </si>
  <si>
    <t>STATE BOARD OF ELECTIONS</t>
  </si>
  <si>
    <t>GOVERNOR'S OFFICE</t>
  </si>
  <si>
    <t>LT GOVERNOR'S OFFICE</t>
  </si>
  <si>
    <t>GENERAL ASSEMBLY</t>
  </si>
  <si>
    <t>HEALTH &amp; HUMAN SVCS</t>
  </si>
  <si>
    <t>DEPARTMENT OF COMMERCE</t>
  </si>
  <si>
    <t>INSURANCE DEPARTMENT</t>
  </si>
  <si>
    <t>LABOR DEPARTMENT</t>
  </si>
  <si>
    <t>REVENUE DEPARTMENT</t>
  </si>
  <si>
    <t>SECRETARY OF STATE</t>
  </si>
  <si>
    <t>STATE TREASURER</t>
  </si>
  <si>
    <t>DEPARTMENT OF AGRICULTURE</t>
  </si>
  <si>
    <t>BARBER EXAMINERS, STATE BOARD OF</t>
  </si>
  <si>
    <t>NORTH CAROLINA BOARD OF OPTICIANS</t>
  </si>
  <si>
    <t>N C REAL ESTATE COMMISSION</t>
  </si>
  <si>
    <t>N C AUCTIONEERS LICENSING BOARD</t>
  </si>
  <si>
    <t>N C STATE BOARD OF EXAMINERS OF PRACTICING PSYCHOL</t>
  </si>
  <si>
    <t>COMMUNITY COLLEGES ADMINISTRATION</t>
  </si>
  <si>
    <t>DEPARTMENT OF PUBLIC SAFETY</t>
  </si>
  <si>
    <t>APPALACHIAN STATE UNIVERSITY</t>
  </si>
  <si>
    <t>N C SCHOOL OF THE ARTS</t>
  </si>
  <si>
    <t>EAST CAROLINA UNIVERSITY</t>
  </si>
  <si>
    <t>ELIZABETH CITY STATE UNIVERSITY</t>
  </si>
  <si>
    <t>FAYETTEVILLE STATE UNIVERSITY</t>
  </si>
  <si>
    <t>NC A&amp;T UNIVERSITY</t>
  </si>
  <si>
    <t>N C CENTRAL UNIVERSITY</t>
  </si>
  <si>
    <t>UNIVERSITY OF NORTH CAROLINA AT GREENSBORO</t>
  </si>
  <si>
    <t>UNC - PEMBROKE</t>
  </si>
  <si>
    <t>N C STATE UNIVERSITY</t>
  </si>
  <si>
    <t>UNC-CH CB 1260</t>
  </si>
  <si>
    <t>UNC-GENERAL ADMINISTRATION</t>
  </si>
  <si>
    <t>UNC HEALTH CARE SYSTEM</t>
  </si>
  <si>
    <t>UNIVERSITY OF NORTH CAROLINA PRESS</t>
  </si>
  <si>
    <t>WESTERN CAROLINA UNIVERSITY</t>
  </si>
  <si>
    <t>WINSTON-SALEM STATE UNIVERSITY</t>
  </si>
  <si>
    <t>DEPARTMENT OF PUBLIC INSTRUCTION</t>
  </si>
  <si>
    <t>UNIVERSITY OF NORTH CAROLINA AT ASHEVILLE</t>
  </si>
  <si>
    <t>UNIVERSITY OF NORTH CAROLINA AT CHARLOTTE</t>
  </si>
  <si>
    <t>UNIVERSITY OF NORTH CAROLINA AT WILMINGTON</t>
  </si>
  <si>
    <t>YANCEY COUNTY SCHOOLS</t>
  </si>
  <si>
    <t>ALAMANCE COUNTY SCHOOLS</t>
  </si>
  <si>
    <t>CLOVER GARDEN CHARTER SCHOOL</t>
  </si>
  <si>
    <t>RIVER MILL ACADEMY CHARTER</t>
  </si>
  <si>
    <t>THE HAWBRIDGE SCHOOL</t>
  </si>
  <si>
    <t>ALAMANCE COMMUNITY COLLEGE</t>
  </si>
  <si>
    <t>ALEXANDER COUNTY SCHOOLS</t>
  </si>
  <si>
    <t>ALLEGHANY COUNTY SCHOOLS</t>
  </si>
  <si>
    <t>ANSON COUNTY SCHOOLS</t>
  </si>
  <si>
    <t>SOUTH PIEDMONT COMMUNITY COLLEGE</t>
  </si>
  <si>
    <t>ASHE COUNTY SCHOOLS</t>
  </si>
  <si>
    <t>AVERY COUNTY SCHOOLS</t>
  </si>
  <si>
    <t>GRANDFATHER ACADEMY</t>
  </si>
  <si>
    <t>BEAUFORT COUNTY SCHOOLS</t>
  </si>
  <si>
    <t>BEAUFORT COUNTY COMMUNITY COLLEGE</t>
  </si>
  <si>
    <t>BERTIE COUNTY SCHOOLS</t>
  </si>
  <si>
    <t>BLADEN COUNTY SCHOOLS</t>
  </si>
  <si>
    <t>BLADEN COMMUNITY COLLEGE</t>
  </si>
  <si>
    <t>BRUNSWICK COUNTY SCHOOLS</t>
  </si>
  <si>
    <t>BRUNSWICK COMMUNITY COLLEGE</t>
  </si>
  <si>
    <t>BUNCOMBE COUNTY SCHOOLS</t>
  </si>
  <si>
    <t>F DELANY NEW SCHOOL FOR CHILDREN</t>
  </si>
  <si>
    <t>EVERGREEN COMMUNITY CHARTER SCHOOL</t>
  </si>
  <si>
    <t>ASHEVILLE-BUNCOMBE TECHNICAL COLLEGE</t>
  </si>
  <si>
    <t>ASHEVILLE CITY SCHOOLS</t>
  </si>
  <si>
    <t>BURKE COUNTY SCHOOLS</t>
  </si>
  <si>
    <t>WESTERN PIEDMONT COMM COLLEGE</t>
  </si>
  <si>
    <t>CABARRUS COUNTY SCHOOLS</t>
  </si>
  <si>
    <t>CAROLINA INTERNATIONAL SCHOOL</t>
  </si>
  <si>
    <t>KANNAPOLIS CITY SCHOOLS</t>
  </si>
  <si>
    <t>CALDWELL COUNTY SCHOOLS</t>
  </si>
  <si>
    <t>CALDWELL COMMUNITY COLLEGE</t>
  </si>
  <si>
    <t>CAMDEN COUNTY SCHOOLS</t>
  </si>
  <si>
    <t>CARTERET COUNTY SCHOOLS</t>
  </si>
  <si>
    <t>CARTERET COMMUNITY COLLEGE</t>
  </si>
  <si>
    <t>CASWELL COUNTY SCHOOLS</t>
  </si>
  <si>
    <t>CATAWBA COUNTY SCHOOLS</t>
  </si>
  <si>
    <t>CATAWBA VALLEY COMMUNITY COLLEGE</t>
  </si>
  <si>
    <t>HICKORY CITY SCHOOLS</t>
  </si>
  <si>
    <t>NEWTON-CONOVER CITY SCHOOLS</t>
  </si>
  <si>
    <t>CHATHAM COUNTY SCHOOLS</t>
  </si>
  <si>
    <t>CHEROKEE COUNTY SCHOOLS</t>
  </si>
  <si>
    <t>TRI-COUNTY COMMUNITY COLLEGE</t>
  </si>
  <si>
    <t>EDENTON-CHOWAN COUNTY SCHOOLS</t>
  </si>
  <si>
    <t>CLAY COUNTY SCHOOLS</t>
  </si>
  <si>
    <t>CLEVELAND COUNTY SCHOOLS</t>
  </si>
  <si>
    <t>CLEVELAND TECHNICAL COLLEGE</t>
  </si>
  <si>
    <t>COLUMBUS COUNTY SCHOOLS</t>
  </si>
  <si>
    <t>SOUTHEASTERN COMMUNITY COLLEGE</t>
  </si>
  <si>
    <t>WHITEVILLE CITY SCHOOLS</t>
  </si>
  <si>
    <t>SEGS ACADEMY</t>
  </si>
  <si>
    <t>NEW BERN/CRAVEN COUNTY BOARD OF EDUCATION</t>
  </si>
  <si>
    <t>CRAVEN COMMUNITY COLLEGE</t>
  </si>
  <si>
    <t>CUMBERLAND COUNTY SCHOOLS</t>
  </si>
  <si>
    <t>FAYETTEVILLE TECHNICAL COMMUNITY COLLEGE</t>
  </si>
  <si>
    <t>CURRITUCK COUNTY SCHOOLS</t>
  </si>
  <si>
    <t>DARE COUNTY SCHOOLS</t>
  </si>
  <si>
    <t>DAVIDSON COUNTY SCHOOLS</t>
  </si>
  <si>
    <t>DAVIDSON COUNTY COMMUNITY COLLEGE</t>
  </si>
  <si>
    <t>LEXINGTON CITY SCHOOLS</t>
  </si>
  <si>
    <t>THOMASVILLE CITY SCHOOLS</t>
  </si>
  <si>
    <t>DAVIE COUNTY SCHOOLS</t>
  </si>
  <si>
    <t>N.E. REGIONAL SCHOOL FOR BIOTECHNOLOGY</t>
  </si>
  <si>
    <t>CORNERSTONE ACADEMY</t>
  </si>
  <si>
    <t>DUPLIN COUNTY SCHOOLS</t>
  </si>
  <si>
    <t>JAMES SPRUNT TECHNICAL COLLEGE</t>
  </si>
  <si>
    <t>DURHAM PUBLIC SCHOOLS</t>
  </si>
  <si>
    <t>CENTRAL PARK SCH FOR CHILDREN</t>
  </si>
  <si>
    <t>HEALTHY START ACADEMY</t>
  </si>
  <si>
    <t>VOYAGER ACADEMY</t>
  </si>
  <si>
    <t>DURHAM TECHNICAL INSTITUTE</t>
  </si>
  <si>
    <t>BEAR GRASS CHARTER SCHOOL</t>
  </si>
  <si>
    <t>EDGECOMBE COUNTY SCHOOLS</t>
  </si>
  <si>
    <t>EDGECOMBE TECHNICAL COLLEGE</t>
  </si>
  <si>
    <t>WINSTON-SALEM-FORSYTH COUNTY SCHOOLS</t>
  </si>
  <si>
    <t>ARTS BASED ELEMENTARY CHARTER</t>
  </si>
  <si>
    <t>FORSYTH TECHNICAL INSTITUTE</t>
  </si>
  <si>
    <t>FRANKLIN COUNTY SCHOOLS</t>
  </si>
  <si>
    <t>A CHILDS GARDEN CHARTER (AKA CROSS CREEK CHARTER)</t>
  </si>
  <si>
    <t>GASTON COUNTY SCHOOLS</t>
  </si>
  <si>
    <t>GASTON COLLEGE</t>
  </si>
  <si>
    <t>GATES COUNTY SCHOOLS</t>
  </si>
  <si>
    <t>GRAHAM COUNTY SCHOOLS</t>
  </si>
  <si>
    <t>GRANVILLE COUNTY SCHOOLS AND OXFORD ORPHANAGE</t>
  </si>
  <si>
    <t>GREENE COUNTY SCHOOLS</t>
  </si>
  <si>
    <t>GUILFORD COUNTY SCHOOLS</t>
  </si>
  <si>
    <t>GUILFORD TECHNICAL COMMUNITY COLLEGE</t>
  </si>
  <si>
    <t>HALIFAX COUNTY SCHOOLS</t>
  </si>
  <si>
    <t>HALIFAX COMMUNITY COLLEGE</t>
  </si>
  <si>
    <t>ROANOKE RAPIDS CITY SCHOOLS</t>
  </si>
  <si>
    <t>WELDON CITY SCHOOLS</t>
  </si>
  <si>
    <t>HARNETT COUNTY SCHOOLS</t>
  </si>
  <si>
    <t>HAYWOOD COUNTY SCHOOLS</t>
  </si>
  <si>
    <t>HAYWOOD TECHNICAL COLLEGE</t>
  </si>
  <si>
    <t>HENDERSON COUNTY SCHOOLS</t>
  </si>
  <si>
    <t>MOUNTAIN COMMUNITY SCHOOL</t>
  </si>
  <si>
    <t>BLUE RIDGE COMMUNITY COLLEGE</t>
  </si>
  <si>
    <t>HERTFORD COUNTY SCHOOLS</t>
  </si>
  <si>
    <t>ROANOKE-CHOWAN COMMUNITY COLLEGE</t>
  </si>
  <si>
    <t>HOKE COUNTY SCHOOLS</t>
  </si>
  <si>
    <t>HYDE COUNTY SCHOOLS</t>
  </si>
  <si>
    <t>SUCCESS INSTITUTE</t>
  </si>
  <si>
    <t>MITCHELL COMMUNITY COLLEGE</t>
  </si>
  <si>
    <t>MOORESVILLE CITY SCHOOLS</t>
  </si>
  <si>
    <t>JACKSON COUNTY SCHOOLS</t>
  </si>
  <si>
    <t>SOUTHWESTERN COMMUNITY COLLEGE</t>
  </si>
  <si>
    <t>JOHNSTON COUNTY SCHOOLS</t>
  </si>
  <si>
    <t>JOHNSTON TECHNICAL COLLEGE</t>
  </si>
  <si>
    <t>NEUSE CHARTER SCHOOL</t>
  </si>
  <si>
    <t>JONES COUNTY SCHOOLS</t>
  </si>
  <si>
    <t>SANFORD-LEE COUNTY BOARD OF EDUCATION</t>
  </si>
  <si>
    <t>CENTRAL CAROLINA COMMUNITY COLLEGE</t>
  </si>
  <si>
    <t>LENOIR COUNTY SCHOOLS</t>
  </si>
  <si>
    <t>CHILDRENS VILLAGE ACADEMY</t>
  </si>
  <si>
    <t>KINSTON CHARTER ACADEMY</t>
  </si>
  <si>
    <t>LENOIR COUNTY COMMUNITY COLLEGE</t>
  </si>
  <si>
    <t>LINCOLN COUNTY SCHOOLS</t>
  </si>
  <si>
    <t>MACON COUNTY SCHOOLS</t>
  </si>
  <si>
    <t>MADISON COUNTY SCHOOLS</t>
  </si>
  <si>
    <t>MARTIN COUNTY SCHOOLS</t>
  </si>
  <si>
    <t>MARTIN COMMUNITY COLLEGE</t>
  </si>
  <si>
    <t>MCDOWELL COUNTY SCHOOLS</t>
  </si>
  <si>
    <t>MCDOWELL TECHNICAL COLLEGE</t>
  </si>
  <si>
    <t>CHARLOTTE-MECKLENBURG COUNTY SCHOOLS</t>
  </si>
  <si>
    <t>COMMUNITY CHARTER SCHOOL</t>
  </si>
  <si>
    <t>KENNEDY CHARTER</t>
  </si>
  <si>
    <t>COMMUNITY SCHOOL OF DAVIDSON</t>
  </si>
  <si>
    <t>CENTRAL PIEDMONT COMMUNITY COLLEGE</t>
  </si>
  <si>
    <t>LAKE NORMAN CHARTER SCHOOL</t>
  </si>
  <si>
    <t>SOCRATES ACADEMY</t>
  </si>
  <si>
    <t>PINE LAKE PREP CHARTER</t>
  </si>
  <si>
    <t>CHARLOTTE SECONDARY CHARTER</t>
  </si>
  <si>
    <t>MITCHELL COUNTY SCHOOLS</t>
  </si>
  <si>
    <t>KIPP CHARLOTTE CHARTER</t>
  </si>
  <si>
    <t>MAYLAND TECHNICAL COLLEGE</t>
  </si>
  <si>
    <t>MONTGOMERY COUNTY SCHOOLS</t>
  </si>
  <si>
    <t>MONTGOMERY COMMUNITY COLLEGE</t>
  </si>
  <si>
    <t>MOORE COUNTY SCHOOLS</t>
  </si>
  <si>
    <t>ACADEMY OF MOORE COUNTY</t>
  </si>
  <si>
    <t>STARS CHARTER SCHOOL</t>
  </si>
  <si>
    <t>SANDHILLS COMMUNITY COLLEGE</t>
  </si>
  <si>
    <t>NASH-ROCKY MOUNT SCHOOLS</t>
  </si>
  <si>
    <t>NASH TECHNICAL COLLEGE</t>
  </si>
  <si>
    <t>NEW HANOVER COUNTY SCHOOLS</t>
  </si>
  <si>
    <t>CAPE FEAR CTR FOR INQUIRY</t>
  </si>
  <si>
    <t>WILMINGTON PREP ACADEMY</t>
  </si>
  <si>
    <t>CAPE FEAR COMMUNITY COLLEGE</t>
  </si>
  <si>
    <t>NORTHAMPTON COUNTY SCHOOLS</t>
  </si>
  <si>
    <t>GASTON COLLEGE PREPARATORY CHARTER</t>
  </si>
  <si>
    <t>ONSLOW COUNTY SCHOOLS</t>
  </si>
  <si>
    <t>ZECA SCHOOL OF THE ARTS AND TECHNOLOGY</t>
  </si>
  <si>
    <t>COASTAL CAROLINA COMMUNITY COLLEGE</t>
  </si>
  <si>
    <t>ORANGE COUNTY SCHOOLS</t>
  </si>
  <si>
    <t>PACE ACADEMY</t>
  </si>
  <si>
    <t>ORANGE CHARTER SCHOOL</t>
  </si>
  <si>
    <t>CHAPEL HILL - CARBORO CITY SCHOOLS</t>
  </si>
  <si>
    <t>PAMLICO COUNTY SCHOOLS</t>
  </si>
  <si>
    <t>ARAPAHOE CHARTER SCHOOL</t>
  </si>
  <si>
    <t>PAMLICO COMMUNITY COLLEGE</t>
  </si>
  <si>
    <t>ELIZABETH CITY AND PASQUOTANK COUNTY SCHOOLS</t>
  </si>
  <si>
    <t>COLLEGE OF THE ALBEMARLE</t>
  </si>
  <si>
    <t>PENDER COUNTY SCHOOLS</t>
  </si>
  <si>
    <t>PERQUIMANS COUNTY SCHOOLS</t>
  </si>
  <si>
    <t>PERSON COUNTY SCHOOLS</t>
  </si>
  <si>
    <t>ROXBORO COMMUNITY SCHOOL</t>
  </si>
  <si>
    <t>PIEDMONT COMMUNITY COLLEGE</t>
  </si>
  <si>
    <t>PITT COUNTY SCHOOLS</t>
  </si>
  <si>
    <t>PITT COMMUNITY COLLEGE</t>
  </si>
  <si>
    <t>POLK COUNTY SCHOOLS</t>
  </si>
  <si>
    <t>RANDOLPH COUNTY SCHOOLS</t>
  </si>
  <si>
    <t>UWHARRIE CHARTER ACADEMY</t>
  </si>
  <si>
    <t>RANDOLPH COMMUNITY COLLEGE</t>
  </si>
  <si>
    <t>ASHEBORO CITY SCHOOLS</t>
  </si>
  <si>
    <t>RICHMOND COUNTY SCHOOLS</t>
  </si>
  <si>
    <t>RICHMOND TECHNICAL COLLEGE</t>
  </si>
  <si>
    <t>ROBESON COUNTY SCHOOLS</t>
  </si>
  <si>
    <t>SOUTHEASTERN ACADEMY CHARTER SCHOOL</t>
  </si>
  <si>
    <t>ROBESON COMMUNITY COLLEGE</t>
  </si>
  <si>
    <t>ROCKINGHAM COUNTY SCHOOLS</t>
  </si>
  <si>
    <t>BETHANY COMMUNITY MIDDLE SCHOOL</t>
  </si>
  <si>
    <t>ROCKINGHAM COMMUNITY COLLEGE</t>
  </si>
  <si>
    <t>ROWAN-SALISBURY SCHOOL SYSTEM</t>
  </si>
  <si>
    <t>ROWAN-CABARRUS COMMUNITY COLLEGE</t>
  </si>
  <si>
    <t>RUTHERFORD COUNTY SCHOOLS</t>
  </si>
  <si>
    <t>ISOTHERMAL COMMUNITY COLLEGE</t>
  </si>
  <si>
    <t>SAMPSON COUNTY SCHOOLS</t>
  </si>
  <si>
    <t>SAMPSON COMMUNITY COLLEGE</t>
  </si>
  <si>
    <t>CLINTON CITY SCHOOLS</t>
  </si>
  <si>
    <t>SCOTLAND COUNTY SCHOOLS</t>
  </si>
  <si>
    <t>STANLY COUNTY SCHOOLS</t>
  </si>
  <si>
    <t>GRAY STONE DAY SCHOOL</t>
  </si>
  <si>
    <t>STANLY COMMUNITY COLLEGE</t>
  </si>
  <si>
    <t>STOKES COUNTY SCHOOLS</t>
  </si>
  <si>
    <t>SURRY COUNTY SCHOOLS</t>
  </si>
  <si>
    <t>BRIDGES CHARTER SCHOOLS</t>
  </si>
  <si>
    <t>MILLENNIUM CHARTER ACADEMY</t>
  </si>
  <si>
    <t>SURRY COMMUNITY COLLEGE</t>
  </si>
  <si>
    <t>MOUNT AIRY CITY SCHOOLS</t>
  </si>
  <si>
    <t>ELKIN CITY SCHOOLS</t>
  </si>
  <si>
    <t>SWAIN COUNTY SCHOOLS</t>
  </si>
  <si>
    <t>MTN DISCOVERY CHARTER</t>
  </si>
  <si>
    <t>TRANSYLVANIA COUNTY SCHOOLS</t>
  </si>
  <si>
    <t>BREVARD ACADEMY CHARTER SCHOOL</t>
  </si>
  <si>
    <t>TYRRELL COUNTY SCHOOLS</t>
  </si>
  <si>
    <t>UNION COUNTY SCHOOLS</t>
  </si>
  <si>
    <t>VANCE COUNTY SCHOOLS</t>
  </si>
  <si>
    <t>VANCE CHARTER SCHOOL</t>
  </si>
  <si>
    <t>VANCE-GRANVILLE COMMUNITY COLLEGE</t>
  </si>
  <si>
    <t>WAKE COUNTY SCHOOLS</t>
  </si>
  <si>
    <t>ENDEAVOR CHARTER SCHOOL</t>
  </si>
  <si>
    <t>SOUTHERN WAKE ACADEMY</t>
  </si>
  <si>
    <t>WAKE TECHNICAL COLLEGE</t>
  </si>
  <si>
    <t>CASA ESPERANZA MONTESSORI</t>
  </si>
  <si>
    <t>WARREN COUNTY SCHOOLS</t>
  </si>
  <si>
    <t>HALIWA-SAPONI TRIBAL CHARTER</t>
  </si>
  <si>
    <t>WASHINGTON COUNTY SCHOOLS</t>
  </si>
  <si>
    <t>HENDERSON COLLEGIATE CHARTER SCHOOL</t>
  </si>
  <si>
    <t>WATAUGA COUNTY SCHOOLS</t>
  </si>
  <si>
    <t>TWO RIVERS COMM SCHOOL</t>
  </si>
  <si>
    <t>WAYNE COUNTY SCHOOLS</t>
  </si>
  <si>
    <t>WAYNE COMMUNITY COLLEGE</t>
  </si>
  <si>
    <t>WILKES COUNTY SCHOOLS</t>
  </si>
  <si>
    <t>PINNACLE CLASSICAL ACADEMY</t>
  </si>
  <si>
    <t>WILKES COMMUNITY COLLEGE</t>
  </si>
  <si>
    <t>WILSON COUNTY SCHOOLS</t>
  </si>
  <si>
    <t>WILSON COMMUNITY COLLEGE</t>
  </si>
  <si>
    <t>YADKIN COUNTY SCHOOLS</t>
  </si>
  <si>
    <t>Agency Number</t>
  </si>
  <si>
    <t>Agency</t>
  </si>
  <si>
    <t xml:space="preserve">NC CEMETARY COMMISSION </t>
  </si>
  <si>
    <t>STATE BOARD OF EXAMINERS FOR ELECTRICAL CONTRACTOR</t>
  </si>
  <si>
    <t>CAPE LOOKOUT MARINE SCIENCE H.S.</t>
  </si>
  <si>
    <t>INVEST COLLEGIATE CHARTER SCHOOL</t>
  </si>
  <si>
    <t xml:space="preserve">DOWNTOWN MIDDLE </t>
  </si>
  <si>
    <t>IREDELL COUNTY SCHOOLS</t>
  </si>
  <si>
    <t>AMERICAN RENAISSANCE MIDDLE SCH</t>
  </si>
  <si>
    <t>CORVIAN COMMUNITY SCHOOL</t>
  </si>
  <si>
    <t>EAST WAKE ACADEMY</t>
  </si>
  <si>
    <t>Deferred Outflows Of Resources</t>
  </si>
  <si>
    <t>Deferred Inflows Of Resources</t>
  </si>
  <si>
    <t>Pension Expense</t>
  </si>
  <si>
    <t>Differences Between Expected And Actual Experience</t>
  </si>
  <si>
    <t>Net Difference Between Projected And Actual Investment Earnings On Plan Investments</t>
  </si>
  <si>
    <t>Changes Of Assumptions</t>
  </si>
  <si>
    <t>Changes In Proportion And Differences Between Employer Contributions And Proportional Share Of Contributions</t>
  </si>
  <si>
    <t>Proportional Share Of Pension Expense</t>
  </si>
  <si>
    <t>Net Amortization Of Deferred Amounts From Changes In Proportion And Differences Between Employer Contributions And Proportional Share Of Contributions</t>
  </si>
  <si>
    <t>Total Employer Pension Expense</t>
  </si>
  <si>
    <t>FY Contributions</t>
  </si>
  <si>
    <t>Differences between expected and actual experience</t>
  </si>
  <si>
    <t>Changes of assumptions</t>
  </si>
  <si>
    <t>Net difference between projected and actual earnings on pension plan investments</t>
  </si>
  <si>
    <t>Changes in proportion and differences between employer contributions and proportionate share of contributions</t>
  </si>
  <si>
    <t xml:space="preserve">      Total</t>
  </si>
  <si>
    <t>Deferred Outflows of Resources</t>
  </si>
  <si>
    <t>Deferred Inflows of Resources</t>
  </si>
  <si>
    <t>Future amortization:</t>
  </si>
  <si>
    <t>Year ended June 30:</t>
  </si>
  <si>
    <t>Thereafter</t>
  </si>
  <si>
    <t>Sensitivity of the net pension liability (asset) to changes in the discount rate</t>
  </si>
  <si>
    <t>Choose Your Agency:</t>
  </si>
  <si>
    <t>Agency Number:</t>
  </si>
  <si>
    <t>GASB 68 Accounting Template – TSERS</t>
  </si>
  <si>
    <t>All TSERS Employers</t>
  </si>
  <si>
    <t>Notes</t>
  </si>
  <si>
    <t>(a)</t>
  </si>
  <si>
    <t>At the beginning of the period in which the provisions of Statement 68 are adopted, there may be circumstances in which it is not practical for a government to determine the amounts of all applicable deferred inflows of resources and deferred outflows of resources related to pensions. In such circumstances, the government should recognize a beginning deferred outflow of resources only for its pension contributions, if any, made subsequent to the measurement date of the beginning net pension liability but before the start of the government’s fiscal year. Additionally, in those circumstances, no beginning balances for other deferred outflows of resources and deferred inflows of resources related to pensions should be recognized. (GASB 71, paragraph 3)</t>
  </si>
  <si>
    <t>(b1)</t>
  </si>
  <si>
    <t>Differences between expected and actual experience with regard to economic and demographic factors in the measurement of the total pension liability should be included in collective pension expense, beginning in the current measurement period, using a systematic and rational method over a closed period equal to the average of the expected remaining service lives of all employees that are provided with pensions through the pension plan (active employees and inactive employees) determined as of the beginning of the measurement period. The portion not included in collective pension expense should be included in collective deferred outflows of resources or deferred inflows of resources related to pensions. (GASB 68, paragraph 71a)</t>
  </si>
  <si>
    <t>(b2)</t>
  </si>
  <si>
    <t>Experience gains represent actual experience that increases the total pension liability less than projected or decreases the total pension liability greater than projected. These amounts result in decreases in pension expense and increases in deferred inflows of resources. (GASB 68 Implementation Guide, page 142)</t>
  </si>
  <si>
    <t>(c1)</t>
  </si>
  <si>
    <t>The difference between projected and actual earnings on pension plan investments should be included in collective pension expense using a systematic and rational method over a closed five-year period, beginning in the current measurement period. The amount not included in collective pension expense should be included in collective deferred outflows of resources or deferred inflows of resources related to pensions. Collective deferred outflows of resources and deferred inflows of resources arising from differences between projected and actual pension plan investment earnings in different measurement periods should be aggregated and included as a net collective deferred outflow of resources related to pensions or a net collective deferred inflow of resources related to pensions. (GASB 68, paragraph 71b)</t>
  </si>
  <si>
    <t>(c2)</t>
  </si>
  <si>
    <t>Investment returns that are greater than projected decrease pension expense and increase deferred inflows of resources.</t>
  </si>
  <si>
    <t>(d)</t>
  </si>
  <si>
    <t>Changes of assumptions about future economic or demographic factors or of other inputs should be included in collective pension expense, beginning in the current measurement period, using a systematic and rational method over a closed period equal to the average of the expected remaining service lives of all employees that are provided with pensions through the pension plan (active employees and inactive employees) determined as of the beginning of the measurement period. The portion not included in collective pension expense should be included in collective deferred outflows of resources or deferred inflows of resources related to pensions. (GASB 68, paragraph 71a)</t>
  </si>
  <si>
    <t>(e1)</t>
  </si>
  <si>
    <t>If there is a change in the employer’s proportion of the collective net pension liability since the prior measurement date, the net effect of that change on the employer’s proportionate shares of the collective net pension liability and collective deferred outflows of resources and deferred inflows of resources related to pensions, determined as of the beginning of the measurement period, should be recognized in the employer’s pension expense, beginning in the current reporting period, using a systematic and rational method over a closed period. For this purpose, the length of the expense recognition period should be equal to the average of the expected remaining service lives of all employees that are provided with pensions through the pension plan (active employees and inactive employees) determined as of the beginning of the measurement period. The amount not recognized in the employer’s pension expense should be reported as a deferred outflow of resources or deferred inflow of resources related to pensions. (GASB 68, paragraph 54)</t>
  </si>
  <si>
    <t>(e2)</t>
  </si>
  <si>
    <t>For contributions to the pension plan other than those to separately finance specific liabilities of an individual employer or nonemployer contributing entity to the pension plan, the difference during the measurement period between (a) the total amount of such contributions from the employer (and amounts associated with the employer from nonemployer contributing entities that are not in a special funding situation) and (b) the amount of the employer’s proportionate share of the total of such contributions from all employers and all nonemployer contributing entities should be recognized in the employer’s pension expense, beginning in the current reporting period, using a systematic and rational method over a closed period. For this purpose, the length of the expense recognition period should be equal to the average of the expected remaining service lives of all employees that are provided with pensions through the pension plan (active employees and inactive employees) determined as of the beginning of the measurement period. The amount not recognized in the employer’s pension expense should be reported as a deferred outflow of resources or deferred inflow of resources related to pensions. (GASB 68, paragraph 55)</t>
  </si>
  <si>
    <t>(e3)</t>
  </si>
  <si>
    <t>If the employer's actual contributions exceed its proportionate share of total contributions, the difference increases pension expense and results in a deferred outflow of resources. (GASB 68 Implementation Guide, page 164)</t>
  </si>
  <si>
    <t>(f)</t>
  </si>
  <si>
    <t>Contributions to the pension plan from the employer subsequent to the measurement date of the collective net pension liability and before the end of the employer’s reporting period should be reported as a deferred outflow of resources related to pensions. (GASB 68, paragraph 57)</t>
  </si>
  <si>
    <t>(g)</t>
  </si>
  <si>
    <t>Components of collective pension expense include—service cost, interest on the total pension liability, effect of changes in benefit terms, expected investment income, plan administrative costs, employee contributions, and expensed portions of deferred outflows/inflows of resources related to pensions. Contributions from employers or nonemployer contributing entities should not be included in pension expense. (GASB 68, paragraph 71c)</t>
  </si>
  <si>
    <t>* Amount reported as deferred outflows of resources related to pensions resulting from contributions subsequent to the measurement date will be recognized as a reduction of the net pension liability in the next fiscal year.</t>
  </si>
  <si>
    <t>Current Proportional Share</t>
  </si>
  <si>
    <t>Prior Proportional Share</t>
  </si>
  <si>
    <t>INVEST COLLEGIATE CHARTER (BUNCOMBE)</t>
  </si>
  <si>
    <t>KIPP HALIFAX COLLEGE PREP CHARTER</t>
  </si>
  <si>
    <t>PIONEER SPRINGS COMMUNITY CHARTER</t>
  </si>
  <si>
    <t>Net Pension Liability EOY</t>
  </si>
  <si>
    <t>Net Pension Liability BOY</t>
  </si>
  <si>
    <t>CURRENT YEAR</t>
  </si>
  <si>
    <t>Net pension liability</t>
  </si>
  <si>
    <t>Pension expense</t>
  </si>
  <si>
    <t>In accordance with GASB 68, paragraph 33, deferred inflows and deferred outflows of resources related differences between projected and actual earnings resulting from different years should be netted in the schedule to the left.  All other categories should display deferred inflow balances separately from deferred outflow balances.</t>
  </si>
  <si>
    <t>Note:</t>
  </si>
  <si>
    <t>Total Plan</t>
  </si>
  <si>
    <t>Unit's proportionate share (for footnote disclosure)</t>
  </si>
  <si>
    <t>Change in Proportional Share</t>
  </si>
  <si>
    <t xml:space="preserve">Employer contributions subsequent to the measurement date * </t>
  </si>
  <si>
    <t>ORBIT Unit Contributions to Plan in Measurement Year</t>
  </si>
  <si>
    <t>Net Pension Liability</t>
  </si>
  <si>
    <t>Worksheet Instructions:</t>
  </si>
  <si>
    <t xml:space="preserve">           the resulting entries, see the referenced GASB 68 literature.  Review the entries with applicable staff prior to posting the entries in your general ledger.</t>
  </si>
  <si>
    <t xml:space="preserve">         Advanced, Display Options for this Workbook, and ensure that Show Sheet Tabs is checked.  Consult your IT specialist as needed.</t>
  </si>
  <si>
    <t xml:space="preserve"> &lt;&lt; Click on the cell to see a list of agencies. Step 1.</t>
  </si>
  <si>
    <t xml:space="preserve"> &lt;&lt; Enter your employer contributions for the period indicated. Step 2.</t>
  </si>
  <si>
    <t>STATE TREASURER (w/o State Health Plan)</t>
  </si>
  <si>
    <t>STATE TREASURER (State Health Plan Only)</t>
  </si>
  <si>
    <t>UNC-GENERAL ADMINISTRATION (w/o SEAA)</t>
  </si>
  <si>
    <t>UNC-GENERAL ADMINISTRATION (SEAA Only)</t>
  </si>
  <si>
    <t>N.E. ACADEMY OF AEROSPACE &amp; ADV.TECH</t>
  </si>
  <si>
    <t>HIGHWAY - ADMINISTRATIVE (w/o Global Transpark or Ports Authority)</t>
  </si>
  <si>
    <t>HIGHWAY - ADMINISTRATIVE (Global Transpark Only)</t>
  </si>
  <si>
    <t>HIGHWAY - ADMINISTRATIVE (Ports Authority Only)</t>
  </si>
  <si>
    <t>Total</t>
  </si>
  <si>
    <t>Primary Agency Number</t>
  </si>
  <si>
    <t xml:space="preserve"> &lt;&lt; Enter your employer contributions for the period indicated. Step 3 </t>
  </si>
  <si>
    <t>Actuarially Determined Component of Pension Expense</t>
  </si>
  <si>
    <t>Information for notes to the financial statements</t>
  </si>
  <si>
    <t>Step 1 - Click on cell C18 within this tab.  Select your agency from the drop-down menu.  Agencies are listed in alphabetical order.</t>
  </si>
  <si>
    <t>Total TSERS pension expense reported for fiscal year</t>
  </si>
  <si>
    <t>Ending TSERS net pension liability</t>
  </si>
  <si>
    <t>STATE DIVISION OF HEALTH SERVICES</t>
  </si>
  <si>
    <t>FERNLEAF COMMUNITY CHARTER</t>
  </si>
  <si>
    <t>TOTAL Recognition of Deferred (Inflows)/Outflows</t>
  </si>
  <si>
    <t>Paragraph 54 and 55 Outflows</t>
  </si>
  <si>
    <t>Paragraph 54 and 55 Inflows</t>
  </si>
  <si>
    <t>FY201X refers to the fiscal year ended June 30, 201X</t>
  </si>
  <si>
    <t>Agency Num</t>
  </si>
  <si>
    <t>Agency Name</t>
  </si>
  <si>
    <t>DEPARTMENT OF NATURAL AND CULTURAL RESOURCES</t>
  </si>
  <si>
    <t>DEPT OF AGRICULTURE &amp; CONSUMER SVCS.</t>
  </si>
  <si>
    <t>UNC-CHAPEL HILL CB1260</t>
  </si>
  <si>
    <t>CLEVELAND COMMUNITY COLLEGE</t>
  </si>
  <si>
    <t>NEW BERN CRAVEN COUNTY BOARD OF EDUCATION</t>
  </si>
  <si>
    <t>INVEST COLLEGIATE CHARTER (DAVIDSON)</t>
  </si>
  <si>
    <t>IREDELL-STATESVILLE SCHOOLS</t>
  </si>
  <si>
    <t>AMERICAN RENAISSANCE MID SCHOOL</t>
  </si>
  <si>
    <t>CORVIAN COMMUNITY CHARTER SCHOOL</t>
  </si>
  <si>
    <t>THE NORTH CAROLINA LEADERSHIP ACADEMY</t>
  </si>
  <si>
    <t>NASH COMMUNITY COLLEGE</t>
  </si>
  <si>
    <t>CHAPEL HILL - CARRBORO CITY SCHOOLS</t>
  </si>
  <si>
    <t>WAKE COUNTY PUBLIC SCHOOLS SYSTEM</t>
  </si>
  <si>
    <t>EAST WAKE FIRST ACADEMY</t>
  </si>
  <si>
    <t>TOTALS</t>
  </si>
  <si>
    <t>FY 2017 (Measurement Year) Total Contributions</t>
  </si>
  <si>
    <t xml:space="preserve">PRIOR YEAR </t>
  </si>
  <si>
    <t>JE description</t>
  </si>
  <si>
    <t>DR</t>
  </si>
  <si>
    <t>CR</t>
  </si>
  <si>
    <t>Differences between expected and actual experience (DO)</t>
  </si>
  <si>
    <t>Changes of assumptions (DO)</t>
  </si>
  <si>
    <t>Net difference between projected and actual earnings on pension plan investments (DO)</t>
  </si>
  <si>
    <t>Changes in proportion and differences between employer contributions and proportionate share of contributions (DO)</t>
  </si>
  <si>
    <t>Differences between expected and actual experience (DI)</t>
  </si>
  <si>
    <t>Changes of assumptions (DI)</t>
  </si>
  <si>
    <t>Net difference between projected and actual earnings on pension plan investments (DI)</t>
  </si>
  <si>
    <t>Changes in proportion and differences between employer contributions and proportionate share of contributions (DI)</t>
  </si>
  <si>
    <t>Employer contributions subsequent to measurement date (DO)</t>
  </si>
  <si>
    <t>Pension plan contributions</t>
  </si>
  <si>
    <t>Share of collective pension expense</t>
  </si>
  <si>
    <t>True up pension expense</t>
  </si>
  <si>
    <t>This template provides the note disclosures required by GASB 68, paragraphs 80h(1) thru (5), 80i(1), and 80i(2) and GASB 34, paragraph 119.</t>
  </si>
  <si>
    <t xml:space="preserve">The pension data in this template is maintained by the Department of State Treasurer (DST). The pension allocation schedules for TSERS including the accompanying audit report from the Office of State Auditor will be available on DST's website.   </t>
  </si>
  <si>
    <t>Step 4 - Go to the JE Template tab within this workbook.  Review the resulting entries within the workbook for reasonableness.  Should you have any questions regarding</t>
  </si>
  <si>
    <t>Measurement date 06/30/2017</t>
  </si>
  <si>
    <t>Unit's share of collective pension expense</t>
  </si>
  <si>
    <t>Pension expense resulting from difference between ORBIT system contributions and what was recorded as a deferred outflow in the prior year</t>
  </si>
  <si>
    <t>Tables for Disclosure</t>
  </si>
  <si>
    <t>Recognition period - 4.00 years</t>
  </si>
  <si>
    <t>Measurement date 06/30/2016</t>
  </si>
  <si>
    <t>Recognition period - 4.49 years</t>
  </si>
  <si>
    <t>NO AGENCY CHOSEN</t>
  </si>
  <si>
    <t>N/A</t>
  </si>
  <si>
    <t>Measurement date 06/30/2018</t>
  </si>
  <si>
    <t>Net Difference Between Projected and Actual Investment Earnings on Plan Investments</t>
  </si>
  <si>
    <t>NC DEPARTMENT OF MILITARY &amp; VETERANS AFFAIRS</t>
  </si>
  <si>
    <t>NC DEPT OF ENVIRONMENTAL QUALITY</t>
  </si>
  <si>
    <t>DEPARTMENT OF HEALTH SERVICES</t>
  </si>
  <si>
    <t>HEALTH AND HUMAN SVCS</t>
  </si>
  <si>
    <t>NC BRD OF EXAMINERS OF PRACTICING PSYCOLOGISTS</t>
  </si>
  <si>
    <t>GRANVILLE COUNTY PUBLIC SCHOOLS</t>
  </si>
  <si>
    <t>LEE COUNTY BOARD OF EDUCATION</t>
  </si>
  <si>
    <t>Step 2 - In cell C22, enter the amount of deferred outflow you recorded in FY 2018 for TSERS contributions made subsequent to the measurement period (July 1, 2017 through June 30, 2018)</t>
  </si>
  <si>
    <t>Step 3 - In cell C24, enter your employer contributions made for the period of July 1, 2018 through the date of your fiscal year end.</t>
  </si>
  <si>
    <r>
      <t xml:space="preserve">This template automatically generates the GASB 68 journal entries (14th period) and certain note disclosures (see below) for all employer participants of the </t>
    </r>
    <r>
      <rPr>
        <b/>
        <sz val="10"/>
        <color rgb="FF000000"/>
        <rFont val="Arial"/>
        <family val="2"/>
      </rPr>
      <t xml:space="preserve">Teachers' and State Employees' Retirement System </t>
    </r>
    <r>
      <rPr>
        <sz val="10"/>
        <color rgb="FF000000"/>
        <rFont val="Arial"/>
        <family val="2"/>
      </rPr>
      <t xml:space="preserve">(TSERS). </t>
    </r>
  </si>
  <si>
    <t>FY 2018 (Measurement Year) Total Contributions</t>
  </si>
  <si>
    <t>Total Plan - FYE June 30, 2019</t>
  </si>
  <si>
    <t>8% Sensitivity</t>
  </si>
  <si>
    <t xml:space="preserve"> </t>
  </si>
  <si>
    <t>1% Decrease (6.00%)</t>
  </si>
  <si>
    <t>Current Discount Rate (7.00%)</t>
  </si>
  <si>
    <t>1% Increase (8.00%)</t>
  </si>
  <si>
    <t>12200M</t>
  </si>
  <si>
    <t>12220M</t>
  </si>
  <si>
    <t>HEALTH AND HUMAN SVCS merged with 12200</t>
  </si>
  <si>
    <t>STATE DIVISION OF HEALTH SERVICES merged with Health &amp; Human Services</t>
  </si>
  <si>
    <t>HEALTH &amp; HUMAN SVCS includes State Division of Health Services</t>
  </si>
  <si>
    <t>HEALTH &amp; HUMAN SVCS  State Division of Health Services merged</t>
  </si>
  <si>
    <t>DEPARTMENT OF HEALTH SERVICES merged with Health and Human Services</t>
  </si>
  <si>
    <t>DOWNTOWN MIDDLE (inactive)</t>
  </si>
  <si>
    <t>KENNEDY CHARTER (inactive)</t>
  </si>
  <si>
    <t>PACE ACADEMY (inactive)</t>
  </si>
  <si>
    <t>CAPE LOOKOUT MARINE SCIENCE H.S. (inactive)</t>
  </si>
  <si>
    <t>SEGS ACADEMY (inactive)</t>
  </si>
  <si>
    <t>KINSTON CHARTER ACADEMY (inactive)</t>
  </si>
  <si>
    <t xml:space="preserve">HEALTH &amp; HUMAN SVCS </t>
  </si>
  <si>
    <t>HEALTH AND HUMAN SVCS includes Department of Health Services</t>
  </si>
  <si>
    <t>6% Sensitivity*</t>
  </si>
  <si>
    <t>*  Calculated by SLGFD based on allocation percentage and NPL in valuation report.</t>
  </si>
  <si>
    <t>Tab</t>
  </si>
  <si>
    <t>Location</t>
  </si>
  <si>
    <t>Update/Task</t>
  </si>
  <si>
    <t>NOTES</t>
  </si>
  <si>
    <t>Info</t>
  </si>
  <si>
    <t>Unhide rows and columns</t>
  </si>
  <si>
    <t>A3</t>
  </si>
  <si>
    <r>
      <t>Fiscal Year Ended June 30, 20</t>
    </r>
    <r>
      <rPr>
        <sz val="10"/>
        <color rgb="FFFF0000"/>
        <rFont val="Arial"/>
        <family val="2"/>
      </rPr>
      <t>20</t>
    </r>
  </si>
  <si>
    <t>CY</t>
  </si>
  <si>
    <t>A60</t>
  </si>
  <si>
    <t>JE Template</t>
  </si>
  <si>
    <t>Tab Name</t>
  </si>
  <si>
    <t>update for current year</t>
  </si>
  <si>
    <t>B6</t>
  </si>
  <si>
    <t>manually key correct dates</t>
  </si>
  <si>
    <t>This should by FY CY …ending June 30, PY</t>
  </si>
  <si>
    <t>Plan Total for 6/30/2019 Measurement Date</t>
  </si>
  <si>
    <t>This should by CY</t>
  </si>
  <si>
    <t>Plan total for 6/30/2018 Measurement Date</t>
  </si>
  <si>
    <t>This should be CY-1</t>
  </si>
  <si>
    <t>This should be the CY</t>
  </si>
  <si>
    <t>F58</t>
  </si>
  <si>
    <t>Current discount rate from the Actuary</t>
  </si>
  <si>
    <t>E58</t>
  </si>
  <si>
    <t>Current discount rate from the Actuary -1%</t>
  </si>
  <si>
    <t>G58</t>
  </si>
  <si>
    <t>Current discount rate from the Actuary+ 1%</t>
  </si>
  <si>
    <t>E59</t>
  </si>
  <si>
    <t>G59</t>
  </si>
  <si>
    <t>SUMMARY</t>
  </si>
  <si>
    <t>2020 Summary - CY</t>
  </si>
  <si>
    <t>A1</t>
  </si>
  <si>
    <t>Measurement date 6/30/2019</t>
  </si>
  <si>
    <t>Copy the most recent sheet and name it the next year</t>
  </si>
  <si>
    <t>C2</t>
  </si>
  <si>
    <t>FY 2019 Total Contributions</t>
  </si>
  <si>
    <t>This should be the PY</t>
  </si>
  <si>
    <t>FY 06/30/20</t>
  </si>
  <si>
    <t>FY 06/30/19</t>
  </si>
  <si>
    <t>any cell formatted a shade of</t>
  </si>
  <si>
    <t>then the formula should refer to the current year</t>
  </si>
  <si>
    <t>then the formula should refer to the prior year</t>
  </si>
  <si>
    <t>then the formula should refer to the prior year 2 back</t>
  </si>
  <si>
    <t>CY Summary</t>
  </si>
  <si>
    <r>
      <t>+VLOOKUP(A8,'</t>
    </r>
    <r>
      <rPr>
        <sz val="11"/>
        <color rgb="FFFF0000"/>
        <rFont val="Calibri"/>
        <family val="2"/>
        <scheme val="minor"/>
      </rPr>
      <t>20PY</t>
    </r>
    <r>
      <rPr>
        <sz val="11"/>
        <color theme="1"/>
        <rFont val="Calibri"/>
        <family val="2"/>
        <scheme val="minor"/>
      </rPr>
      <t xml:space="preserve"> summary'!$A$8:$T$927,4,FALSE)</t>
    </r>
  </si>
  <si>
    <t xml:space="preserve">Note - If you are unable to see the 8 different tabs in this workbook </t>
  </si>
  <si>
    <t>(Info, JE Template, 2020 Summary, 2019 Summary, 2018 Summary, TSERS Contributions FY 2019, TSERS Contributions FY 2018, Deferred Amortization) then go to File, Options,</t>
  </si>
  <si>
    <t>B14</t>
  </si>
  <si>
    <t>Enter the amount of contributions subsequent to the measurement date that you recorded as a deferred outflow of resources in your June 30, 2019 financial statement for TSERS</t>
  </si>
  <si>
    <t>A24</t>
  </si>
  <si>
    <t>Plan measurement period used for FY20 is the twelve months ended June 30, 2019.</t>
  </si>
  <si>
    <t>B15</t>
  </si>
  <si>
    <t>B20</t>
  </si>
  <si>
    <t>Total Plan - FYE June 30, 2020</t>
  </si>
  <si>
    <t>Add CY tab for Summary, PY tab for TSERS Contributions and replace Deferred Amort MD with PY info</t>
  </si>
  <si>
    <t>TSERS Contributions</t>
  </si>
  <si>
    <t>TSERS Contributions FY 2019</t>
  </si>
  <si>
    <t>Totals</t>
  </si>
  <si>
    <t>Check Totals</t>
  </si>
  <si>
    <t>FY 2019 (Measurement Year) Total Contributions</t>
  </si>
  <si>
    <t>Comes from Section 8 of  actuarial valuation</t>
  </si>
  <si>
    <t xml:space="preserve">Current Discount Rate </t>
  </si>
  <si>
    <t xml:space="preserve">1% Decrease </t>
  </si>
  <si>
    <t>1% Increase</t>
  </si>
  <si>
    <t>This should be the CY or CY+1?????</t>
  </si>
  <si>
    <t>Measurement date 6/30/2020</t>
  </si>
  <si>
    <t>DO NOT ADD COLUMNS IN ANY SPREADSHEET WITHIN THE CURRENT DATA - WILL AFFECT THE VLOOKUP FORMULAS</t>
  </si>
  <si>
    <t>Current year ending date</t>
  </si>
  <si>
    <t>updates years in the Deferred Amort Tab</t>
  </si>
  <si>
    <t>Deferred Amort</t>
  </si>
  <si>
    <t>Check</t>
  </si>
  <si>
    <t>NORTH CAROLINA INNOVATIVE SCHOOL DISTRICT</t>
  </si>
  <si>
    <t>Copy most recent sheet and rename it the CY, drop in numbers from OA when report available</t>
  </si>
  <si>
    <t>Comes from OSA</t>
  </si>
  <si>
    <t>zeros</t>
  </si>
  <si>
    <t>Appendix C Total</t>
  </si>
  <si>
    <t>Appendix C Exp</t>
  </si>
  <si>
    <t>Off</t>
  </si>
  <si>
    <t>Appendix C Inv</t>
  </si>
  <si>
    <t>Appendix C Assums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</si>
</sst>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_(* #,##0_);_(* \(#,##0\);_(* &quot;-&quot;????_);_(@_)"/>
    <numFmt numFmtId="166" formatCode="_(&quot;$&quot;* #,##0_);_(&quot;$&quot;* \(#,##0\);_(&quot;$&quot;* &quot;-&quot;??_);_(@_)"/>
    <numFmt numFmtId="167" formatCode="#,##0_);\(#,##0\);\—\—\—\ \ \ \ "/>
    <numFmt numFmtId="168" formatCode="0.00000%"/>
    <numFmt numFmtId="169" formatCode="_(* #,##0.0000000_);_(* \(#,##0.0000000\);_(* &quot;-&quot;??_);_(@_)"/>
    <numFmt numFmtId="170" formatCode="0.000000%"/>
  </numFmts>
  <fonts count="27">
    <font>
      <sz val="11"/>
      <color theme="1"/>
      <name val="Calibri"/>
      <family val="2"/>
      <scheme val="minor"/>
    </font>
    <font>
      <sz val="11"/>
      <color theme="1"/>
      <name val="Calibri"/>
      <family val="2"/>
      <scheme val="minor"/>
    </font>
    <font>
      <b/>
      <sz val="11"/>
      <color theme="1"/>
      <name val="Calibri"/>
      <family val="2"/>
      <scheme val="minor"/>
    </font>
    <font>
      <b/>
      <sz val="11"/>
      <color rgb="FF000000"/>
      <name val="Calibri"/>
      <family val="2"/>
      <scheme val="minor"/>
    </font>
    <font>
      <sz val="11"/>
      <color rgb="FF000000"/>
      <name val="Calibri"/>
      <family val="2"/>
      <scheme val="minor"/>
    </font>
    <font>
      <sz val="9"/>
      <name val="Arial"/>
      <family val="2"/>
    </font>
    <font>
      <sz val="10"/>
      <name val="Arial"/>
      <family val="2"/>
    </font>
    <font>
      <sz val="10"/>
      <name val="Arial MT"/>
    </font>
    <font>
      <b/>
      <sz val="10"/>
      <name val="Arial"/>
      <family val="2"/>
    </font>
    <font>
      <b/>
      <sz val="10"/>
      <color indexed="10"/>
      <name val="Arial"/>
      <family val="2"/>
    </font>
    <font>
      <sz val="10"/>
      <color indexed="10"/>
      <name val="Arial"/>
      <family val="2"/>
    </font>
    <font>
      <i/>
      <sz val="10"/>
      <name val="Arial"/>
      <family val="2"/>
    </font>
    <font>
      <u/>
      <sz val="9"/>
      <name val="Arial Narrow"/>
      <family val="2"/>
    </font>
    <font>
      <sz val="9"/>
      <name val="Arial Narrow"/>
      <family val="2"/>
    </font>
    <font>
      <sz val="11"/>
      <name val="Calibri"/>
      <family val="2"/>
      <scheme val="minor"/>
    </font>
    <font>
      <b/>
      <sz val="11"/>
      <color rgb="FFFF0000"/>
      <name val="Calibri"/>
      <family val="2"/>
      <scheme val="minor"/>
    </font>
    <font>
      <sz val="11"/>
      <color rgb="FFFF0000"/>
      <name val="Calibri"/>
      <family val="2"/>
      <scheme val="minor"/>
    </font>
    <font>
      <sz val="11"/>
      <color rgb="FFFA7D00"/>
      <name val="Calibri"/>
      <family val="2"/>
      <scheme val="minor"/>
    </font>
    <font>
      <b/>
      <sz val="11"/>
      <name val="Calibri"/>
      <family val="2"/>
      <scheme val="minor"/>
    </font>
    <font>
      <sz val="10"/>
      <color rgb="FF000000"/>
      <name val="Arial"/>
      <family val="2"/>
    </font>
    <font>
      <b/>
      <sz val="10"/>
      <color rgb="FF000000"/>
      <name val="Arial"/>
      <family val="2"/>
    </font>
    <font>
      <sz val="9"/>
      <color indexed="81"/>
      <name val="Tahoma"/>
      <family val="2"/>
    </font>
    <font>
      <b/>
      <sz val="9"/>
      <color indexed="81"/>
      <name val="Tahoma"/>
      <family val="2"/>
    </font>
    <font>
      <sz val="11"/>
      <color theme="0"/>
      <name val="Calibri"/>
      <family val="2"/>
      <scheme val="minor"/>
    </font>
    <font>
      <sz val="10"/>
      <color rgb="FFFF0000"/>
      <name val="Arial"/>
      <family val="2"/>
    </font>
    <font>
      <b/>
      <sz val="11"/>
      <color theme="8" tint="-0.249977111117893"/>
      <name val="Calibri"/>
      <family val="2"/>
      <scheme val="minor"/>
    </font>
    <font>
      <sz val="11"/>
      <color theme="8" tint="-0.249977111117893"/>
      <name val="Calibri"/>
      <family val="2"/>
      <scheme val="minor"/>
    </font>
  </fonts>
  <fills count="1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theme="9" tint="0.39997558519241921"/>
        <bgColor indexed="64"/>
      </patternFill>
    </fill>
    <fill>
      <patternFill patternType="darkUp">
        <bgColor theme="9" tint="0.39997558519241921"/>
      </patternFill>
    </fill>
    <fill>
      <patternFill patternType="solid">
        <fgColor theme="9" tint="0.79998168889431442"/>
        <bgColor indexed="64"/>
      </patternFill>
    </fill>
    <fill>
      <patternFill patternType="solid">
        <fgColor theme="4" tint="0.39997558519241921"/>
        <bgColor indexed="64"/>
      </patternFill>
    </fill>
    <fill>
      <patternFill patternType="solid">
        <fgColor rgb="FF00B050"/>
        <bgColor indexed="64"/>
      </patternFill>
    </fill>
    <fill>
      <patternFill patternType="solid">
        <fgColor theme="3" tint="0.59999389629810485"/>
        <bgColor indexed="64"/>
      </patternFill>
    </fill>
    <fill>
      <patternFill patternType="solid">
        <fgColor theme="3" tint="0.39997558519241921"/>
        <bgColor indexed="64"/>
      </patternFill>
    </fill>
    <fill>
      <patternFill patternType="solid">
        <fgColor rgb="FF92D050"/>
        <bgColor indexed="64"/>
      </patternFill>
    </fill>
    <fill>
      <patternFill patternType="solid">
        <fgColor theme="3" tint="0.79998168889431442"/>
        <bgColor indexed="64"/>
      </patternFill>
    </fill>
    <fill>
      <patternFill patternType="solid">
        <fgColor theme="6" tint="-0.499984740745262"/>
        <bgColor indexed="64"/>
      </patternFill>
    </fill>
  </fills>
  <borders count="15">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double">
        <color indexed="64"/>
      </bottom>
      <diagonal/>
    </border>
    <border>
      <left style="thin">
        <color auto="1"/>
      </left>
      <right style="thin">
        <color auto="1"/>
      </right>
      <top style="thin">
        <color auto="1"/>
      </top>
      <bottom style="thin">
        <color auto="1"/>
      </bottom>
      <diagonal/>
    </border>
    <border>
      <left/>
      <right/>
      <top/>
      <bottom style="double">
        <color rgb="FFFF8001"/>
      </bottom>
      <diagonal/>
    </border>
    <border>
      <left/>
      <right style="thin">
        <color indexed="64"/>
      </right>
      <top style="thin">
        <color indexed="64"/>
      </top>
      <bottom style="double">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7">
    <xf numFmtId="0" fontId="0" fillId="0" borderId="0"/>
    <xf numFmtId="43" fontId="1" fillId="0" borderId="0" applyFont="0" applyFill="0" applyBorder="0" applyAlignment="0" applyProtection="0"/>
    <xf numFmtId="43" fontId="5" fillId="0" borderId="0" applyFont="0" applyFill="0" applyBorder="0" applyAlignment="0" applyProtection="0"/>
    <xf numFmtId="0" fontId="5" fillId="0" borderId="0"/>
    <xf numFmtId="0" fontId="6" fillId="0" borderId="0"/>
    <xf numFmtId="0" fontId="6" fillId="0" borderId="0"/>
    <xf numFmtId="37" fontId="7" fillId="0" borderId="0"/>
    <xf numFmtId="9" fontId="5"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4" fontId="6" fillId="0" borderId="0" applyFont="0" applyFill="0" applyBorder="0" applyAlignment="0" applyProtection="0"/>
    <xf numFmtId="0" fontId="6" fillId="0" borderId="0"/>
    <xf numFmtId="0" fontId="5" fillId="0" borderId="0"/>
    <xf numFmtId="0" fontId="6" fillId="0" borderId="0"/>
    <xf numFmtId="37" fontId="7" fillId="0" borderId="0"/>
    <xf numFmtId="0" fontId="17" fillId="0" borderId="11" applyNumberFormat="0" applyFill="0" applyAlignment="0" applyProtection="0"/>
    <xf numFmtId="39" fontId="6" fillId="0" borderId="0"/>
  </cellStyleXfs>
  <cellXfs count="291">
    <xf numFmtId="0" fontId="0" fillId="0" borderId="0" xfId="0"/>
    <xf numFmtId="0" fontId="0" fillId="0" borderId="0" xfId="0" applyFill="1"/>
    <xf numFmtId="0" fontId="0" fillId="0" borderId="0" xfId="0" applyFill="1" applyAlignment="1">
      <alignment horizontal="right"/>
    </xf>
    <xf numFmtId="164" fontId="0" fillId="0" borderId="0" xfId="1" applyNumberFormat="1" applyFont="1" applyFill="1"/>
    <xf numFmtId="0" fontId="2" fillId="0" borderId="1" xfId="0" applyFont="1" applyBorder="1" applyAlignment="1">
      <alignment horizontal="centerContinuous"/>
    </xf>
    <xf numFmtId="0" fontId="3" fillId="0" borderId="0" xfId="0" applyFont="1" applyFill="1" applyBorder="1" applyAlignment="1">
      <alignment horizontal="center" wrapText="1"/>
    </xf>
    <xf numFmtId="164" fontId="0" fillId="0" borderId="0" xfId="1" applyNumberFormat="1" applyFont="1"/>
    <xf numFmtId="0" fontId="0" fillId="0" borderId="0" xfId="0" applyAlignment="1">
      <alignment horizontal="right"/>
    </xf>
    <xf numFmtId="0" fontId="0" fillId="0" borderId="0" xfId="0" applyFill="1" applyAlignment="1"/>
    <xf numFmtId="0" fontId="8" fillId="3" borderId="0" xfId="4" quotePrefix="1" applyFont="1" applyFill="1"/>
    <xf numFmtId="0" fontId="6" fillId="3" borderId="0" xfId="4" applyFill="1"/>
    <xf numFmtId="0" fontId="6" fillId="0" borderId="0" xfId="4" applyFont="1"/>
    <xf numFmtId="0" fontId="6" fillId="0" borderId="0" xfId="4"/>
    <xf numFmtId="0" fontId="8" fillId="3" borderId="0" xfId="4" applyFont="1" applyFill="1"/>
    <xf numFmtId="0" fontId="8" fillId="3" borderId="0" xfId="4" applyFont="1" applyFill="1" applyAlignment="1">
      <alignment horizontal="left"/>
    </xf>
    <xf numFmtId="0" fontId="6" fillId="3" borderId="10" xfId="4" applyFont="1" applyFill="1" applyBorder="1" applyAlignment="1" applyProtection="1">
      <alignment horizontal="center"/>
      <protection locked="0"/>
    </xf>
    <xf numFmtId="0" fontId="9" fillId="3" borderId="0" xfId="4" applyFont="1" applyFill="1" applyAlignment="1" applyProtection="1">
      <alignment horizontal="left" indent="1"/>
    </xf>
    <xf numFmtId="0" fontId="6" fillId="3" borderId="0" xfId="4" applyFill="1" applyBorder="1"/>
    <xf numFmtId="0" fontId="9" fillId="3" borderId="0" xfId="4" applyFont="1" applyFill="1" applyAlignment="1" applyProtection="1">
      <alignment horizontal="left" indent="3"/>
    </xf>
    <xf numFmtId="0" fontId="10" fillId="3" borderId="0" xfId="4" applyFont="1" applyFill="1" applyAlignment="1" applyProtection="1">
      <alignment horizontal="left" indent="4"/>
    </xf>
    <xf numFmtId="0" fontId="6" fillId="0" borderId="0" xfId="4" applyFont="1" applyAlignment="1">
      <alignment horizontal="center"/>
    </xf>
    <xf numFmtId="0" fontId="0" fillId="0" borderId="0" xfId="0" applyFill="1" applyBorder="1"/>
    <xf numFmtId="165" fontId="0" fillId="0" borderId="0" xfId="0" applyNumberFormat="1" applyFill="1"/>
    <xf numFmtId="0" fontId="13" fillId="3" borderId="0" xfId="0" applyFont="1" applyFill="1" applyAlignment="1" applyProtection="1">
      <alignment horizontal="center"/>
    </xf>
    <xf numFmtId="167" fontId="13" fillId="3" borderId="0" xfId="0" applyNumberFormat="1" applyFont="1" applyFill="1" applyProtection="1"/>
    <xf numFmtId="0" fontId="0" fillId="3" borderId="0" xfId="0" applyFill="1"/>
    <xf numFmtId="0" fontId="13" fillId="3" borderId="0" xfId="0" applyFont="1" applyFill="1" applyAlignment="1">
      <alignment horizontal="center" vertical="top"/>
    </xf>
    <xf numFmtId="0" fontId="13" fillId="3" borderId="0" xfId="0" applyFont="1" applyFill="1"/>
    <xf numFmtId="0" fontId="13" fillId="3" borderId="0" xfId="0" applyNumberFormat="1" applyFont="1" applyFill="1" applyAlignment="1" applyProtection="1">
      <alignment horizontal="left" vertical="top"/>
    </xf>
    <xf numFmtId="0" fontId="13" fillId="3" borderId="0" xfId="0" applyFont="1" applyFill="1" applyAlignment="1">
      <alignment vertical="top"/>
    </xf>
    <xf numFmtId="49" fontId="13" fillId="3" borderId="0" xfId="0" quotePrefix="1" applyNumberFormat="1" applyFont="1" applyFill="1" applyAlignment="1" applyProtection="1">
      <alignment horizontal="center" vertical="top"/>
    </xf>
    <xf numFmtId="49" fontId="13" fillId="3" borderId="0" xfId="0" quotePrefix="1" applyNumberFormat="1" applyFont="1" applyFill="1" applyAlignment="1">
      <alignment horizontal="center" vertical="top"/>
    </xf>
    <xf numFmtId="0" fontId="2" fillId="0" borderId="0" xfId="0" applyFont="1" applyFill="1"/>
    <xf numFmtId="0" fontId="2" fillId="0" borderId="1" xfId="0" applyFont="1" applyFill="1" applyBorder="1" applyAlignment="1">
      <alignment horizontal="centerContinuous"/>
    </xf>
    <xf numFmtId="164" fontId="0" fillId="0" borderId="0" xfId="0" applyNumberFormat="1" applyFill="1"/>
    <xf numFmtId="0" fontId="14" fillId="0" borderId="0" xfId="0" applyFont="1" applyFill="1" applyBorder="1" applyAlignment="1">
      <alignment horizontal="center"/>
    </xf>
    <xf numFmtId="0" fontId="14" fillId="0" borderId="0" xfId="0" applyFont="1" applyFill="1" applyBorder="1" applyAlignment="1">
      <alignment horizontal="left"/>
    </xf>
    <xf numFmtId="164" fontId="14" fillId="0" borderId="0" xfId="1" applyNumberFormat="1" applyFont="1" applyFill="1"/>
    <xf numFmtId="165" fontId="14" fillId="0" borderId="0" xfId="0" applyNumberFormat="1" applyFont="1" applyFill="1"/>
    <xf numFmtId="164" fontId="14" fillId="0" borderId="0" xfId="0" applyNumberFormat="1" applyFont="1" applyFill="1"/>
    <xf numFmtId="43" fontId="0" fillId="0" borderId="0" xfId="0" applyNumberFormat="1" applyFill="1"/>
    <xf numFmtId="168" fontId="14" fillId="0" borderId="0" xfId="9" applyNumberFormat="1" applyFont="1" applyFill="1"/>
    <xf numFmtId="0" fontId="14" fillId="0" borderId="0" xfId="0" applyFont="1" applyFill="1" applyAlignment="1">
      <alignment horizontal="center"/>
    </xf>
    <xf numFmtId="43" fontId="2" fillId="0" borderId="0" xfId="0" applyNumberFormat="1" applyFont="1" applyFill="1"/>
    <xf numFmtId="0" fontId="15" fillId="0" borderId="0" xfId="0" applyFont="1" applyFill="1" applyAlignment="1">
      <alignment horizontal="center"/>
    </xf>
    <xf numFmtId="164" fontId="15" fillId="0" borderId="0" xfId="1" applyNumberFormat="1" applyFont="1" applyFill="1" applyAlignment="1">
      <alignment horizontal="center"/>
    </xf>
    <xf numFmtId="43" fontId="0" fillId="0" borderId="0" xfId="1" applyFont="1" applyFill="1"/>
    <xf numFmtId="168" fontId="0" fillId="0" borderId="0" xfId="9" applyNumberFormat="1" applyFont="1" applyFill="1"/>
    <xf numFmtId="168" fontId="0" fillId="0" borderId="0" xfId="9" applyNumberFormat="1" applyFont="1"/>
    <xf numFmtId="164" fontId="2" fillId="0" borderId="0" xfId="1" applyNumberFormat="1" applyFont="1" applyFill="1"/>
    <xf numFmtId="0" fontId="0" fillId="0" borderId="0" xfId="0" applyBorder="1"/>
    <xf numFmtId="0" fontId="0" fillId="0" borderId="0" xfId="0" applyFill="1" applyAlignment="1">
      <alignment horizontal="right" wrapText="1"/>
    </xf>
    <xf numFmtId="0" fontId="6" fillId="0" borderId="0" xfId="4"/>
    <xf numFmtId="0" fontId="2" fillId="0" borderId="0" xfId="0" applyFont="1" applyAlignment="1">
      <alignment horizontal="right"/>
    </xf>
    <xf numFmtId="14" fontId="6" fillId="3" borderId="0" xfId="4" applyNumberFormat="1" applyFill="1" applyBorder="1" applyAlignment="1">
      <alignment horizontal="left"/>
    </xf>
    <xf numFmtId="14" fontId="6" fillId="0" borderId="0" xfId="4" applyNumberFormat="1"/>
    <xf numFmtId="0" fontId="6" fillId="0" borderId="0" xfId="4" applyAlignment="1">
      <alignment horizontal="right"/>
    </xf>
    <xf numFmtId="0" fontId="6" fillId="0" borderId="0" xfId="4"/>
    <xf numFmtId="0" fontId="6" fillId="3" borderId="0" xfId="4" applyFont="1" applyFill="1"/>
    <xf numFmtId="0" fontId="6" fillId="3" borderId="0" xfId="4" quotePrefix="1" applyFont="1" applyFill="1"/>
    <xf numFmtId="0" fontId="6" fillId="0" borderId="0" xfId="4"/>
    <xf numFmtId="166" fontId="6" fillId="0" borderId="0" xfId="8" applyNumberFormat="1" applyFont="1" applyBorder="1"/>
    <xf numFmtId="0" fontId="6" fillId="3" borderId="0" xfId="4" applyFill="1" applyAlignment="1">
      <alignment wrapText="1"/>
    </xf>
    <xf numFmtId="0" fontId="0" fillId="0" borderId="0" xfId="0" applyFill="1" applyAlignment="1">
      <alignment horizontal="center"/>
    </xf>
    <xf numFmtId="0" fontId="0" fillId="0" borderId="0" xfId="0" applyFont="1" applyFill="1" applyAlignment="1">
      <alignment horizontal="center"/>
    </xf>
    <xf numFmtId="0" fontId="0" fillId="0" borderId="0" xfId="0" applyFont="1" applyFill="1"/>
    <xf numFmtId="164" fontId="0" fillId="0" borderId="0" xfId="0" applyNumberFormat="1" applyFont="1" applyFill="1"/>
    <xf numFmtId="168" fontId="2" fillId="0" borderId="0" xfId="0" applyNumberFormat="1" applyFont="1" applyFill="1"/>
    <xf numFmtId="0" fontId="0" fillId="2" borderId="0" xfId="0" applyFill="1"/>
    <xf numFmtId="0" fontId="16" fillId="2" borderId="0" xfId="0" applyFont="1" applyFill="1"/>
    <xf numFmtId="0" fontId="14" fillId="4" borderId="0" xfId="0" applyFont="1" applyFill="1"/>
    <xf numFmtId="0" fontId="0" fillId="0" borderId="0" xfId="0" applyFill="1" applyBorder="1" applyAlignment="1">
      <alignment horizontal="right"/>
    </xf>
    <xf numFmtId="0" fontId="17" fillId="0" borderId="0" xfId="15" applyBorder="1"/>
    <xf numFmtId="0" fontId="14" fillId="0" borderId="0" xfId="0" applyFont="1" applyFill="1"/>
    <xf numFmtId="0" fontId="18" fillId="0" borderId="1" xfId="0" applyFont="1" applyFill="1" applyBorder="1" applyAlignment="1">
      <alignment horizontal="centerContinuous"/>
    </xf>
    <xf numFmtId="0" fontId="18" fillId="0" borderId="0" xfId="0" applyFont="1" applyFill="1" applyBorder="1" applyAlignment="1">
      <alignment horizontal="center" wrapText="1"/>
    </xf>
    <xf numFmtId="0" fontId="6" fillId="0" borderId="0" xfId="0" applyFont="1" applyFill="1" applyBorder="1" applyAlignment="1">
      <alignment horizontal="center"/>
    </xf>
    <xf numFmtId="164" fontId="18" fillId="0" borderId="0" xfId="0" applyNumberFormat="1" applyFont="1" applyFill="1"/>
    <xf numFmtId="43" fontId="18" fillId="0" borderId="0" xfId="0" applyNumberFormat="1" applyFont="1" applyFill="1"/>
    <xf numFmtId="0" fontId="18" fillId="0" borderId="0" xfId="0" applyFont="1" applyFill="1"/>
    <xf numFmtId="43" fontId="2" fillId="0" borderId="0" xfId="1" applyFont="1"/>
    <xf numFmtId="0" fontId="0" fillId="0" borderId="0" xfId="0"/>
    <xf numFmtId="0" fontId="0" fillId="0" borderId="0" xfId="0" applyAlignment="1">
      <alignment wrapText="1"/>
    </xf>
    <xf numFmtId="43" fontId="0" fillId="0" borderId="0" xfId="1" applyFont="1"/>
    <xf numFmtId="0" fontId="0" fillId="0" borderId="0" xfId="0" applyAlignment="1">
      <alignment vertical="top"/>
    </xf>
    <xf numFmtId="0" fontId="6" fillId="0" borderId="0" xfId="4"/>
    <xf numFmtId="0" fontId="6" fillId="5" borderId="5" xfId="4" applyFill="1" applyBorder="1"/>
    <xf numFmtId="0" fontId="6" fillId="5" borderId="0" xfId="4" applyFill="1" applyBorder="1"/>
    <xf numFmtId="0" fontId="6" fillId="5" borderId="6" xfId="4" applyFill="1" applyBorder="1"/>
    <xf numFmtId="0" fontId="0" fillId="5" borderId="0" xfId="0" applyFill="1" applyBorder="1" applyAlignment="1">
      <alignment wrapText="1"/>
    </xf>
    <xf numFmtId="0" fontId="0" fillId="5" borderId="0" xfId="0" quotePrefix="1" applyFill="1" applyBorder="1" applyAlignment="1">
      <alignment wrapText="1"/>
    </xf>
    <xf numFmtId="0" fontId="0" fillId="5" borderId="0" xfId="0" applyFill="1" applyBorder="1"/>
    <xf numFmtId="0" fontId="0" fillId="5" borderId="1" xfId="0" applyFill="1" applyBorder="1"/>
    <xf numFmtId="43" fontId="2" fillId="5" borderId="1" xfId="1" applyFont="1" applyFill="1" applyBorder="1" applyAlignment="1">
      <alignment horizontal="center" wrapText="1"/>
    </xf>
    <xf numFmtId="166" fontId="0" fillId="5" borderId="9" xfId="8" applyNumberFormat="1" applyFont="1" applyFill="1" applyBorder="1"/>
    <xf numFmtId="0" fontId="0" fillId="7" borderId="0" xfId="0" applyFill="1" applyBorder="1"/>
    <xf numFmtId="0" fontId="0" fillId="7" borderId="1" xfId="0" applyFill="1" applyBorder="1"/>
    <xf numFmtId="0" fontId="0" fillId="5" borderId="3" xfId="0" applyFill="1" applyBorder="1" applyAlignment="1">
      <alignment wrapText="1"/>
    </xf>
    <xf numFmtId="43" fontId="0" fillId="5" borderId="3" xfId="1" applyFont="1" applyFill="1" applyBorder="1"/>
    <xf numFmtId="43" fontId="0" fillId="5" borderId="4" xfId="1" applyFont="1" applyFill="1" applyBorder="1"/>
    <xf numFmtId="0" fontId="0" fillId="5" borderId="5" xfId="0" applyFill="1" applyBorder="1" applyAlignment="1">
      <alignment vertical="top"/>
    </xf>
    <xf numFmtId="43" fontId="0" fillId="5" borderId="6" xfId="1" applyFont="1" applyFill="1" applyBorder="1"/>
    <xf numFmtId="164" fontId="0" fillId="5" borderId="0" xfId="1" applyNumberFormat="1" applyFont="1" applyFill="1" applyBorder="1"/>
    <xf numFmtId="43" fontId="0" fillId="5" borderId="0" xfId="1" applyFont="1" applyFill="1" applyBorder="1"/>
    <xf numFmtId="43" fontId="2" fillId="5" borderId="8" xfId="1" applyFont="1" applyFill="1" applyBorder="1" applyAlignment="1">
      <alignment horizontal="center" wrapText="1"/>
    </xf>
    <xf numFmtId="164" fontId="0" fillId="5" borderId="6" xfId="1" applyNumberFormat="1" applyFont="1" applyFill="1" applyBorder="1"/>
    <xf numFmtId="0" fontId="0" fillId="5" borderId="5" xfId="0" applyFill="1" applyBorder="1"/>
    <xf numFmtId="43" fontId="0" fillId="6" borderId="6" xfId="1" applyFont="1" applyFill="1" applyBorder="1"/>
    <xf numFmtId="166" fontId="0" fillId="5" borderId="12" xfId="8" applyNumberFormat="1" applyFont="1" applyFill="1" applyBorder="1"/>
    <xf numFmtId="0" fontId="0" fillId="5" borderId="7" xfId="0" applyFill="1" applyBorder="1"/>
    <xf numFmtId="0" fontId="0" fillId="5" borderId="1" xfId="0" applyFill="1" applyBorder="1" applyAlignment="1">
      <alignment wrapText="1"/>
    </xf>
    <xf numFmtId="43" fontId="0" fillId="5" borderId="1" xfId="1" applyFont="1" applyFill="1" applyBorder="1"/>
    <xf numFmtId="43" fontId="0" fillId="5" borderId="8" xfId="1" applyFont="1" applyFill="1" applyBorder="1"/>
    <xf numFmtId="42" fontId="0" fillId="5" borderId="0" xfId="1" applyNumberFormat="1" applyFont="1" applyFill="1" applyBorder="1"/>
    <xf numFmtId="41" fontId="0" fillId="5" borderId="0" xfId="8" applyNumberFormat="1" applyFont="1" applyFill="1" applyBorder="1"/>
    <xf numFmtId="166" fontId="0" fillId="0" borderId="0" xfId="0" applyNumberFormat="1"/>
    <xf numFmtId="0" fontId="14" fillId="0" borderId="0" xfId="0" applyFont="1"/>
    <xf numFmtId="168" fontId="14" fillId="0" borderId="0" xfId="9" applyNumberFormat="1" applyFont="1"/>
    <xf numFmtId="164" fontId="14" fillId="0" borderId="0" xfId="0" applyNumberFormat="1" applyFont="1"/>
    <xf numFmtId="0" fontId="18" fillId="0" borderId="0" xfId="0" applyFont="1"/>
    <xf numFmtId="0" fontId="0" fillId="5" borderId="0" xfId="0" applyFill="1" applyBorder="1" applyAlignment="1"/>
    <xf numFmtId="0" fontId="0" fillId="5" borderId="0" xfId="0" applyFill="1"/>
    <xf numFmtId="0" fontId="0" fillId="0" borderId="5" xfId="0" applyFill="1" applyBorder="1" applyAlignment="1">
      <alignment vertical="top"/>
    </xf>
    <xf numFmtId="0" fontId="0" fillId="0" borderId="0" xfId="0" applyFill="1" applyBorder="1" applyAlignment="1">
      <alignment wrapText="1"/>
    </xf>
    <xf numFmtId="43" fontId="0" fillId="0" borderId="0" xfId="1" applyFont="1" applyFill="1" applyBorder="1"/>
    <xf numFmtId="43" fontId="0" fillId="0" borderId="6" xfId="1" applyFont="1" applyFill="1" applyBorder="1"/>
    <xf numFmtId="0" fontId="0" fillId="5" borderId="2" xfId="0" applyFill="1" applyBorder="1" applyAlignment="1">
      <alignment vertical="top"/>
    </xf>
    <xf numFmtId="0" fontId="0" fillId="5" borderId="5" xfId="0" applyFill="1" applyBorder="1" applyAlignment="1"/>
    <xf numFmtId="0" fontId="0" fillId="5" borderId="7" xfId="0" applyFill="1" applyBorder="1" applyAlignment="1">
      <alignment vertical="top"/>
    </xf>
    <xf numFmtId="41" fontId="0" fillId="5" borderId="1" xfId="1" applyNumberFormat="1" applyFont="1" applyFill="1" applyBorder="1"/>
    <xf numFmtId="41" fontId="0" fillId="7" borderId="0" xfId="8" applyNumberFormat="1" applyFont="1" applyFill="1" applyBorder="1"/>
    <xf numFmtId="0" fontId="0" fillId="7" borderId="5" xfId="0" applyFill="1" applyBorder="1"/>
    <xf numFmtId="0" fontId="0" fillId="7" borderId="7" xfId="0" applyFill="1" applyBorder="1"/>
    <xf numFmtId="0" fontId="2" fillId="5" borderId="2" xfId="0" applyFont="1" applyFill="1" applyBorder="1" applyAlignment="1">
      <alignment vertical="top"/>
    </xf>
    <xf numFmtId="0" fontId="2" fillId="5" borderId="3" xfId="0" applyFont="1" applyFill="1" applyBorder="1" applyAlignment="1">
      <alignment wrapText="1"/>
    </xf>
    <xf numFmtId="41" fontId="0" fillId="5" borderId="0" xfId="0" applyNumberFormat="1" applyFill="1" applyBorder="1" applyAlignment="1">
      <alignment wrapText="1"/>
    </xf>
    <xf numFmtId="41" fontId="0" fillId="5" borderId="6" xfId="1" applyNumberFormat="1" applyFont="1" applyFill="1" applyBorder="1"/>
    <xf numFmtId="164" fontId="0" fillId="5" borderId="0" xfId="1" applyNumberFormat="1" applyFont="1" applyFill="1" applyBorder="1" applyAlignment="1">
      <alignment horizontal="right"/>
    </xf>
    <xf numFmtId="41" fontId="0" fillId="5" borderId="0" xfId="0" quotePrefix="1" applyNumberFormat="1" applyFill="1" applyBorder="1" applyAlignment="1">
      <alignment wrapText="1"/>
    </xf>
    <xf numFmtId="164" fontId="0" fillId="5" borderId="6" xfId="1" applyNumberFormat="1" applyFont="1" applyFill="1" applyBorder="1" applyAlignment="1">
      <alignment horizontal="right"/>
    </xf>
    <xf numFmtId="41" fontId="0" fillId="5" borderId="0" xfId="0" applyNumberFormat="1" applyFill="1" applyBorder="1"/>
    <xf numFmtId="0" fontId="0" fillId="5" borderId="7" xfId="0" applyFill="1" applyBorder="1" applyAlignment="1"/>
    <xf numFmtId="41" fontId="0" fillId="5" borderId="1" xfId="0" applyNumberFormat="1" applyFill="1" applyBorder="1"/>
    <xf numFmtId="41" fontId="0" fillId="5" borderId="1" xfId="0" applyNumberFormat="1" applyFill="1" applyBorder="1" applyAlignment="1">
      <alignment wrapText="1"/>
    </xf>
    <xf numFmtId="41" fontId="0" fillId="5" borderId="8" xfId="1" applyNumberFormat="1" applyFont="1" applyFill="1" applyBorder="1"/>
    <xf numFmtId="166" fontId="0" fillId="5" borderId="1" xfId="8" applyNumberFormat="1" applyFont="1" applyFill="1" applyBorder="1" applyAlignment="1">
      <alignment wrapText="1"/>
    </xf>
    <xf numFmtId="166" fontId="0" fillId="5" borderId="8" xfId="8" applyNumberFormat="1" applyFont="1" applyFill="1" applyBorder="1" applyAlignment="1">
      <alignment wrapText="1"/>
    </xf>
    <xf numFmtId="0" fontId="0" fillId="0" borderId="0" xfId="0" applyFill="1"/>
    <xf numFmtId="0" fontId="14" fillId="0" borderId="0" xfId="0" applyFont="1" applyFill="1" applyBorder="1" applyAlignment="1">
      <alignment horizontal="center"/>
    </xf>
    <xf numFmtId="0" fontId="14" fillId="0" borderId="0" xfId="0" applyFont="1" applyFill="1" applyBorder="1" applyAlignment="1">
      <alignment horizontal="left"/>
    </xf>
    <xf numFmtId="0" fontId="14" fillId="0" borderId="0" xfId="0" applyFont="1" applyFill="1" applyAlignment="1">
      <alignment horizontal="center"/>
    </xf>
    <xf numFmtId="0" fontId="16" fillId="0" borderId="0" xfId="0" applyFont="1"/>
    <xf numFmtId="0" fontId="14" fillId="0" borderId="0" xfId="0" applyFont="1" applyFill="1"/>
    <xf numFmtId="0" fontId="6" fillId="0" borderId="0" xfId="4" applyFill="1"/>
    <xf numFmtId="0" fontId="6" fillId="0" borderId="0" xfId="4" applyFont="1" applyFill="1"/>
    <xf numFmtId="0" fontId="0" fillId="7" borderId="2" xfId="0" applyFill="1" applyBorder="1"/>
    <xf numFmtId="0" fontId="0" fillId="7" borderId="3" xfId="0" applyFill="1" applyBorder="1"/>
    <xf numFmtId="0" fontId="0" fillId="7" borderId="4" xfId="0" applyFill="1" applyBorder="1"/>
    <xf numFmtId="0" fontId="0" fillId="7" borderId="6" xfId="0" applyFill="1" applyBorder="1"/>
    <xf numFmtId="0" fontId="2" fillId="7" borderId="0" xfId="0" applyFont="1" applyFill="1" applyBorder="1"/>
    <xf numFmtId="0" fontId="0" fillId="7" borderId="0" xfId="0" applyFill="1" applyBorder="1" applyAlignment="1">
      <alignment horizontal="left"/>
    </xf>
    <xf numFmtId="166" fontId="0" fillId="7" borderId="0" xfId="8" applyNumberFormat="1" applyFont="1" applyFill="1" applyBorder="1"/>
    <xf numFmtId="166" fontId="0" fillId="7" borderId="9" xfId="0" applyNumberFormat="1" applyFill="1" applyBorder="1"/>
    <xf numFmtId="0" fontId="0" fillId="7" borderId="8" xfId="0" applyFill="1" applyBorder="1"/>
    <xf numFmtId="0" fontId="2" fillId="7" borderId="2" xfId="0" applyFont="1" applyFill="1" applyBorder="1"/>
    <xf numFmtId="0" fontId="2" fillId="7" borderId="3" xfId="0" applyFont="1" applyFill="1" applyBorder="1"/>
    <xf numFmtId="0" fontId="2" fillId="7" borderId="5" xfId="0" applyFont="1" applyFill="1" applyBorder="1"/>
    <xf numFmtId="0" fontId="0" fillId="7" borderId="0" xfId="0" applyFont="1" applyFill="1" applyBorder="1"/>
    <xf numFmtId="0" fontId="2" fillId="7" borderId="0" xfId="0" applyFont="1" applyFill="1" applyBorder="1" applyAlignment="1">
      <alignment horizontal="center" wrapText="1"/>
    </xf>
    <xf numFmtId="0" fontId="2" fillId="7" borderId="6" xfId="0" applyFont="1" applyFill="1" applyBorder="1" applyAlignment="1">
      <alignment horizontal="center" wrapText="1"/>
    </xf>
    <xf numFmtId="164" fontId="2" fillId="7" borderId="0" xfId="0" applyNumberFormat="1" applyFont="1" applyFill="1" applyBorder="1"/>
    <xf numFmtId="164" fontId="2" fillId="7" borderId="6" xfId="0" applyNumberFormat="1" applyFont="1" applyFill="1" applyBorder="1"/>
    <xf numFmtId="0" fontId="8" fillId="0" borderId="0" xfId="4" applyFont="1" applyFill="1"/>
    <xf numFmtId="0" fontId="2" fillId="5" borderId="3" xfId="0" applyFont="1" applyFill="1" applyBorder="1" applyAlignment="1">
      <alignment horizontal="right" wrapText="1"/>
    </xf>
    <xf numFmtId="43" fontId="2" fillId="5" borderId="4" xfId="1" applyFont="1" applyFill="1" applyBorder="1" applyAlignment="1">
      <alignment horizontal="right"/>
    </xf>
    <xf numFmtId="0" fontId="14" fillId="0" borderId="0" xfId="0" applyFont="1" applyFill="1" applyBorder="1" applyAlignment="1">
      <alignment horizontal="center" wrapText="1"/>
    </xf>
    <xf numFmtId="0" fontId="4" fillId="0" borderId="0" xfId="0" applyFont="1" applyFill="1" applyBorder="1" applyAlignment="1">
      <alignment horizontal="center" wrapText="1"/>
    </xf>
    <xf numFmtId="0" fontId="0" fillId="0" borderId="0" xfId="0" applyFont="1" applyFill="1" applyAlignment="1">
      <alignment horizontal="right"/>
    </xf>
    <xf numFmtId="0" fontId="13" fillId="3" borderId="0" xfId="0" applyNumberFormat="1" applyFont="1" applyFill="1" applyAlignment="1" applyProtection="1">
      <alignment horizontal="left" vertical="top" wrapText="1"/>
    </xf>
    <xf numFmtId="0" fontId="0" fillId="3" borderId="0" xfId="0" applyFill="1" applyAlignment="1">
      <alignment vertical="top" wrapText="1"/>
    </xf>
    <xf numFmtId="0" fontId="0" fillId="0" borderId="0" xfId="0" applyFill="1" applyAlignment="1">
      <alignment horizontal="center"/>
    </xf>
    <xf numFmtId="0" fontId="0" fillId="3" borderId="0" xfId="0" applyFill="1" applyAlignment="1">
      <alignment vertical="center"/>
    </xf>
    <xf numFmtId="0" fontId="0" fillId="3" borderId="0" xfId="0" applyFill="1" applyAlignment="1">
      <alignment vertical="top"/>
    </xf>
    <xf numFmtId="10" fontId="14" fillId="0" borderId="0" xfId="0" applyNumberFormat="1" applyFont="1" applyFill="1"/>
    <xf numFmtId="0" fontId="0" fillId="0" borderId="0" xfId="0"/>
    <xf numFmtId="0" fontId="14" fillId="0" borderId="0" xfId="0" applyFont="1" applyFill="1"/>
    <xf numFmtId="0" fontId="18" fillId="0" borderId="1" xfId="0" applyFont="1" applyFill="1" applyBorder="1" applyAlignment="1">
      <alignment horizontal="centerContinuous"/>
    </xf>
    <xf numFmtId="0" fontId="18" fillId="0" borderId="0" xfId="0" applyFont="1" applyFill="1" applyBorder="1" applyAlignment="1">
      <alignment horizontal="center" wrapText="1"/>
    </xf>
    <xf numFmtId="168" fontId="0" fillId="0" borderId="0" xfId="9" applyNumberFormat="1" applyFont="1"/>
    <xf numFmtId="166" fontId="0" fillId="0" borderId="0" xfId="0" applyNumberFormat="1"/>
    <xf numFmtId="164" fontId="14" fillId="0" borderId="0" xfId="1" applyNumberFormat="1" applyFont="1" applyFill="1"/>
    <xf numFmtId="164" fontId="0" fillId="0" borderId="0" xfId="1" applyNumberFormat="1" applyFont="1"/>
    <xf numFmtId="0" fontId="14" fillId="0" borderId="0" xfId="0" applyFont="1" applyFill="1" applyBorder="1" applyAlignment="1">
      <alignment horizontal="center"/>
    </xf>
    <xf numFmtId="0" fontId="14" fillId="0" borderId="0" xfId="0" applyFont="1" applyFill="1" applyBorder="1" applyAlignment="1">
      <alignment horizontal="left"/>
    </xf>
    <xf numFmtId="168" fontId="14" fillId="0" borderId="0" xfId="9" applyNumberFormat="1" applyFont="1" applyFill="1"/>
    <xf numFmtId="165" fontId="14" fillId="0" borderId="0" xfId="0" applyNumberFormat="1" applyFont="1" applyFill="1"/>
    <xf numFmtId="164" fontId="14" fillId="0" borderId="0" xfId="0" applyNumberFormat="1" applyFont="1" applyFill="1"/>
    <xf numFmtId="0" fontId="18" fillId="0" borderId="0" xfId="0" applyFont="1" applyFill="1"/>
    <xf numFmtId="168" fontId="18" fillId="0" borderId="0" xfId="0" applyNumberFormat="1" applyFont="1" applyFill="1"/>
    <xf numFmtId="169" fontId="18" fillId="0" borderId="0" xfId="0" applyNumberFormat="1" applyFont="1" applyFill="1"/>
    <xf numFmtId="164" fontId="18" fillId="0" borderId="0" xfId="0" applyNumberFormat="1" applyFont="1" applyFill="1"/>
    <xf numFmtId="43" fontId="18" fillId="0" borderId="0" xfId="0" applyNumberFormat="1" applyFont="1" applyFill="1"/>
    <xf numFmtId="0" fontId="14" fillId="0" borderId="0" xfId="0" applyFont="1" applyFill="1" applyBorder="1" applyAlignment="1">
      <alignment horizontal="center" wrapText="1"/>
    </xf>
    <xf numFmtId="0" fontId="0" fillId="0" borderId="0" xfId="0" applyFill="1"/>
    <xf numFmtId="0" fontId="0" fillId="0" borderId="0" xfId="0" applyAlignment="1">
      <alignment horizontal="center"/>
    </xf>
    <xf numFmtId="0" fontId="14" fillId="0" borderId="0" xfId="0" applyFont="1" applyFill="1" applyBorder="1" applyAlignment="1">
      <alignment horizontal="left" wrapText="1"/>
    </xf>
    <xf numFmtId="43" fontId="14" fillId="0" borderId="0" xfId="1" applyFont="1" applyFill="1" applyBorder="1" applyAlignment="1">
      <alignment horizontal="center" wrapText="1"/>
    </xf>
    <xf numFmtId="164" fontId="14" fillId="0" borderId="0" xfId="1" applyNumberFormat="1" applyFont="1" applyFill="1" applyBorder="1" applyAlignment="1">
      <alignment horizontal="center" wrapText="1"/>
    </xf>
    <xf numFmtId="0" fontId="2" fillId="0" borderId="1" xfId="0" applyFont="1" applyBorder="1"/>
    <xf numFmtId="0" fontId="0" fillId="0" borderId="0" xfId="0" applyFont="1" applyBorder="1" applyAlignment="1">
      <alignment horizontal="right"/>
    </xf>
    <xf numFmtId="0" fontId="0" fillId="0" borderId="0" xfId="0" applyFont="1" applyBorder="1"/>
    <xf numFmtId="166" fontId="0" fillId="0" borderId="0" xfId="0" applyNumberFormat="1" applyFill="1"/>
    <xf numFmtId="43" fontId="0" fillId="0" borderId="0" xfId="0" applyNumberFormat="1"/>
    <xf numFmtId="0" fontId="6" fillId="0" borderId="0" xfId="0" applyFont="1" applyFill="1" applyBorder="1" applyAlignment="1">
      <alignment horizontal="right"/>
    </xf>
    <xf numFmtId="0" fontId="0" fillId="0" borderId="0" xfId="0" applyAlignment="1">
      <alignment horizontal="center" vertical="center"/>
    </xf>
    <xf numFmtId="10" fontId="18" fillId="0" borderId="0" xfId="0" applyNumberFormat="1" applyFont="1" applyFill="1"/>
    <xf numFmtId="0" fontId="18" fillId="0" borderId="0" xfId="0" applyFont="1" applyFill="1" applyAlignment="1">
      <alignment horizontal="right"/>
    </xf>
    <xf numFmtId="0" fontId="23" fillId="0" borderId="0" xfId="0" applyFont="1" applyFill="1"/>
    <xf numFmtId="0" fontId="0" fillId="0" borderId="0" xfId="0" applyFill="1" applyAlignment="1">
      <alignment horizontal="center"/>
    </xf>
    <xf numFmtId="164" fontId="18" fillId="0" borderId="0" xfId="1" applyNumberFormat="1" applyFont="1" applyFill="1" applyBorder="1" applyAlignment="1">
      <alignment horizontal="center" wrapText="1"/>
    </xf>
    <xf numFmtId="166" fontId="0" fillId="0" borderId="0" xfId="8" applyNumberFormat="1" applyFont="1"/>
    <xf numFmtId="0" fontId="18" fillId="0" borderId="0" xfId="0" applyFont="1" applyFill="1" applyAlignment="1">
      <alignment horizontal="left"/>
    </xf>
    <xf numFmtId="0" fontId="6" fillId="0" borderId="0" xfId="4"/>
    <xf numFmtId="0" fontId="2" fillId="8" borderId="0" xfId="0" applyFont="1" applyFill="1"/>
    <xf numFmtId="0" fontId="6" fillId="0" borderId="0" xfId="4" applyAlignment="1">
      <alignment wrapText="1"/>
    </xf>
    <xf numFmtId="0" fontId="14" fillId="0" borderId="0" xfId="0" applyFont="1" applyAlignment="1">
      <alignment horizontal="left"/>
    </xf>
    <xf numFmtId="0" fontId="0" fillId="9" borderId="0" xfId="0" applyFill="1"/>
    <xf numFmtId="0" fontId="0" fillId="4" borderId="0" xfId="0" applyFill="1"/>
    <xf numFmtId="0" fontId="0" fillId="10" borderId="0" xfId="0" applyFill="1"/>
    <xf numFmtId="0" fontId="0" fillId="0" borderId="0" xfId="0" applyAlignment="1">
      <alignment horizontal="left"/>
    </xf>
    <xf numFmtId="0" fontId="0" fillId="11" borderId="0" xfId="0" applyFill="1"/>
    <xf numFmtId="0" fontId="18" fillId="0" borderId="0" xfId="0" applyFont="1" applyAlignment="1">
      <alignment horizontal="center" wrapText="1"/>
    </xf>
    <xf numFmtId="0" fontId="0" fillId="0" borderId="0" xfId="0" quotePrefix="1"/>
    <xf numFmtId="164" fontId="0" fillId="0" borderId="0" xfId="1" applyNumberFormat="1" applyFont="1" applyFill="1" applyBorder="1"/>
    <xf numFmtId="9" fontId="14" fillId="0" borderId="0" xfId="9" applyFont="1" applyFill="1"/>
    <xf numFmtId="164" fontId="2" fillId="0" borderId="1" xfId="1" applyNumberFormat="1" applyFont="1" applyBorder="1" applyAlignment="1">
      <alignment wrapText="1"/>
    </xf>
    <xf numFmtId="164" fontId="1" fillId="0" borderId="0" xfId="1" applyNumberFormat="1" applyFont="1" applyBorder="1" applyAlignment="1">
      <alignment wrapText="1"/>
    </xf>
    <xf numFmtId="164" fontId="0" fillId="0" borderId="0" xfId="1" applyNumberFormat="1" applyFont="1" applyBorder="1"/>
    <xf numFmtId="164" fontId="2" fillId="0" borderId="0" xfId="1" applyNumberFormat="1" applyFont="1" applyAlignment="1">
      <alignment wrapText="1"/>
    </xf>
    <xf numFmtId="164" fontId="2" fillId="0" borderId="0" xfId="1" applyNumberFormat="1" applyFont="1"/>
    <xf numFmtId="164" fontId="14" fillId="0" borderId="0" xfId="1" applyNumberFormat="1" applyFont="1"/>
    <xf numFmtId="9" fontId="14" fillId="0" borderId="0" xfId="9" applyFont="1"/>
    <xf numFmtId="164" fontId="14" fillId="0" borderId="0" xfId="1" applyNumberFormat="1" applyFont="1" applyAlignment="1">
      <alignment horizontal="right"/>
    </xf>
    <xf numFmtId="168" fontId="0" fillId="10" borderId="0" xfId="9" applyNumberFormat="1" applyFont="1" applyFill="1"/>
    <xf numFmtId="164" fontId="0" fillId="10" borderId="0" xfId="1" applyNumberFormat="1" applyFont="1" applyFill="1"/>
    <xf numFmtId="164" fontId="0" fillId="4" borderId="0" xfId="1" applyNumberFormat="1" applyFont="1" applyFill="1"/>
    <xf numFmtId="168" fontId="0" fillId="4" borderId="0" xfId="9" applyNumberFormat="1" applyFont="1" applyFill="1"/>
    <xf numFmtId="0" fontId="0" fillId="12" borderId="0" xfId="0" applyFill="1"/>
    <xf numFmtId="164" fontId="0" fillId="12" borderId="0" xfId="1" applyNumberFormat="1" applyFont="1" applyFill="1"/>
    <xf numFmtId="0" fontId="0" fillId="13" borderId="0" xfId="0" applyFill="1"/>
    <xf numFmtId="0" fontId="25" fillId="7" borderId="13" xfId="0" applyFont="1" applyFill="1" applyBorder="1" applyAlignment="1">
      <alignment horizontal="center" wrapText="1"/>
    </xf>
    <xf numFmtId="0" fontId="25" fillId="7" borderId="14" xfId="0" applyFont="1" applyFill="1" applyBorder="1" applyAlignment="1">
      <alignment horizontal="center" wrapText="1"/>
    </xf>
    <xf numFmtId="164" fontId="26" fillId="7" borderId="0" xfId="1" applyNumberFormat="1" applyFont="1" applyFill="1" applyBorder="1"/>
    <xf numFmtId="164" fontId="26" fillId="7" borderId="0" xfId="0" applyNumberFormat="1" applyFont="1" applyFill="1" applyBorder="1" applyAlignment="1">
      <alignment horizontal="center" wrapText="1"/>
    </xf>
    <xf numFmtId="164" fontId="26" fillId="7" borderId="6" xfId="1" applyNumberFormat="1" applyFont="1" applyFill="1" applyBorder="1"/>
    <xf numFmtId="14" fontId="0" fillId="0" borderId="0" xfId="0" applyNumberFormat="1"/>
    <xf numFmtId="0" fontId="23" fillId="14" borderId="0" xfId="0" applyFont="1" applyFill="1"/>
    <xf numFmtId="170" fontId="14" fillId="0" borderId="0" xfId="9" applyNumberFormat="1" applyFont="1" applyFill="1"/>
    <xf numFmtId="166" fontId="14" fillId="0" borderId="0" xfId="8" applyNumberFormat="1" applyFont="1" applyFill="1"/>
    <xf numFmtId="0" fontId="14" fillId="0" borderId="0" xfId="0" applyFont="1" applyAlignment="1">
      <alignment horizontal="right"/>
    </xf>
    <xf numFmtId="164" fontId="0" fillId="0" borderId="0" xfId="0" applyNumberFormat="1"/>
    <xf numFmtId="0" fontId="6" fillId="3" borderId="1" xfId="4" applyFill="1" applyBorder="1" applyAlignment="1" applyProtection="1">
      <alignment horizontal="right"/>
      <protection locked="0"/>
    </xf>
    <xf numFmtId="166" fontId="6" fillId="0" borderId="10" xfId="8" applyNumberFormat="1" applyFont="1" applyBorder="1" applyProtection="1">
      <protection locked="0"/>
    </xf>
    <xf numFmtId="0" fontId="11" fillId="3" borderId="0" xfId="4" applyFont="1" applyFill="1" applyAlignment="1">
      <alignment horizontal="left"/>
    </xf>
    <xf numFmtId="0" fontId="6" fillId="0" borderId="0" xfId="4"/>
    <xf numFmtId="0" fontId="19" fillId="5" borderId="2" xfId="0" applyFont="1" applyFill="1" applyBorder="1" applyAlignment="1">
      <alignment vertical="top" wrapText="1"/>
    </xf>
    <xf numFmtId="0" fontId="0" fillId="5" borderId="3" xfId="0" applyFill="1" applyBorder="1" applyAlignment="1">
      <alignment vertical="top" wrapText="1"/>
    </xf>
    <xf numFmtId="0" fontId="0" fillId="5" borderId="4" xfId="0" applyFill="1" applyBorder="1" applyAlignment="1">
      <alignment vertical="top" wrapText="1"/>
    </xf>
    <xf numFmtId="0" fontId="19" fillId="5" borderId="5" xfId="0" applyFont="1" applyFill="1" applyBorder="1" applyAlignment="1">
      <alignment vertical="top" wrapText="1"/>
    </xf>
    <xf numFmtId="0" fontId="0" fillId="5" borderId="0" xfId="0" applyFill="1" applyBorder="1" applyAlignment="1">
      <alignment vertical="top" wrapText="1"/>
    </xf>
    <xf numFmtId="0" fontId="0" fillId="5" borderId="6" xfId="0" applyFill="1" applyBorder="1" applyAlignment="1">
      <alignment vertical="top" wrapText="1"/>
    </xf>
    <xf numFmtId="0" fontId="19" fillId="5" borderId="7" xfId="0" applyFont="1" applyFill="1" applyBorder="1" applyAlignment="1">
      <alignment vertical="top" wrapText="1"/>
    </xf>
    <xf numFmtId="0" fontId="0" fillId="5" borderId="1" xfId="0" applyFill="1" applyBorder="1" applyAlignment="1">
      <alignment vertical="top" wrapText="1"/>
    </xf>
    <xf numFmtId="0" fontId="0" fillId="5" borderId="8" xfId="0" applyFill="1" applyBorder="1" applyAlignment="1">
      <alignment vertical="top" wrapText="1"/>
    </xf>
    <xf numFmtId="0" fontId="13" fillId="3" borderId="0" xfId="0" applyNumberFormat="1" applyFont="1" applyFill="1" applyAlignment="1" applyProtection="1">
      <alignment horizontal="left" vertical="top" wrapText="1"/>
    </xf>
    <xf numFmtId="0" fontId="0" fillId="3" borderId="0" xfId="0" applyFill="1" applyAlignment="1">
      <alignment vertical="top" wrapText="1"/>
    </xf>
    <xf numFmtId="0" fontId="13" fillId="3" borderId="0" xfId="0" applyFont="1" applyFill="1" applyAlignment="1">
      <alignment vertical="top" wrapText="1"/>
    </xf>
    <xf numFmtId="0" fontId="0" fillId="3" borderId="0" xfId="0" applyFill="1" applyAlignment="1">
      <alignment vertical="top"/>
    </xf>
    <xf numFmtId="0" fontId="0" fillId="0" borderId="0" xfId="0" applyFill="1" applyAlignment="1">
      <alignment horizontal="center"/>
    </xf>
    <xf numFmtId="0" fontId="15" fillId="0" borderId="0" xfId="0" applyFont="1" applyAlignment="1">
      <alignment wrapText="1"/>
    </xf>
    <xf numFmtId="0" fontId="0" fillId="0" borderId="2" xfId="0" applyFill="1" applyBorder="1" applyAlignment="1">
      <alignment horizontal="left" vertical="top" wrapText="1"/>
    </xf>
    <xf numFmtId="0" fontId="0" fillId="0" borderId="3" xfId="0" applyFill="1" applyBorder="1" applyAlignment="1">
      <alignment horizontal="left" vertical="top" wrapText="1"/>
    </xf>
    <xf numFmtId="0" fontId="0" fillId="0" borderId="4" xfId="0" applyFill="1" applyBorder="1" applyAlignment="1">
      <alignment horizontal="left" vertical="top" wrapText="1"/>
    </xf>
    <xf numFmtId="0" fontId="0" fillId="0" borderId="5" xfId="0" applyFill="1" applyBorder="1" applyAlignment="1">
      <alignment horizontal="left" vertical="top" wrapText="1"/>
    </xf>
    <xf numFmtId="0" fontId="0" fillId="0" borderId="0" xfId="0" applyFill="1" applyBorder="1" applyAlignment="1">
      <alignment horizontal="left" vertical="top" wrapText="1"/>
    </xf>
    <xf numFmtId="0" fontId="0" fillId="0" borderId="6" xfId="0" applyFill="1" applyBorder="1" applyAlignment="1">
      <alignment horizontal="left" vertical="top" wrapText="1"/>
    </xf>
    <xf numFmtId="0" fontId="0" fillId="0" borderId="7" xfId="0" applyFill="1" applyBorder="1" applyAlignment="1">
      <alignment horizontal="left" vertical="top" wrapText="1"/>
    </xf>
    <xf numFmtId="0" fontId="0" fillId="0" borderId="1" xfId="0" applyFill="1" applyBorder="1" applyAlignment="1">
      <alignment horizontal="left" vertical="top" wrapText="1"/>
    </xf>
    <xf numFmtId="0" fontId="0" fillId="0" borderId="8" xfId="0" applyFill="1" applyBorder="1" applyAlignment="1">
      <alignment horizontal="left" vertical="top" wrapText="1"/>
    </xf>
    <xf numFmtId="0" fontId="12" fillId="3" borderId="0" xfId="0" applyNumberFormat="1" applyFont="1" applyFill="1" applyAlignment="1" applyProtection="1">
      <alignment horizontal="left" vertical="center"/>
    </xf>
    <xf numFmtId="0" fontId="0" fillId="3" borderId="0" xfId="0" applyFill="1" applyAlignment="1">
      <alignment vertical="center"/>
    </xf>
  </cellXfs>
  <cellStyles count="17">
    <cellStyle name="Comma" xfId="1" builtinId="3"/>
    <cellStyle name="Comma 2" xfId="2" xr:uid="{00000000-0005-0000-0000-000001000000}"/>
    <cellStyle name="Currency" xfId="8" builtinId="4"/>
    <cellStyle name="Currency 2" xfId="10" xr:uid="{00000000-0005-0000-0000-000003000000}"/>
    <cellStyle name="Linked Cell" xfId="15" builtinId="24"/>
    <cellStyle name="Normal" xfId="0" builtinId="0"/>
    <cellStyle name="Normal 2" xfId="3" xr:uid="{00000000-0005-0000-0000-000006000000}"/>
    <cellStyle name="Normal 2 2" xfId="11" xr:uid="{00000000-0005-0000-0000-000007000000}"/>
    <cellStyle name="Normal 3" xfId="4" xr:uid="{00000000-0005-0000-0000-000008000000}"/>
    <cellStyle name="Normal 3 2" xfId="5" xr:uid="{00000000-0005-0000-0000-000009000000}"/>
    <cellStyle name="Normal 3 3" xfId="12" xr:uid="{00000000-0005-0000-0000-00000A000000}"/>
    <cellStyle name="Normal 4" xfId="6" xr:uid="{00000000-0005-0000-0000-00000B000000}"/>
    <cellStyle name="Normal 4 2" xfId="13" xr:uid="{00000000-0005-0000-0000-00000C000000}"/>
    <cellStyle name="Normal 4 3" xfId="14" xr:uid="{00000000-0005-0000-0000-00000D000000}"/>
    <cellStyle name="Normal 5 4" xfId="16" xr:uid="{0C7E3A64-2101-4901-904D-C806A9D6D86B}"/>
    <cellStyle name="Percent" xfId="9" builtinId="5"/>
    <cellStyle name="Percent 2" xfId="7" xr:uid="{00000000-0005-0000-0000-00000F000000}"/>
  </cellStyles>
  <dxfs count="6">
    <dxf>
      <fill>
        <patternFill>
          <bgColor theme="9" tint="0.39994506668294322"/>
        </patternFill>
      </fill>
    </dxf>
    <dxf>
      <fill>
        <patternFill>
          <bgColor theme="9" tint="0.3999450666829432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399945066682943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 Id="rId22" Type="http://schemas.openxmlformats.org/officeDocument/2006/relationships/customXml" Target="../customXml/item4.xml"/></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6</xdr:col>
      <xdr:colOff>1</xdr:colOff>
      <xdr:row>50</xdr:row>
      <xdr:rowOff>190500</xdr:rowOff>
    </xdr:from>
    <xdr:to>
      <xdr:col>7</xdr:col>
      <xdr:colOff>0</xdr:colOff>
      <xdr:row>50</xdr:row>
      <xdr:rowOff>285750</xdr:rowOff>
    </xdr:to>
    <xdr:cxnSp macro="">
      <xdr:nvCxnSpPr>
        <xdr:cNvPr id="2" name="Straight Arrow Connector 1">
          <a:extLst>
            <a:ext uri="{FF2B5EF4-FFF2-40B4-BE49-F238E27FC236}">
              <a16:creationId xmlns:a16="http://schemas.microsoft.com/office/drawing/2014/main" id="{00000000-0008-0000-0100-000002000000}"/>
            </a:ext>
          </a:extLst>
        </xdr:cNvPr>
        <xdr:cNvCxnSpPr/>
      </xdr:nvCxnSpPr>
      <xdr:spPr>
        <a:xfrm flipH="1">
          <a:off x="10077451" y="11049000"/>
          <a:ext cx="1343024" cy="9525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SHPNC\Health\GASB%207475%20Study\05032017%20Files\GASB7475-MAP--withUpdates3.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files.nc.gov/Retirement/Ken/C00751/2014%20Valuations/LGERS201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M:\Retirement\Ken\C00751\2014%20Valuations\LGERS201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PL"/>
      <sheetName val="GASB67 Exhibits"/>
      <sheetName val="Adjust"/>
      <sheetName val="Import"/>
      <sheetName val="BM_GASB"/>
      <sheetName val="BM_GASBExhibits"/>
      <sheetName val="BM_Adjust"/>
      <sheetName val="Assets"/>
      <sheetName val="TPL_Adjust"/>
      <sheetName val="NPLExpense"/>
      <sheetName val="QuickChecks"/>
      <sheetName val="Deferred Amounts Exhibits"/>
      <sheetName val="InOutFlow"/>
      <sheetName val="GASB68 Exhibits"/>
      <sheetName val="OneERView"/>
      <sheetName val="ER_Input"/>
      <sheetName val="ER_Allocation"/>
      <sheetName val="ER_ChangeProportion"/>
      <sheetName val="ER_ShareContributions"/>
      <sheetName val="ER_AllocationofChanges"/>
      <sheetName val="ER_Schedule1"/>
      <sheetName val="ER_Schedule2"/>
      <sheetName val="ER_NPLExpense"/>
      <sheetName val="ER_DATA"/>
      <sheetName val="Buffer"/>
      <sheetName val="Template"/>
      <sheetName val="FullPlan"/>
      <sheetName val="DeveloperInfo"/>
    </sheetNames>
    <sheetDataSet>
      <sheetData sheetId="0">
        <row r="43">
          <cell r="C43">
            <v>0.5</v>
          </cell>
        </row>
      </sheetData>
      <sheetData sheetId="1"/>
      <sheetData sheetId="2">
        <row r="102">
          <cell r="G102">
            <v>0</v>
          </cell>
          <cell r="H102">
            <v>0</v>
          </cell>
        </row>
        <row r="195">
          <cell r="G195">
            <v>1</v>
          </cell>
          <cell r="H195">
            <v>1</v>
          </cell>
          <cell r="I195">
            <v>1</v>
          </cell>
          <cell r="J195">
            <v>1</v>
          </cell>
          <cell r="K195">
            <v>1</v>
          </cell>
          <cell r="L195">
            <v>1</v>
          </cell>
        </row>
        <row r="197">
          <cell r="G197">
            <v>1.0015833333333333</v>
          </cell>
          <cell r="I197">
            <v>1.0011874999999999</v>
          </cell>
          <cell r="J197">
            <v>1.0011874999999999</v>
          </cell>
          <cell r="K197">
            <v>1.0016041666666666</v>
          </cell>
          <cell r="L197">
            <v>1.0007708333333334</v>
          </cell>
        </row>
        <row r="199">
          <cell r="G199">
            <v>1</v>
          </cell>
          <cell r="H199">
            <v>1</v>
          </cell>
          <cell r="K199">
            <v>1</v>
          </cell>
          <cell r="L199">
            <v>1</v>
          </cell>
        </row>
        <row r="200">
          <cell r="G200">
            <v>0</v>
          </cell>
          <cell r="H200">
            <v>0</v>
          </cell>
          <cell r="K200">
            <v>0</v>
          </cell>
          <cell r="L200">
            <v>0</v>
          </cell>
        </row>
      </sheetData>
      <sheetData sheetId="3"/>
      <sheetData sheetId="4"/>
      <sheetData sheetId="5"/>
      <sheetData sheetId="6"/>
      <sheetData sheetId="7"/>
      <sheetData sheetId="8"/>
      <sheetData sheetId="9"/>
      <sheetData sheetId="10"/>
      <sheetData sheetId="11"/>
      <sheetData sheetId="12"/>
      <sheetData sheetId="13"/>
      <sheetData sheetId="14"/>
      <sheetData sheetId="15">
        <row r="16">
          <cell r="B16">
            <v>10200</v>
          </cell>
          <cell r="C16" t="str">
            <v>North Carolina Education Lottery</v>
          </cell>
          <cell r="D16">
            <v>13140078.810000001</v>
          </cell>
          <cell r="E16">
            <v>14107712.330000008</v>
          </cell>
          <cell r="F16">
            <v>117258395.09909993</v>
          </cell>
          <cell r="G16">
            <v>158330013.72638756</v>
          </cell>
          <cell r="M16">
            <v>838417.64999999991</v>
          </cell>
          <cell r="R16" t="str">
            <v>TRUE</v>
          </cell>
          <cell r="V16">
            <v>16</v>
          </cell>
        </row>
        <row r="17">
          <cell r="B17" t="str">
            <v>SPA</v>
          </cell>
          <cell r="C17" t="str">
            <v>NC State Ports Authority (subset of DOT)</v>
          </cell>
          <cell r="D17">
            <v>9908200.6700000055</v>
          </cell>
          <cell r="E17">
            <v>11585996.839999992</v>
          </cell>
          <cell r="F17">
            <v>73579293.954100028</v>
          </cell>
          <cell r="G17">
            <v>103182162.23689999</v>
          </cell>
          <cell r="M17">
            <v>690060.76502732246</v>
          </cell>
          <cell r="V17">
            <v>17</v>
          </cell>
        </row>
        <row r="18">
          <cell r="B18" t="str">
            <v>GTPA</v>
          </cell>
          <cell r="C18" t="str">
            <v>NC Global TransPark Authority (subset of DOT)</v>
          </cell>
          <cell r="D18">
            <v>381770.5</v>
          </cell>
          <cell r="E18">
            <v>413152.68</v>
          </cell>
          <cell r="F18">
            <v>2135270.6086999997</v>
          </cell>
          <cell r="G18">
            <v>2592522.6902000001</v>
          </cell>
          <cell r="M18">
            <v>25039.650273224044</v>
          </cell>
          <cell r="V18">
            <v>18</v>
          </cell>
        </row>
        <row r="19">
          <cell r="B19" t="str">
            <v>SEAA</v>
          </cell>
          <cell r="C19" t="str">
            <v>State Education Assistance Authority (subset of UNC General Administration)</v>
          </cell>
          <cell r="D19">
            <v>1736323.6300000001</v>
          </cell>
          <cell r="E19">
            <v>1806684.4100000004</v>
          </cell>
          <cell r="F19">
            <v>12895805.5305</v>
          </cell>
          <cell r="G19">
            <v>16489783.240600001</v>
          </cell>
          <cell r="M19">
            <v>114494.60109289618</v>
          </cell>
          <cell r="V19">
            <v>19</v>
          </cell>
        </row>
        <row r="20">
          <cell r="B20" t="str">
            <v>SHP</v>
          </cell>
          <cell r="C20" t="str">
            <v>State Health Plan (subset of Department of Treasurer)</v>
          </cell>
          <cell r="D20">
            <v>1877198.62</v>
          </cell>
          <cell r="E20">
            <v>2028909.9300000002</v>
          </cell>
          <cell r="F20">
            <v>16332188.791200001</v>
          </cell>
          <cell r="G20">
            <v>21766640.335700005</v>
          </cell>
          <cell r="M20">
            <v>153883.10382513664</v>
          </cell>
          <cell r="V20">
            <v>20</v>
          </cell>
        </row>
        <row r="21">
          <cell r="B21">
            <v>10400</v>
          </cell>
          <cell r="C21" t="str">
            <v>Department Of Justice</v>
          </cell>
          <cell r="D21">
            <v>45032680.989999987</v>
          </cell>
          <cell r="E21">
            <v>46652416.75000006</v>
          </cell>
          <cell r="F21">
            <v>346712388.41399986</v>
          </cell>
          <cell r="G21">
            <v>461834540.907691</v>
          </cell>
          <cell r="M21">
            <v>2712836.9099999992</v>
          </cell>
          <cell r="V21">
            <v>21</v>
          </cell>
        </row>
        <row r="22">
          <cell r="B22">
            <v>10500</v>
          </cell>
          <cell r="C22" t="str">
            <v>State Auditor</v>
          </cell>
          <cell r="D22">
            <v>9913585.9800000004</v>
          </cell>
          <cell r="E22">
            <v>9868361.1599999983</v>
          </cell>
          <cell r="F22">
            <v>80315788.587900028</v>
          </cell>
          <cell r="G22">
            <v>104202614.37525001</v>
          </cell>
          <cell r="M22">
            <v>596251.93000000005</v>
          </cell>
          <cell r="V22">
            <v>22</v>
          </cell>
        </row>
        <row r="23">
          <cell r="B23">
            <v>10700</v>
          </cell>
          <cell r="C23" t="str">
            <v>Department Of Cultural Resources</v>
          </cell>
          <cell r="D23">
            <v>29104363.569999993</v>
          </cell>
          <cell r="E23">
            <v>66506369.379999906</v>
          </cell>
          <cell r="F23">
            <v>202614613.91110012</v>
          </cell>
          <cell r="G23">
            <v>633740389.29310656</v>
          </cell>
          <cell r="M23">
            <v>3341643.25</v>
          </cell>
          <cell r="V23">
            <v>23</v>
          </cell>
        </row>
        <row r="24">
          <cell r="B24">
            <v>10800</v>
          </cell>
          <cell r="C24" t="str">
            <v>Administrative Office Of The Courts</v>
          </cell>
          <cell r="D24">
            <v>276165065.26999789</v>
          </cell>
          <cell r="E24">
            <v>276869699.74999952</v>
          </cell>
          <cell r="F24">
            <v>2134089260.0327041</v>
          </cell>
          <cell r="G24">
            <v>2770283572.9092622</v>
          </cell>
          <cell r="M24">
            <v>16051570.390000001</v>
          </cell>
          <cell r="V24">
            <v>24</v>
          </cell>
        </row>
        <row r="25">
          <cell r="B25">
            <v>10850</v>
          </cell>
          <cell r="C25" t="str">
            <v>Office Of Administrative Hearing</v>
          </cell>
          <cell r="D25">
            <v>2416963.3499999996</v>
          </cell>
          <cell r="E25">
            <v>2828498.3000000003</v>
          </cell>
          <cell r="F25">
            <v>13094147.137200002</v>
          </cell>
          <cell r="G25">
            <v>19725979.857292328</v>
          </cell>
          <cell r="M25">
            <v>164164.12</v>
          </cell>
          <cell r="V25">
            <v>25</v>
          </cell>
        </row>
        <row r="26">
          <cell r="B26">
            <v>10900</v>
          </cell>
          <cell r="C26" t="str">
            <v>Department Of Administration</v>
          </cell>
          <cell r="D26">
            <v>32258183.599999968</v>
          </cell>
          <cell r="E26">
            <v>32080362.910000026</v>
          </cell>
          <cell r="F26">
            <v>214291080.30210024</v>
          </cell>
          <cell r="G26">
            <v>266733548.8190397</v>
          </cell>
          <cell r="M26">
            <v>1838476.8499999996</v>
          </cell>
          <cell r="V26">
            <v>26</v>
          </cell>
        </row>
        <row r="27">
          <cell r="B27">
            <v>10910</v>
          </cell>
          <cell r="C27" t="str">
            <v>Office Of State Budget &amp; Management</v>
          </cell>
          <cell r="D27">
            <v>4630052.5100000007</v>
          </cell>
          <cell r="E27">
            <v>3813313.13</v>
          </cell>
          <cell r="F27">
            <v>33769642.060700007</v>
          </cell>
          <cell r="G27">
            <v>40166172.460000008</v>
          </cell>
          <cell r="M27">
            <v>228972.61</v>
          </cell>
          <cell r="V27">
            <v>27</v>
          </cell>
        </row>
        <row r="28">
          <cell r="B28">
            <v>10930</v>
          </cell>
          <cell r="C28" t="str">
            <v>Information Technology Services</v>
          </cell>
          <cell r="D28">
            <v>40051803.189999998</v>
          </cell>
          <cell r="E28">
            <v>40792819.800000012</v>
          </cell>
          <cell r="F28">
            <v>282653028.59919977</v>
          </cell>
          <cell r="G28">
            <v>355223499.50040084</v>
          </cell>
          <cell r="M28">
            <v>2335030.2499999995</v>
          </cell>
          <cell r="V28">
            <v>28</v>
          </cell>
        </row>
        <row r="29">
          <cell r="B29">
            <v>10940</v>
          </cell>
          <cell r="C29" t="str">
            <v>Office Of State Controller</v>
          </cell>
          <cell r="D29">
            <v>11087519.829999996</v>
          </cell>
          <cell r="E29">
            <v>10915232.039999992</v>
          </cell>
          <cell r="F29">
            <v>77064137.500400007</v>
          </cell>
          <cell r="G29">
            <v>97490247.369223759</v>
          </cell>
          <cell r="M29">
            <v>641379.92999999993</v>
          </cell>
          <cell r="V29">
            <v>29</v>
          </cell>
        </row>
        <row r="30">
          <cell r="B30">
            <v>10950</v>
          </cell>
          <cell r="C30" t="str">
            <v>N.C. School Of Science &amp; Mathematics</v>
          </cell>
          <cell r="D30">
            <v>11853204.720000012</v>
          </cell>
          <cell r="E30">
            <v>12169359.4</v>
          </cell>
          <cell r="F30">
            <v>93896356.444600001</v>
          </cell>
          <cell r="G30">
            <v>127757506.78350005</v>
          </cell>
          <cell r="M30">
            <v>693898.79</v>
          </cell>
          <cell r="V30">
            <v>30</v>
          </cell>
        </row>
        <row r="31">
          <cell r="B31">
            <v>11300</v>
          </cell>
          <cell r="C31" t="str">
            <v>Environment And Natural Resources</v>
          </cell>
          <cell r="D31">
            <v>119549453.71999982</v>
          </cell>
          <cell r="E31">
            <v>81503903.549999997</v>
          </cell>
          <cell r="F31">
            <v>888668927.11740065</v>
          </cell>
          <cell r="G31">
            <v>742415346.24827659</v>
          </cell>
          <cell r="M31">
            <v>5216636.1899999995</v>
          </cell>
          <cell r="V31">
            <v>31</v>
          </cell>
        </row>
        <row r="32">
          <cell r="B32">
            <v>11310</v>
          </cell>
          <cell r="C32" t="str">
            <v>N.C. Housing Finance Agency</v>
          </cell>
          <cell r="D32">
            <v>7601380.0300000021</v>
          </cell>
          <cell r="E32">
            <v>7711680.4799999986</v>
          </cell>
          <cell r="F32">
            <v>55970482.748200007</v>
          </cell>
          <cell r="G32">
            <v>71497564.273457065</v>
          </cell>
          <cell r="M32">
            <v>440657.49000000005</v>
          </cell>
          <cell r="V32">
            <v>32</v>
          </cell>
        </row>
        <row r="33">
          <cell r="B33">
            <v>11600</v>
          </cell>
          <cell r="C33" t="str">
            <v>Wildlife Resources Commission</v>
          </cell>
          <cell r="D33">
            <v>27926389.21999998</v>
          </cell>
          <cell r="E33">
            <v>28412137.169999994</v>
          </cell>
          <cell r="F33">
            <v>233589540.2854999</v>
          </cell>
          <cell r="G33">
            <v>305189205.14313018</v>
          </cell>
          <cell r="M33">
            <v>1642062.2200000002</v>
          </cell>
          <cell r="V33">
            <v>33</v>
          </cell>
        </row>
        <row r="34">
          <cell r="B34">
            <v>11900</v>
          </cell>
          <cell r="C34" t="str">
            <v>State Board Of Elections</v>
          </cell>
          <cell r="D34">
            <v>3140884.0100000002</v>
          </cell>
          <cell r="E34">
            <v>3220506.4499999997</v>
          </cell>
          <cell r="F34">
            <v>28013267.772500012</v>
          </cell>
          <cell r="G34">
            <v>35457958.022800013</v>
          </cell>
          <cell r="M34">
            <v>182558.12</v>
          </cell>
          <cell r="V34">
            <v>34</v>
          </cell>
        </row>
        <row r="35">
          <cell r="B35">
            <v>12100</v>
          </cell>
          <cell r="C35" t="str">
            <v>Governor's Office</v>
          </cell>
          <cell r="D35">
            <v>4037476.6399999992</v>
          </cell>
          <cell r="E35">
            <v>4186906.6799999992</v>
          </cell>
          <cell r="F35">
            <v>32196933.971600004</v>
          </cell>
          <cell r="G35">
            <v>41849957.136910535</v>
          </cell>
          <cell r="M35">
            <v>231747.3</v>
          </cell>
          <cell r="V35">
            <v>35</v>
          </cell>
        </row>
        <row r="36">
          <cell r="B36">
            <v>12150</v>
          </cell>
          <cell r="C36" t="str">
            <v>Lt. Governor's Office</v>
          </cell>
          <cell r="D36">
            <v>498234.02</v>
          </cell>
          <cell r="E36">
            <v>509215.18000000005</v>
          </cell>
          <cell r="F36">
            <v>5048017.9245999996</v>
          </cell>
          <cell r="G36">
            <v>6257049.967699999</v>
          </cell>
          <cell r="M36">
            <v>26996.550000000003</v>
          </cell>
          <cell r="V36">
            <v>36</v>
          </cell>
        </row>
        <row r="37">
          <cell r="B37">
            <v>12160</v>
          </cell>
          <cell r="C37" t="str">
            <v>General Assembly</v>
          </cell>
          <cell r="D37">
            <v>27431475.109999951</v>
          </cell>
          <cell r="E37">
            <v>29167151.46999998</v>
          </cell>
          <cell r="F37">
            <v>202874970.85329992</v>
          </cell>
          <cell r="G37">
            <v>274894843.96160227</v>
          </cell>
          <cell r="M37">
            <v>1634685.2699999998</v>
          </cell>
          <cell r="V37">
            <v>37</v>
          </cell>
        </row>
        <row r="38">
          <cell r="B38">
            <v>12220</v>
          </cell>
          <cell r="C38" t="str">
            <v>Health &amp; Human Services</v>
          </cell>
          <cell r="D38">
            <v>691208318.22000325</v>
          </cell>
          <cell r="E38">
            <v>714528160.84999931</v>
          </cell>
          <cell r="F38">
            <v>5138406918.7609119</v>
          </cell>
          <cell r="G38">
            <v>6788464923.7811136</v>
          </cell>
          <cell r="M38">
            <v>41418259.039999999</v>
          </cell>
          <cell r="V38">
            <v>38</v>
          </cell>
        </row>
        <row r="39">
          <cell r="B39">
            <v>12510</v>
          </cell>
          <cell r="C39" t="str">
            <v>Department Of Commerce</v>
          </cell>
          <cell r="D39">
            <v>94929199.229999915</v>
          </cell>
          <cell r="E39">
            <v>89318474.35999988</v>
          </cell>
          <cell r="F39">
            <v>648314450.72300053</v>
          </cell>
          <cell r="G39">
            <v>760563563.3649689</v>
          </cell>
          <cell r="M39">
            <v>5078458.17</v>
          </cell>
          <cell r="V39">
            <v>39</v>
          </cell>
        </row>
        <row r="40">
          <cell r="B40">
            <v>12600</v>
          </cell>
          <cell r="C40" t="str">
            <v>Insurance Department</v>
          </cell>
          <cell r="D40">
            <v>23057745.250000004</v>
          </cell>
          <cell r="E40">
            <v>23967770.510000024</v>
          </cell>
          <cell r="F40">
            <v>158336687.30759996</v>
          </cell>
          <cell r="G40">
            <v>204541993.27083603</v>
          </cell>
          <cell r="M40">
            <v>1375917.37</v>
          </cell>
          <cell r="V40">
            <v>40</v>
          </cell>
        </row>
        <row r="41">
          <cell r="B41">
            <v>12700</v>
          </cell>
          <cell r="C41" t="str">
            <v>Labor Department</v>
          </cell>
          <cell r="D41">
            <v>18476884.369999997</v>
          </cell>
          <cell r="E41">
            <v>18256095.459999993</v>
          </cell>
          <cell r="F41">
            <v>128071452.31869987</v>
          </cell>
          <cell r="G41">
            <v>161789949.37498331</v>
          </cell>
          <cell r="M41">
            <v>1039464.27</v>
          </cell>
          <cell r="V41">
            <v>41</v>
          </cell>
        </row>
        <row r="42">
          <cell r="B42">
            <v>13500</v>
          </cell>
          <cell r="C42" t="str">
            <v>Revenue Department</v>
          </cell>
          <cell r="D42">
            <v>59351472.210000016</v>
          </cell>
          <cell r="E42">
            <v>62437210.360000014</v>
          </cell>
          <cell r="F42">
            <v>442424282.30579895</v>
          </cell>
          <cell r="G42">
            <v>602068278.6938957</v>
          </cell>
          <cell r="M42">
            <v>3744870.41</v>
          </cell>
          <cell r="V42">
            <v>42</v>
          </cell>
        </row>
        <row r="43">
          <cell r="B43">
            <v>13700</v>
          </cell>
          <cell r="C43" t="str">
            <v>Secretary Of State</v>
          </cell>
          <cell r="D43">
            <v>7847466.9099999927</v>
          </cell>
          <cell r="E43">
            <v>8062460.2200000007</v>
          </cell>
          <cell r="F43">
            <v>57193045.723199986</v>
          </cell>
          <cell r="G43">
            <v>72996997.871200055</v>
          </cell>
          <cell r="M43">
            <v>459933.8600000001</v>
          </cell>
          <cell r="V43">
            <v>43</v>
          </cell>
        </row>
        <row r="44">
          <cell r="B44">
            <v>14300</v>
          </cell>
          <cell r="C44" t="str">
            <v>State Treasurer</v>
          </cell>
          <cell r="D44">
            <v>18668224.000000007</v>
          </cell>
          <cell r="E44">
            <v>20301876.740000028</v>
          </cell>
          <cell r="F44">
            <v>150427880.4119001</v>
          </cell>
          <cell r="G44">
            <v>207837874.1576499</v>
          </cell>
          <cell r="M44">
            <v>1232776.0161748636</v>
          </cell>
          <cell r="V44">
            <v>44</v>
          </cell>
        </row>
        <row r="45">
          <cell r="B45">
            <v>18400</v>
          </cell>
          <cell r="C45" t="str">
            <v>Department Of Agriculture</v>
          </cell>
          <cell r="D45">
            <v>81700719.910000011</v>
          </cell>
          <cell r="E45">
            <v>83685513.720000148</v>
          </cell>
          <cell r="F45">
            <v>611241679.95879889</v>
          </cell>
          <cell r="G45">
            <v>796113367.33703518</v>
          </cell>
          <cell r="M45">
            <v>4837731.8500000006</v>
          </cell>
          <cell r="V45">
            <v>45</v>
          </cell>
        </row>
        <row r="46">
          <cell r="B46">
            <v>18600</v>
          </cell>
          <cell r="C46" t="str">
            <v>Barber Examiners, State Board Of</v>
          </cell>
          <cell r="D46">
            <v>319127.02</v>
          </cell>
          <cell r="E46">
            <v>393697.74</v>
          </cell>
          <cell r="F46">
            <v>1951641.5970000001</v>
          </cell>
          <cell r="G46">
            <v>3353264.1546999998</v>
          </cell>
          <cell r="M46">
            <v>19103.669999999998</v>
          </cell>
          <cell r="V46">
            <v>46</v>
          </cell>
        </row>
        <row r="47">
          <cell r="B47">
            <v>18690</v>
          </cell>
          <cell r="C47" t="str">
            <v>N.C. Real Estate Commission</v>
          </cell>
          <cell r="D47">
            <v>338774.41000000003</v>
          </cell>
          <cell r="E47">
            <v>188638.13</v>
          </cell>
          <cell r="F47">
            <v>1082094.4539999999</v>
          </cell>
          <cell r="G47">
            <v>707488.27860000008</v>
          </cell>
          <cell r="M47">
            <v>10729.84</v>
          </cell>
          <cell r="V47">
            <v>47</v>
          </cell>
        </row>
        <row r="48">
          <cell r="B48">
            <v>18740</v>
          </cell>
          <cell r="C48" t="str">
            <v>N.C. Auctioneers Licensing Board</v>
          </cell>
          <cell r="D48">
            <v>109040</v>
          </cell>
          <cell r="E48">
            <v>108964.61</v>
          </cell>
          <cell r="F48">
            <v>708002.30050000001</v>
          </cell>
          <cell r="G48">
            <v>1012516.5645999999</v>
          </cell>
          <cell r="M48">
            <v>5820.32</v>
          </cell>
          <cell r="V48">
            <v>48</v>
          </cell>
        </row>
        <row r="49">
          <cell r="B49">
            <v>18780</v>
          </cell>
          <cell r="C49" t="str">
            <v>N.C. State Board Of Examiners Of Practicing Psychol</v>
          </cell>
          <cell r="D49">
            <v>206759.04000000001</v>
          </cell>
          <cell r="E49">
            <v>230054.08000000002</v>
          </cell>
          <cell r="F49">
            <v>1470948.3160000001</v>
          </cell>
          <cell r="G49">
            <v>2032913.4622</v>
          </cell>
          <cell r="M49">
            <v>14063.73</v>
          </cell>
          <cell r="V49">
            <v>49</v>
          </cell>
        </row>
        <row r="50">
          <cell r="B50">
            <v>19005</v>
          </cell>
          <cell r="C50" t="str">
            <v>Community Colleges Administration</v>
          </cell>
          <cell r="D50">
            <v>13028678.059999997</v>
          </cell>
          <cell r="E50">
            <v>13017121.449999999</v>
          </cell>
          <cell r="F50">
            <v>88238046.576200023</v>
          </cell>
          <cell r="G50">
            <v>109465670.70650002</v>
          </cell>
          <cell r="M50">
            <v>723012.18</v>
          </cell>
          <cell r="V50">
            <v>50</v>
          </cell>
        </row>
        <row r="51">
          <cell r="B51">
            <v>19100</v>
          </cell>
          <cell r="C51" t="str">
            <v>Department Of Public Safety</v>
          </cell>
          <cell r="D51">
            <v>907264421.91999543</v>
          </cell>
          <cell r="E51">
            <v>943822179.58999956</v>
          </cell>
          <cell r="F51">
            <v>7370668111.5191793</v>
          </cell>
          <cell r="G51">
            <v>9720683817.2060966</v>
          </cell>
          <cell r="M51">
            <v>55737001.779999994</v>
          </cell>
          <cell r="V51">
            <v>51</v>
          </cell>
        </row>
        <row r="52">
          <cell r="B52">
            <v>20100</v>
          </cell>
          <cell r="C52" t="str">
            <v>Appalachian State University</v>
          </cell>
          <cell r="D52">
            <v>152463131.52999961</v>
          </cell>
          <cell r="E52">
            <v>159125172.04999989</v>
          </cell>
          <cell r="F52">
            <v>1332750627.1713004</v>
          </cell>
          <cell r="G52">
            <v>1839576773.3837574</v>
          </cell>
          <cell r="M52">
            <v>9121256.3499999996</v>
          </cell>
          <cell r="V52">
            <v>52</v>
          </cell>
        </row>
        <row r="53">
          <cell r="B53">
            <v>20200</v>
          </cell>
          <cell r="C53" t="str">
            <v>N.C. School Of The Arts</v>
          </cell>
          <cell r="D53">
            <v>21633821.469999999</v>
          </cell>
          <cell r="E53">
            <v>23139714.909999985</v>
          </cell>
          <cell r="F53">
            <v>169069273.20410007</v>
          </cell>
          <cell r="G53">
            <v>238134398.71108416</v>
          </cell>
          <cell r="M53">
            <v>1312092.25</v>
          </cell>
          <cell r="V53">
            <v>53</v>
          </cell>
        </row>
        <row r="54">
          <cell r="B54">
            <v>20300</v>
          </cell>
          <cell r="C54" t="str">
            <v>East Carolina University</v>
          </cell>
          <cell r="D54">
            <v>374135353.39999753</v>
          </cell>
          <cell r="E54">
            <v>384458364.83999896</v>
          </cell>
          <cell r="F54">
            <v>3411596370.1930079</v>
          </cell>
          <cell r="G54">
            <v>4450859407.7966146</v>
          </cell>
          <cell r="M54">
            <v>21253621.16</v>
          </cell>
          <cell r="V54">
            <v>54</v>
          </cell>
        </row>
        <row r="55">
          <cell r="B55">
            <v>20400</v>
          </cell>
          <cell r="C55" t="str">
            <v>Elizabeth City State University</v>
          </cell>
          <cell r="D55">
            <v>24194754.610000022</v>
          </cell>
          <cell r="E55">
            <v>21065056.790000014</v>
          </cell>
          <cell r="F55">
            <v>190303612.04370016</v>
          </cell>
          <cell r="G55">
            <v>216730966.73224127</v>
          </cell>
          <cell r="M55">
            <v>1180498.3799999999</v>
          </cell>
          <cell r="V55">
            <v>55</v>
          </cell>
        </row>
        <row r="56">
          <cell r="B56">
            <v>20600</v>
          </cell>
          <cell r="C56" t="str">
            <v>Fayetteville State University</v>
          </cell>
          <cell r="D56">
            <v>46279011.609999999</v>
          </cell>
          <cell r="E56">
            <v>46059741.430000059</v>
          </cell>
          <cell r="F56">
            <v>379722128.42330003</v>
          </cell>
          <cell r="G56">
            <v>483077135.13638604</v>
          </cell>
          <cell r="M56">
            <v>2567090.4700000002</v>
          </cell>
          <cell r="V56">
            <v>56</v>
          </cell>
        </row>
        <row r="57">
          <cell r="B57">
            <v>20700</v>
          </cell>
          <cell r="C57" t="str">
            <v>N.C. A&amp;T University</v>
          </cell>
          <cell r="D57">
            <v>100701604.96999973</v>
          </cell>
          <cell r="E57">
            <v>100882755.96999997</v>
          </cell>
          <cell r="F57">
            <v>815989515.76950097</v>
          </cell>
          <cell r="G57">
            <v>1061976163.6406304</v>
          </cell>
          <cell r="M57">
            <v>5684012.8000000007</v>
          </cell>
          <cell r="V57">
            <v>57</v>
          </cell>
        </row>
        <row r="58">
          <cell r="B58">
            <v>20800</v>
          </cell>
          <cell r="C58" t="str">
            <v>N.C. Central University</v>
          </cell>
          <cell r="D58">
            <v>78164186.909999877</v>
          </cell>
          <cell r="E58">
            <v>78015479.829999864</v>
          </cell>
          <cell r="F58">
            <v>628971903.90429926</v>
          </cell>
          <cell r="G58">
            <v>837930452.33546937</v>
          </cell>
          <cell r="M58">
            <v>4372226.5500000007</v>
          </cell>
          <cell r="V58">
            <v>58</v>
          </cell>
        </row>
        <row r="59">
          <cell r="B59">
            <v>20900</v>
          </cell>
          <cell r="C59" t="str">
            <v>University Of North Carolina At Greensboro</v>
          </cell>
          <cell r="D59">
            <v>153703020.53999996</v>
          </cell>
          <cell r="E59">
            <v>153380773.23999989</v>
          </cell>
          <cell r="F59">
            <v>1334901916.7378001</v>
          </cell>
          <cell r="G59">
            <v>1726488746.8844199</v>
          </cell>
          <cell r="M59">
            <v>8688124</v>
          </cell>
          <cell r="V59">
            <v>59</v>
          </cell>
        </row>
        <row r="60">
          <cell r="B60">
            <v>21200</v>
          </cell>
          <cell r="C60" t="str">
            <v>UNC - Pembroke</v>
          </cell>
          <cell r="D60">
            <v>44476774.709999993</v>
          </cell>
          <cell r="E60">
            <v>48158850.890000053</v>
          </cell>
          <cell r="F60">
            <v>391930345.44640017</v>
          </cell>
          <cell r="G60">
            <v>565555534.55427539</v>
          </cell>
          <cell r="M60">
            <v>2683334.2999999998</v>
          </cell>
          <cell r="V60">
            <v>60</v>
          </cell>
        </row>
        <row r="61">
          <cell r="B61">
            <v>21300</v>
          </cell>
          <cell r="C61" t="str">
            <v>N.C. State University</v>
          </cell>
          <cell r="D61">
            <v>556878486.70999837</v>
          </cell>
          <cell r="E61">
            <v>581913565.08000124</v>
          </cell>
          <cell r="F61">
            <v>4923630164.3049107</v>
          </cell>
          <cell r="G61">
            <v>6771987881.9966269</v>
          </cell>
          <cell r="M61">
            <v>33170603.32</v>
          </cell>
          <cell r="V61">
            <v>61</v>
          </cell>
        </row>
        <row r="62">
          <cell r="B62">
            <v>21520</v>
          </cell>
          <cell r="C62" t="str">
            <v>UNC-CH CB 1260</v>
          </cell>
          <cell r="D62">
            <v>977823595.88999951</v>
          </cell>
          <cell r="E62">
            <v>1037963761.8100019</v>
          </cell>
          <cell r="F62">
            <v>9203325743.5181789</v>
          </cell>
          <cell r="G62">
            <v>12343375481.386206</v>
          </cell>
          <cell r="M62">
            <v>58923861.240000002</v>
          </cell>
          <cell r="V62">
            <v>62</v>
          </cell>
        </row>
        <row r="63">
          <cell r="B63">
            <v>21525</v>
          </cell>
          <cell r="C63" t="str">
            <v>UNC-General Administration</v>
          </cell>
          <cell r="D63">
            <v>26289411.439999998</v>
          </cell>
          <cell r="E63">
            <v>27240178.579999987</v>
          </cell>
          <cell r="F63">
            <v>215462075.18339983</v>
          </cell>
          <cell r="G63">
            <v>298915016.01031876</v>
          </cell>
          <cell r="M63">
            <v>1636125.2789071039</v>
          </cell>
          <cell r="V63">
            <v>63</v>
          </cell>
        </row>
        <row r="64">
          <cell r="B64">
            <v>21550</v>
          </cell>
          <cell r="C64" t="str">
            <v>UNC Health Care System</v>
          </cell>
          <cell r="D64">
            <v>497424933.12000048</v>
          </cell>
          <cell r="E64">
            <v>525945521.43999976</v>
          </cell>
          <cell r="F64">
            <v>4713269831.466692</v>
          </cell>
          <cell r="G64">
            <v>6670988864.1124773</v>
          </cell>
          <cell r="M64">
            <v>32115489.009999994</v>
          </cell>
          <cell r="V64">
            <v>64</v>
          </cell>
        </row>
        <row r="65">
          <cell r="B65">
            <v>21570</v>
          </cell>
          <cell r="C65" t="str">
            <v>University Of North Carolina Press</v>
          </cell>
          <cell r="D65">
            <v>2730178.14</v>
          </cell>
          <cell r="E65">
            <v>2811511.41</v>
          </cell>
          <cell r="F65">
            <v>21110274.446299996</v>
          </cell>
          <cell r="G65">
            <v>26798459.970199998</v>
          </cell>
          <cell r="M65">
            <v>165114.88999999998</v>
          </cell>
          <cell r="V65">
            <v>65</v>
          </cell>
        </row>
        <row r="66">
          <cell r="B66">
            <v>21800</v>
          </cell>
          <cell r="C66" t="str">
            <v>Western Carolina University</v>
          </cell>
          <cell r="D66">
            <v>81977394.010000005</v>
          </cell>
          <cell r="E66">
            <v>84770573.239999905</v>
          </cell>
          <cell r="F66">
            <v>716645001.98660028</v>
          </cell>
          <cell r="G66">
            <v>998094809.3206625</v>
          </cell>
          <cell r="M66">
            <v>4834362.2</v>
          </cell>
          <cell r="V66">
            <v>66</v>
          </cell>
        </row>
        <row r="67">
          <cell r="B67">
            <v>21900</v>
          </cell>
          <cell r="C67" t="str">
            <v>Winston-Salem State University</v>
          </cell>
          <cell r="D67">
            <v>55203377.569999985</v>
          </cell>
          <cell r="E67">
            <v>53762735.439999938</v>
          </cell>
          <cell r="F67">
            <v>455979947.9205001</v>
          </cell>
          <cell r="G67">
            <v>574886370.75963628</v>
          </cell>
          <cell r="M67">
            <v>3049632.5</v>
          </cell>
          <cell r="V67">
            <v>67</v>
          </cell>
        </row>
        <row r="68">
          <cell r="B68">
            <v>22000</v>
          </cell>
          <cell r="C68" t="str">
            <v>Department Of Public Instruction</v>
          </cell>
          <cell r="D68">
            <v>64904889.819999985</v>
          </cell>
          <cell r="E68">
            <v>61444720.999999948</v>
          </cell>
          <cell r="F68">
            <v>466149875.54069984</v>
          </cell>
          <cell r="G68">
            <v>564894877.32439375</v>
          </cell>
          <cell r="M68">
            <v>3547697.5900000003</v>
          </cell>
          <cell r="V68">
            <v>68</v>
          </cell>
        </row>
        <row r="69">
          <cell r="B69">
            <v>23000</v>
          </cell>
          <cell r="C69" t="str">
            <v>University Of North Carolina At Asheville</v>
          </cell>
          <cell r="D69">
            <v>37366144.430000015</v>
          </cell>
          <cell r="E69">
            <v>37896518.979999989</v>
          </cell>
          <cell r="F69">
            <v>316900261.63699943</v>
          </cell>
          <cell r="G69">
            <v>434366191.347305</v>
          </cell>
          <cell r="M69">
            <v>2215314.13</v>
          </cell>
          <cell r="V69">
            <v>69</v>
          </cell>
        </row>
        <row r="70">
          <cell r="B70">
            <v>23100</v>
          </cell>
          <cell r="C70" t="str">
            <v>University Of North Carolina At Charlotte</v>
          </cell>
          <cell r="D70">
            <v>205992830.08000067</v>
          </cell>
          <cell r="E70">
            <v>214830271.9000006</v>
          </cell>
          <cell r="F70">
            <v>1831324169.1407039</v>
          </cell>
          <cell r="G70">
            <v>2518260422.8764181</v>
          </cell>
          <cell r="M70">
            <v>12514087.529999999</v>
          </cell>
          <cell r="V70">
            <v>70</v>
          </cell>
        </row>
        <row r="71">
          <cell r="B71">
            <v>23200</v>
          </cell>
          <cell r="C71" t="str">
            <v>University Of North Carolina At Wilmington</v>
          </cell>
          <cell r="D71">
            <v>108198225.66999948</v>
          </cell>
          <cell r="E71">
            <v>113827268.77999999</v>
          </cell>
          <cell r="F71">
            <v>946326477.90640259</v>
          </cell>
          <cell r="G71">
            <v>1327351938.9052331</v>
          </cell>
          <cell r="M71">
            <v>6585519.0799999991</v>
          </cell>
          <cell r="V71">
            <v>71</v>
          </cell>
        </row>
        <row r="72">
          <cell r="B72">
            <v>30000</v>
          </cell>
          <cell r="C72" t="str">
            <v>Yancey County Schools</v>
          </cell>
          <cell r="D72">
            <v>13031347.669999994</v>
          </cell>
          <cell r="E72">
            <v>13112906.86999999</v>
          </cell>
          <cell r="F72">
            <v>112603928.53299998</v>
          </cell>
          <cell r="G72">
            <v>148858147.21044779</v>
          </cell>
          <cell r="M72">
            <v>747288.26</v>
          </cell>
          <cell r="V72">
            <v>72</v>
          </cell>
        </row>
        <row r="73">
          <cell r="B73">
            <v>30100</v>
          </cell>
          <cell r="C73" t="str">
            <v>Alamance County Schools</v>
          </cell>
          <cell r="D73">
            <v>105902601.34000026</v>
          </cell>
          <cell r="E73">
            <v>110519985.77999982</v>
          </cell>
          <cell r="F73">
            <v>943806604.37829947</v>
          </cell>
          <cell r="G73">
            <v>1315975123.4475124</v>
          </cell>
          <cell r="M73">
            <v>6391482.4500000002</v>
          </cell>
          <cell r="V73">
            <v>73</v>
          </cell>
        </row>
        <row r="74">
          <cell r="B74">
            <v>30102</v>
          </cell>
          <cell r="C74" t="str">
            <v>Clover Garden Charter School</v>
          </cell>
          <cell r="D74">
            <v>1519454.8899999997</v>
          </cell>
          <cell r="E74">
            <v>1936670.5900000003</v>
          </cell>
          <cell r="F74">
            <v>14860235.458700003</v>
          </cell>
          <cell r="G74">
            <v>24565618.844999999</v>
          </cell>
          <cell r="M74">
            <v>111275.96</v>
          </cell>
          <cell r="V74">
            <v>74</v>
          </cell>
        </row>
        <row r="75">
          <cell r="B75">
            <v>30103</v>
          </cell>
          <cell r="C75" t="str">
            <v>River Mill Academy Charter</v>
          </cell>
          <cell r="D75">
            <v>2123645.1999999993</v>
          </cell>
          <cell r="E75">
            <v>2194122.9700000007</v>
          </cell>
          <cell r="F75">
            <v>20471167.812699996</v>
          </cell>
          <cell r="G75">
            <v>28106871.640900012</v>
          </cell>
          <cell r="M75">
            <v>129638.95</v>
          </cell>
          <cell r="V75">
            <v>75</v>
          </cell>
        </row>
        <row r="76">
          <cell r="B76">
            <v>30104</v>
          </cell>
          <cell r="C76" t="str">
            <v>The Hawbridge School</v>
          </cell>
          <cell r="D76">
            <v>975550.09999999974</v>
          </cell>
          <cell r="E76">
            <v>1290327.7399999995</v>
          </cell>
          <cell r="F76">
            <v>10020105.476999996</v>
          </cell>
          <cell r="G76">
            <v>17922597.775549997</v>
          </cell>
          <cell r="M76">
            <v>72361.23</v>
          </cell>
          <cell r="V76">
            <v>76</v>
          </cell>
        </row>
        <row r="77">
          <cell r="B77">
            <v>30105</v>
          </cell>
          <cell r="C77" t="str">
            <v>Alamance Community College</v>
          </cell>
          <cell r="D77">
            <v>12276715.640000001</v>
          </cell>
          <cell r="E77">
            <v>12013260.689999999</v>
          </cell>
          <cell r="F77">
            <v>93694444.576300025</v>
          </cell>
          <cell r="G77">
            <v>122039540.98607707</v>
          </cell>
          <cell r="M77">
            <v>700821.97</v>
          </cell>
          <cell r="V77">
            <v>77</v>
          </cell>
        </row>
        <row r="78">
          <cell r="B78">
            <v>30200</v>
          </cell>
          <cell r="C78" t="str">
            <v>Alexander County Schools</v>
          </cell>
          <cell r="D78">
            <v>25525775.909999959</v>
          </cell>
          <cell r="E78">
            <v>25714708.279999994</v>
          </cell>
          <cell r="F78">
            <v>220167585.53150004</v>
          </cell>
          <cell r="G78">
            <v>289255275.02418065</v>
          </cell>
          <cell r="M78">
            <v>1467244.5999999999</v>
          </cell>
          <cell r="V78">
            <v>78</v>
          </cell>
        </row>
        <row r="79">
          <cell r="B79">
            <v>30300</v>
          </cell>
          <cell r="C79" t="str">
            <v>Alleghany County Schools</v>
          </cell>
          <cell r="D79">
            <v>8764748.0699999966</v>
          </cell>
          <cell r="E79">
            <v>8935775.4199999999</v>
          </cell>
          <cell r="F79">
            <v>74847802.275299981</v>
          </cell>
          <cell r="G79">
            <v>99135837.153100967</v>
          </cell>
          <cell r="M79">
            <v>514114.92000000004</v>
          </cell>
          <cell r="V79">
            <v>79</v>
          </cell>
        </row>
        <row r="80">
          <cell r="B80">
            <v>30400</v>
          </cell>
          <cell r="C80" t="str">
            <v>Anson County Schools</v>
          </cell>
          <cell r="D80">
            <v>18511623.109999988</v>
          </cell>
          <cell r="E80">
            <v>17862843.95999999</v>
          </cell>
          <cell r="F80">
            <v>145560271.24089998</v>
          </cell>
          <cell r="G80">
            <v>182571738.43050006</v>
          </cell>
          <cell r="M80">
            <v>1037458.53</v>
          </cell>
          <cell r="V80">
            <v>80</v>
          </cell>
        </row>
        <row r="81">
          <cell r="B81">
            <v>30405</v>
          </cell>
          <cell r="C81" t="str">
            <v>South Piedmont Community College</v>
          </cell>
          <cell r="D81">
            <v>10676622.369999995</v>
          </cell>
          <cell r="E81">
            <v>10981955.869999997</v>
          </cell>
          <cell r="F81">
            <v>94571837.140199959</v>
          </cell>
          <cell r="G81">
            <v>126665953.00343375</v>
          </cell>
          <cell r="M81">
            <v>631676.55999999994</v>
          </cell>
          <cell r="V81">
            <v>81</v>
          </cell>
        </row>
        <row r="82">
          <cell r="B82">
            <v>30500</v>
          </cell>
          <cell r="C82" t="str">
            <v>Ashe County Schools</v>
          </cell>
          <cell r="D82">
            <v>16891159.300000008</v>
          </cell>
          <cell r="E82">
            <v>17406464.430000011</v>
          </cell>
          <cell r="F82">
            <v>142492235.53230006</v>
          </cell>
          <cell r="G82">
            <v>192489327.76847321</v>
          </cell>
          <cell r="M82">
            <v>1000188.52</v>
          </cell>
          <cell r="V82">
            <v>82</v>
          </cell>
        </row>
        <row r="83">
          <cell r="B83">
            <v>30600</v>
          </cell>
          <cell r="C83" t="str">
            <v>Avery County Schools</v>
          </cell>
          <cell r="D83">
            <v>13347129.399999995</v>
          </cell>
          <cell r="E83">
            <v>13750307.159999993</v>
          </cell>
          <cell r="F83">
            <v>110626073.18459992</v>
          </cell>
          <cell r="G83">
            <v>149968079.5864</v>
          </cell>
          <cell r="M83">
            <v>781149.03999999992</v>
          </cell>
          <cell r="V83">
            <v>83</v>
          </cell>
        </row>
        <row r="84">
          <cell r="B84">
            <v>30601</v>
          </cell>
          <cell r="C84" t="str">
            <v>Grandfather Academy</v>
          </cell>
          <cell r="D84">
            <v>301713.57</v>
          </cell>
          <cell r="E84">
            <v>283559.88999999996</v>
          </cell>
          <cell r="F84">
            <v>2883222.6488999999</v>
          </cell>
          <cell r="G84">
            <v>3758350.7156000002</v>
          </cell>
          <cell r="M84">
            <v>16741.000000000004</v>
          </cell>
          <cell r="V84">
            <v>84</v>
          </cell>
        </row>
        <row r="85">
          <cell r="B85">
            <v>30700</v>
          </cell>
          <cell r="C85" t="str">
            <v>Beaufort County Schools</v>
          </cell>
          <cell r="D85">
            <v>35950135.379999995</v>
          </cell>
          <cell r="E85">
            <v>35413191.710000023</v>
          </cell>
          <cell r="F85">
            <v>295446375.5456</v>
          </cell>
          <cell r="G85">
            <v>384055889.41871679</v>
          </cell>
          <cell r="M85">
            <v>2064064.7600000002</v>
          </cell>
          <cell r="V85">
            <v>85</v>
          </cell>
        </row>
        <row r="86">
          <cell r="B86">
            <v>30705</v>
          </cell>
          <cell r="C86" t="str">
            <v>Beaufort County Community College</v>
          </cell>
          <cell r="D86">
            <v>7067343.4100000011</v>
          </cell>
          <cell r="E86">
            <v>7293056.6900000023</v>
          </cell>
          <cell r="F86">
            <v>55357607.234200016</v>
          </cell>
          <cell r="G86">
            <v>76342124.522497058</v>
          </cell>
          <cell r="M86">
            <v>429161.42999999993</v>
          </cell>
          <cell r="V86">
            <v>86</v>
          </cell>
        </row>
        <row r="87">
          <cell r="B87">
            <v>30800</v>
          </cell>
          <cell r="C87" t="str">
            <v>Bertie County Schools</v>
          </cell>
          <cell r="D87">
            <v>14889750.080000015</v>
          </cell>
          <cell r="E87">
            <v>14297118.020000001</v>
          </cell>
          <cell r="F87">
            <v>120965830.46959998</v>
          </cell>
          <cell r="G87">
            <v>149249889.03292903</v>
          </cell>
          <cell r="M87">
            <v>840230.13</v>
          </cell>
          <cell r="V87">
            <v>87</v>
          </cell>
        </row>
        <row r="88">
          <cell r="B88">
            <v>30900</v>
          </cell>
          <cell r="C88" t="str">
            <v>Bladen County Schools</v>
          </cell>
          <cell r="D88">
            <v>24470480.339999992</v>
          </cell>
          <cell r="E88">
            <v>23961633.410000011</v>
          </cell>
          <cell r="F88">
            <v>193657797.64629993</v>
          </cell>
          <cell r="G88">
            <v>249150663.22814754</v>
          </cell>
          <cell r="M88">
            <v>1375376.3199999998</v>
          </cell>
          <cell r="V88">
            <v>88</v>
          </cell>
        </row>
        <row r="89">
          <cell r="B89">
            <v>30905</v>
          </cell>
          <cell r="C89" t="str">
            <v>Bladen Community College</v>
          </cell>
          <cell r="D89">
            <v>5695714.0800000029</v>
          </cell>
          <cell r="E89">
            <v>5723122.6500000013</v>
          </cell>
          <cell r="F89">
            <v>42095421.583200015</v>
          </cell>
          <cell r="G89">
            <v>51575576.516830571</v>
          </cell>
          <cell r="M89">
            <v>315615.95</v>
          </cell>
          <cell r="V89">
            <v>89</v>
          </cell>
        </row>
        <row r="90">
          <cell r="B90">
            <v>31000</v>
          </cell>
          <cell r="C90" t="str">
            <v>Brunswick County Schools</v>
          </cell>
          <cell r="D90">
            <v>64948632.759999983</v>
          </cell>
          <cell r="E90">
            <v>64067581.710000083</v>
          </cell>
          <cell r="F90">
            <v>534620340.58959943</v>
          </cell>
          <cell r="G90">
            <v>709717633.272493</v>
          </cell>
          <cell r="M90">
            <v>3691012.3200000003</v>
          </cell>
          <cell r="V90">
            <v>90</v>
          </cell>
        </row>
        <row r="91">
          <cell r="B91">
            <v>31005</v>
          </cell>
          <cell r="C91" t="str">
            <v>Brunswick Community College</v>
          </cell>
          <cell r="D91">
            <v>7141530.990000003</v>
          </cell>
          <cell r="E91">
            <v>7512434.1100000022</v>
          </cell>
          <cell r="F91">
            <v>52990233.921899997</v>
          </cell>
          <cell r="G91">
            <v>70495969.770887136</v>
          </cell>
          <cell r="M91">
            <v>429428.59</v>
          </cell>
          <cell r="V91">
            <v>91</v>
          </cell>
        </row>
        <row r="92">
          <cell r="B92">
            <v>31100</v>
          </cell>
          <cell r="C92" t="str">
            <v>Buncombe County Schools</v>
          </cell>
          <cell r="D92">
            <v>127855359.8200004</v>
          </cell>
          <cell r="E92">
            <v>129776898.55999997</v>
          </cell>
          <cell r="F92">
            <v>1096255442.8021002</v>
          </cell>
          <cell r="G92">
            <v>1481539091.7470157</v>
          </cell>
          <cell r="M92">
            <v>7441833.4299999997</v>
          </cell>
          <cell r="V92">
            <v>92</v>
          </cell>
        </row>
        <row r="93">
          <cell r="B93">
            <v>31101</v>
          </cell>
          <cell r="C93" t="str">
            <v>F. Delany New School For Children</v>
          </cell>
          <cell r="D93">
            <v>752793.35</v>
          </cell>
          <cell r="E93">
            <v>758738.24999999988</v>
          </cell>
          <cell r="F93">
            <v>7874178.2448999994</v>
          </cell>
          <cell r="G93">
            <v>10039090.600400001</v>
          </cell>
          <cell r="M93">
            <v>43901.68</v>
          </cell>
          <cell r="V93">
            <v>93</v>
          </cell>
        </row>
        <row r="94">
          <cell r="B94">
            <v>31102</v>
          </cell>
          <cell r="C94" t="str">
            <v>Evergreen Community Charter School</v>
          </cell>
          <cell r="D94">
            <v>1767528.4500000009</v>
          </cell>
          <cell r="E94">
            <v>1780792.73</v>
          </cell>
          <cell r="F94">
            <v>17834011.990000006</v>
          </cell>
          <cell r="G94">
            <v>24905613.844707288</v>
          </cell>
          <cell r="M94">
            <v>100928.47</v>
          </cell>
          <cell r="V94">
            <v>94</v>
          </cell>
        </row>
        <row r="95">
          <cell r="B95">
            <v>31105</v>
          </cell>
          <cell r="C95" t="str">
            <v>Asheville-Buncombe Technical College</v>
          </cell>
          <cell r="D95">
            <v>21910659.469999976</v>
          </cell>
          <cell r="E95">
            <v>21942969.110000011</v>
          </cell>
          <cell r="F95">
            <v>181017184.37960017</v>
          </cell>
          <cell r="G95">
            <v>236729179.39203152</v>
          </cell>
          <cell r="M95">
            <v>1267278.3799999999</v>
          </cell>
          <cell r="V95">
            <v>95</v>
          </cell>
        </row>
        <row r="96">
          <cell r="B96">
            <v>31110</v>
          </cell>
          <cell r="C96" t="str">
            <v>Asheville City Schools</v>
          </cell>
          <cell r="D96">
            <v>28750380.699999977</v>
          </cell>
          <cell r="E96">
            <v>28443769.960000005</v>
          </cell>
          <cell r="F96">
            <v>261926022.04389995</v>
          </cell>
          <cell r="G96">
            <v>343947043.29053557</v>
          </cell>
          <cell r="M96">
            <v>1632015.24</v>
          </cell>
          <cell r="V96">
            <v>96</v>
          </cell>
        </row>
        <row r="97">
          <cell r="B97">
            <v>31200</v>
          </cell>
          <cell r="C97" t="str">
            <v>Burke County Schools</v>
          </cell>
          <cell r="D97">
            <v>62905900.439999983</v>
          </cell>
          <cell r="E97">
            <v>63059125.209999941</v>
          </cell>
          <cell r="F97">
            <v>540345065.27859974</v>
          </cell>
          <cell r="G97">
            <v>700390399.49469924</v>
          </cell>
          <cell r="M97">
            <v>3576358.79</v>
          </cell>
          <cell r="V97">
            <v>97</v>
          </cell>
        </row>
        <row r="98">
          <cell r="B98">
            <v>31205</v>
          </cell>
          <cell r="C98" t="str">
            <v>Western Piedmont Community College</v>
          </cell>
          <cell r="D98">
            <v>9037730.9999999981</v>
          </cell>
          <cell r="E98">
            <v>8767270.7700000014</v>
          </cell>
          <cell r="F98">
            <v>72265602.304499999</v>
          </cell>
          <cell r="G98">
            <v>86113188.520000011</v>
          </cell>
          <cell r="M98">
            <v>499527.33</v>
          </cell>
          <cell r="V98">
            <v>98</v>
          </cell>
        </row>
        <row r="99">
          <cell r="B99">
            <v>31300</v>
          </cell>
          <cell r="C99" t="str">
            <v>Cabarrus County Schools</v>
          </cell>
          <cell r="D99">
            <v>135311229.06999975</v>
          </cell>
          <cell r="E99">
            <v>143348965.94999999</v>
          </cell>
          <cell r="F99">
            <v>1257837736.1727977</v>
          </cell>
          <cell r="G99">
            <v>1768462598.34375</v>
          </cell>
          <cell r="M99">
            <v>8357210.9700000007</v>
          </cell>
          <cell r="V99">
            <v>99</v>
          </cell>
        </row>
        <row r="100">
          <cell r="B100">
            <v>31301</v>
          </cell>
          <cell r="C100" t="str">
            <v>Carolina International School</v>
          </cell>
          <cell r="D100">
            <v>2023366.7800000003</v>
          </cell>
          <cell r="E100">
            <v>2594207.0499999993</v>
          </cell>
          <cell r="F100">
            <v>20676946.978299998</v>
          </cell>
          <cell r="G100">
            <v>34071367.213900007</v>
          </cell>
          <cell r="M100">
            <v>160406.21000000002</v>
          </cell>
          <cell r="V100">
            <v>100</v>
          </cell>
        </row>
        <row r="101">
          <cell r="B101">
            <v>31320</v>
          </cell>
          <cell r="C101" t="str">
            <v>Kannapolis City Schools</v>
          </cell>
          <cell r="D101">
            <v>26524779.199999981</v>
          </cell>
          <cell r="E101">
            <v>27324139.419999998</v>
          </cell>
          <cell r="F101">
            <v>246221894.77109998</v>
          </cell>
          <cell r="G101">
            <v>331389648.85337532</v>
          </cell>
          <cell r="M101">
            <v>1579369.91</v>
          </cell>
          <cell r="V101">
            <v>101</v>
          </cell>
        </row>
        <row r="102">
          <cell r="B102">
            <v>31400</v>
          </cell>
          <cell r="C102" t="str">
            <v>Caldwell County Schools</v>
          </cell>
          <cell r="D102">
            <v>61460651.279999897</v>
          </cell>
          <cell r="E102">
            <v>62632254.550000124</v>
          </cell>
          <cell r="F102">
            <v>519676465.63999957</v>
          </cell>
          <cell r="G102">
            <v>690951239.94812691</v>
          </cell>
          <cell r="M102">
            <v>3601142.0500000003</v>
          </cell>
          <cell r="V102">
            <v>102</v>
          </cell>
        </row>
        <row r="103">
          <cell r="B103">
            <v>31405</v>
          </cell>
          <cell r="C103" t="str">
            <v>Caldwell Community College</v>
          </cell>
          <cell r="D103">
            <v>14777320.380000012</v>
          </cell>
          <cell r="E103">
            <v>14321380.540000012</v>
          </cell>
          <cell r="F103">
            <v>113182789.79310001</v>
          </cell>
          <cell r="G103">
            <v>139189350.79784983</v>
          </cell>
          <cell r="M103">
            <v>826096.32000000018</v>
          </cell>
          <cell r="V103">
            <v>103</v>
          </cell>
        </row>
        <row r="104">
          <cell r="B104">
            <v>31500</v>
          </cell>
          <cell r="C104" t="str">
            <v>Camden County Schools</v>
          </cell>
          <cell r="D104">
            <v>9852711.339999998</v>
          </cell>
          <cell r="E104">
            <v>10090422.93</v>
          </cell>
          <cell r="F104">
            <v>81809654.070100054</v>
          </cell>
          <cell r="G104">
            <v>106680078.60839999</v>
          </cell>
          <cell r="M104">
            <v>584050.2699999999</v>
          </cell>
          <cell r="V104">
            <v>104</v>
          </cell>
        </row>
        <row r="105">
          <cell r="B105">
            <v>31600</v>
          </cell>
          <cell r="C105" t="str">
            <v>Carteret County Schools</v>
          </cell>
          <cell r="D105">
            <v>44501315.880000032</v>
          </cell>
          <cell r="E105">
            <v>44557895.530000061</v>
          </cell>
          <cell r="F105">
            <v>366224690.73940021</v>
          </cell>
          <cell r="G105">
            <v>493095520.61112005</v>
          </cell>
          <cell r="M105">
            <v>2539583.1999999997</v>
          </cell>
          <cell r="V105">
            <v>105</v>
          </cell>
        </row>
        <row r="106">
          <cell r="B106">
            <v>31605</v>
          </cell>
          <cell r="C106" t="str">
            <v>Carteret Community College</v>
          </cell>
          <cell r="D106">
            <v>7012980.4799999986</v>
          </cell>
          <cell r="E106">
            <v>7142382.8599999985</v>
          </cell>
          <cell r="F106">
            <v>51480581.102199972</v>
          </cell>
          <cell r="G106">
            <v>67874025.654912695</v>
          </cell>
          <cell r="M106">
            <v>418219.78</v>
          </cell>
          <cell r="V106">
            <v>106</v>
          </cell>
        </row>
        <row r="107">
          <cell r="B107">
            <v>31700</v>
          </cell>
          <cell r="C107" t="str">
            <v>Caswell County Schools</v>
          </cell>
          <cell r="D107">
            <v>13968786.370000007</v>
          </cell>
          <cell r="E107">
            <v>13772995.999999993</v>
          </cell>
          <cell r="F107">
            <v>109954546.40759997</v>
          </cell>
          <cell r="G107">
            <v>143096515.73373985</v>
          </cell>
          <cell r="M107">
            <v>811590.37000000011</v>
          </cell>
          <cell r="V107">
            <v>107</v>
          </cell>
        </row>
        <row r="108">
          <cell r="B108">
            <v>31800</v>
          </cell>
          <cell r="C108" t="str">
            <v>Catawba County Schools</v>
          </cell>
          <cell r="D108">
            <v>81039419.090000018</v>
          </cell>
          <cell r="E108">
            <v>82414063.260000065</v>
          </cell>
          <cell r="F108">
            <v>687927268.97030091</v>
          </cell>
          <cell r="G108">
            <v>907197434.60667217</v>
          </cell>
          <cell r="M108">
            <v>4666941.1500000004</v>
          </cell>
          <cell r="V108">
            <v>108</v>
          </cell>
        </row>
        <row r="109">
          <cell r="B109">
            <v>31805</v>
          </cell>
          <cell r="C109" t="str">
            <v>Catawba Valley Community College</v>
          </cell>
          <cell r="D109">
            <v>17361800.369999994</v>
          </cell>
          <cell r="E109">
            <v>16926582.729999989</v>
          </cell>
          <cell r="F109">
            <v>130528452.04869987</v>
          </cell>
          <cell r="G109">
            <v>168763191.96074688</v>
          </cell>
          <cell r="M109">
            <v>984462.41000000015</v>
          </cell>
          <cell r="V109">
            <v>109</v>
          </cell>
        </row>
        <row r="110">
          <cell r="B110">
            <v>31810</v>
          </cell>
          <cell r="C110" t="str">
            <v>Hickory City Schools</v>
          </cell>
          <cell r="D110">
            <v>19785394.159999996</v>
          </cell>
          <cell r="E110">
            <v>20050932.22000001</v>
          </cell>
          <cell r="F110">
            <v>166799813.75370002</v>
          </cell>
          <cell r="G110">
            <v>225416660.24890015</v>
          </cell>
          <cell r="M110">
            <v>1164278.3999999999</v>
          </cell>
          <cell r="V110">
            <v>110</v>
          </cell>
        </row>
        <row r="111">
          <cell r="B111">
            <v>31820</v>
          </cell>
          <cell r="C111" t="str">
            <v>Newton-Conover City Schools</v>
          </cell>
          <cell r="D111">
            <v>16095314.310000001</v>
          </cell>
          <cell r="E111">
            <v>16854643.890000008</v>
          </cell>
          <cell r="F111">
            <v>145330374.45430011</v>
          </cell>
          <cell r="G111">
            <v>201114695.69890016</v>
          </cell>
          <cell r="M111">
            <v>966713.2899999998</v>
          </cell>
          <cell r="V111">
            <v>111</v>
          </cell>
        </row>
        <row r="112">
          <cell r="B112">
            <v>31900</v>
          </cell>
          <cell r="C112" t="str">
            <v>Chatham County Schools</v>
          </cell>
          <cell r="D112">
            <v>45419718.050000034</v>
          </cell>
          <cell r="E112">
            <v>45846473.449999966</v>
          </cell>
          <cell r="F112">
            <v>398867950.97809964</v>
          </cell>
          <cell r="G112">
            <v>529647263.10611236</v>
          </cell>
          <cell r="M112">
            <v>2656470.5000000005</v>
          </cell>
          <cell r="V112">
            <v>112</v>
          </cell>
        </row>
        <row r="113">
          <cell r="B113">
            <v>32000</v>
          </cell>
          <cell r="C113" t="str">
            <v>Cherokee County Schools</v>
          </cell>
          <cell r="D113">
            <v>17939030.000000004</v>
          </cell>
          <cell r="E113">
            <v>18666686.109999992</v>
          </cell>
          <cell r="F113">
            <v>151756448.22019994</v>
          </cell>
          <cell r="G113">
            <v>212912478.82260874</v>
          </cell>
          <cell r="M113">
            <v>1088380.05</v>
          </cell>
          <cell r="V113">
            <v>113</v>
          </cell>
        </row>
        <row r="114">
          <cell r="B114">
            <v>32005</v>
          </cell>
          <cell r="C114" t="str">
            <v>Tri-County Community College</v>
          </cell>
          <cell r="D114">
            <v>4433596.3600000013</v>
          </cell>
          <cell r="E114">
            <v>4742534.0500000007</v>
          </cell>
          <cell r="F114">
            <v>33707948.462099999</v>
          </cell>
          <cell r="G114">
            <v>48015712.040344745</v>
          </cell>
          <cell r="M114">
            <v>273319.93000000005</v>
          </cell>
          <cell r="V114">
            <v>114</v>
          </cell>
        </row>
        <row r="115">
          <cell r="B115">
            <v>32100</v>
          </cell>
          <cell r="C115" t="str">
            <v>Edenton-Chowan County Schools</v>
          </cell>
          <cell r="D115">
            <v>12579217.870000005</v>
          </cell>
          <cell r="E115">
            <v>12404863.179999989</v>
          </cell>
          <cell r="F115">
            <v>103670001.09210008</v>
          </cell>
          <cell r="G115">
            <v>132767746.29320997</v>
          </cell>
          <cell r="M115">
            <v>701321.67</v>
          </cell>
          <cell r="V115">
            <v>115</v>
          </cell>
        </row>
        <row r="116">
          <cell r="B116">
            <v>32200</v>
          </cell>
          <cell r="C116" t="str">
            <v>Clay County Schools</v>
          </cell>
          <cell r="D116">
            <v>7162579.6999999974</v>
          </cell>
          <cell r="E116">
            <v>7296762.5800000038</v>
          </cell>
          <cell r="F116">
            <v>58227961.717499994</v>
          </cell>
          <cell r="G116">
            <v>81734057.554073185</v>
          </cell>
          <cell r="M116">
            <v>423160.93</v>
          </cell>
          <cell r="V116">
            <v>116</v>
          </cell>
        </row>
        <row r="117">
          <cell r="B117">
            <v>32300</v>
          </cell>
          <cell r="C117" t="str">
            <v>Cleveland County Schools</v>
          </cell>
          <cell r="D117">
            <v>79222817.200000063</v>
          </cell>
          <cell r="E117">
            <v>80257674.519999996</v>
          </cell>
          <cell r="F117">
            <v>694105623.57039905</v>
          </cell>
          <cell r="G117">
            <v>929025133.40120316</v>
          </cell>
          <cell r="M117">
            <v>4600158.58</v>
          </cell>
          <cell r="V117">
            <v>117</v>
          </cell>
        </row>
        <row r="118">
          <cell r="B118">
            <v>32305</v>
          </cell>
          <cell r="C118" t="str">
            <v>Cleveland Technical College</v>
          </cell>
          <cell r="D118">
            <v>9432073.8199999966</v>
          </cell>
          <cell r="E118">
            <v>9632273.0300000012</v>
          </cell>
          <cell r="F118">
            <v>72434493.646200001</v>
          </cell>
          <cell r="G118">
            <v>95464721.90110001</v>
          </cell>
          <cell r="M118">
            <v>562796.46</v>
          </cell>
          <cell r="V118">
            <v>118</v>
          </cell>
        </row>
        <row r="119">
          <cell r="B119">
            <v>32400</v>
          </cell>
          <cell r="C119" t="str">
            <v>Columbus County Schools</v>
          </cell>
          <cell r="D119">
            <v>30307843.97000001</v>
          </cell>
          <cell r="E119">
            <v>31292810.310000047</v>
          </cell>
          <cell r="F119">
            <v>242031931.12379974</v>
          </cell>
          <cell r="G119">
            <v>329063471.68641323</v>
          </cell>
          <cell r="M119">
            <v>1803256.7000000002</v>
          </cell>
          <cell r="V119">
            <v>119</v>
          </cell>
        </row>
        <row r="120">
          <cell r="B120">
            <v>32405</v>
          </cell>
          <cell r="C120" t="str">
            <v>Southeastern Community College</v>
          </cell>
          <cell r="D120">
            <v>8855177.1099999994</v>
          </cell>
          <cell r="E120">
            <v>8446599.3999999985</v>
          </cell>
          <cell r="F120">
            <v>66011949.488999985</v>
          </cell>
          <cell r="G120">
            <v>82246311.512199968</v>
          </cell>
          <cell r="M120">
            <v>488429.27999999997</v>
          </cell>
          <cell r="V120">
            <v>120</v>
          </cell>
        </row>
        <row r="121">
          <cell r="B121">
            <v>32410</v>
          </cell>
          <cell r="C121" t="str">
            <v>Whiteville City Schools</v>
          </cell>
          <cell r="D121">
            <v>12562228.100000007</v>
          </cell>
          <cell r="E121">
            <v>12612983.220000003</v>
          </cell>
          <cell r="F121">
            <v>100461318.99999997</v>
          </cell>
          <cell r="G121">
            <v>131058988.42799997</v>
          </cell>
          <cell r="M121">
            <v>724239.97</v>
          </cell>
          <cell r="V121">
            <v>121</v>
          </cell>
        </row>
        <row r="122">
          <cell r="B122">
            <v>32500</v>
          </cell>
          <cell r="C122" t="str">
            <v>New Bern/Craven County Board Of Education</v>
          </cell>
          <cell r="D122">
            <v>65739933.16999986</v>
          </cell>
          <cell r="E122">
            <v>66814500.440000139</v>
          </cell>
          <cell r="F122">
            <v>553734799.86949992</v>
          </cell>
          <cell r="G122">
            <v>751463628.71451771</v>
          </cell>
          <cell r="M122">
            <v>3858650.53</v>
          </cell>
          <cell r="V122">
            <v>122</v>
          </cell>
        </row>
        <row r="123">
          <cell r="B123">
            <v>32505</v>
          </cell>
          <cell r="C123" t="str">
            <v>Craven Community College</v>
          </cell>
          <cell r="D123">
            <v>10164390.000000006</v>
          </cell>
          <cell r="E123">
            <v>10117872.079999996</v>
          </cell>
          <cell r="F123">
            <v>82144699.435000017</v>
          </cell>
          <cell r="G123">
            <v>109586342.02042952</v>
          </cell>
          <cell r="M123">
            <v>574795.8899999999</v>
          </cell>
          <cell r="V123">
            <v>123</v>
          </cell>
        </row>
        <row r="124">
          <cell r="B124">
            <v>32600</v>
          </cell>
          <cell r="C124" t="str">
            <v>Cumberland County Schools</v>
          </cell>
          <cell r="D124">
            <v>241973389.43999976</v>
          </cell>
          <cell r="E124">
            <v>236983812.70999849</v>
          </cell>
          <cell r="F124">
            <v>2087538107.7927005</v>
          </cell>
          <cell r="G124">
            <v>2698672922.500627</v>
          </cell>
          <cell r="M124">
            <v>13526134.420000002</v>
          </cell>
          <cell r="V124">
            <v>124</v>
          </cell>
        </row>
        <row r="125">
          <cell r="B125">
            <v>32605</v>
          </cell>
          <cell r="C125" t="str">
            <v>Fayetteville Technical Community College</v>
          </cell>
          <cell r="D125">
            <v>36527293.129999988</v>
          </cell>
          <cell r="E125">
            <v>37431550.5</v>
          </cell>
          <cell r="F125">
            <v>281698716.81259972</v>
          </cell>
          <cell r="G125">
            <v>383772986.3054682</v>
          </cell>
          <cell r="M125">
            <v>2132182.7000000002</v>
          </cell>
          <cell r="V125">
            <v>125</v>
          </cell>
        </row>
        <row r="126">
          <cell r="B126">
            <v>32700</v>
          </cell>
          <cell r="C126" t="str">
            <v>Currituck County Schools</v>
          </cell>
          <cell r="D126">
            <v>20244862.339999989</v>
          </cell>
          <cell r="E126">
            <v>20714552.539999999</v>
          </cell>
          <cell r="F126">
            <v>169456624.49879983</v>
          </cell>
          <cell r="G126">
            <v>229541841.44503731</v>
          </cell>
          <cell r="M126">
            <v>1207773.6499999999</v>
          </cell>
          <cell r="V126">
            <v>126</v>
          </cell>
        </row>
        <row r="127">
          <cell r="B127">
            <v>32800</v>
          </cell>
          <cell r="C127" t="str">
            <v>Dare County Schools</v>
          </cell>
          <cell r="D127">
            <v>31316632.339999981</v>
          </cell>
          <cell r="E127">
            <v>31559927.679999985</v>
          </cell>
          <cell r="F127">
            <v>231824683.23170018</v>
          </cell>
          <cell r="G127">
            <v>307712099.49276775</v>
          </cell>
          <cell r="M127">
            <v>1812643.01</v>
          </cell>
          <cell r="V127">
            <v>127</v>
          </cell>
        </row>
        <row r="128">
          <cell r="B128">
            <v>32900</v>
          </cell>
          <cell r="C128" t="str">
            <v>Davidson County Schools</v>
          </cell>
          <cell r="D128">
            <v>85207736.559999779</v>
          </cell>
          <cell r="E128">
            <v>86770011.830000177</v>
          </cell>
          <cell r="F128">
            <v>732544895.72070062</v>
          </cell>
          <cell r="G128">
            <v>979338173.18845117</v>
          </cell>
          <cell r="M128">
            <v>4967240.21</v>
          </cell>
          <cell r="V128">
            <v>128</v>
          </cell>
        </row>
        <row r="129">
          <cell r="B129">
            <v>32901</v>
          </cell>
          <cell r="C129" t="str">
            <v>Invest Collegiate Charter School</v>
          </cell>
          <cell r="D129">
            <v>1347489.2899999998</v>
          </cell>
          <cell r="E129">
            <v>2206162.0200000005</v>
          </cell>
          <cell r="F129">
            <v>13834081.556499997</v>
          </cell>
          <cell r="G129">
            <v>33655641.5145</v>
          </cell>
          <cell r="M129">
            <v>123637.35999999997</v>
          </cell>
          <cell r="V129">
            <v>129</v>
          </cell>
        </row>
        <row r="130">
          <cell r="B130">
            <v>32905</v>
          </cell>
          <cell r="C130" t="str">
            <v>Davidson County Community College</v>
          </cell>
          <cell r="D130">
            <v>13299918.769999998</v>
          </cell>
          <cell r="E130">
            <v>13363003.759999996</v>
          </cell>
          <cell r="F130">
            <v>108969942.02679999</v>
          </cell>
          <cell r="G130">
            <v>141526662.77274996</v>
          </cell>
          <cell r="M130">
            <v>768667.2300000001</v>
          </cell>
          <cell r="V130">
            <v>130</v>
          </cell>
        </row>
        <row r="131">
          <cell r="B131">
            <v>32910</v>
          </cell>
          <cell r="C131" t="str">
            <v>Lexington City Schools</v>
          </cell>
          <cell r="D131">
            <v>16201975.220000017</v>
          </cell>
          <cell r="E131">
            <v>16502634.739999995</v>
          </cell>
          <cell r="F131">
            <v>135416117.9043</v>
          </cell>
          <cell r="G131">
            <v>178247922.94302073</v>
          </cell>
          <cell r="M131">
            <v>957832.84</v>
          </cell>
          <cell r="V131">
            <v>131</v>
          </cell>
        </row>
        <row r="132">
          <cell r="B132">
            <v>32920</v>
          </cell>
          <cell r="C132" t="str">
            <v>Thomasville City Schools</v>
          </cell>
          <cell r="D132">
            <v>12994875.190000003</v>
          </cell>
          <cell r="E132">
            <v>12899764.759999992</v>
          </cell>
          <cell r="F132">
            <v>112511051.44719993</v>
          </cell>
          <cell r="G132">
            <v>146242903.88170004</v>
          </cell>
          <cell r="M132">
            <v>766288.93</v>
          </cell>
          <cell r="V132">
            <v>132</v>
          </cell>
        </row>
        <row r="133">
          <cell r="B133">
            <v>33000</v>
          </cell>
          <cell r="C133" t="str">
            <v>Davie County Schools</v>
          </cell>
          <cell r="D133">
            <v>32690806.749999974</v>
          </cell>
          <cell r="E133">
            <v>32554020.660000037</v>
          </cell>
          <cell r="F133">
            <v>286175444.66159993</v>
          </cell>
          <cell r="G133">
            <v>378285211.09255856</v>
          </cell>
          <cell r="M133">
            <v>1861430.54</v>
          </cell>
          <cell r="V133">
            <v>133</v>
          </cell>
        </row>
        <row r="134">
          <cell r="B134">
            <v>33001</v>
          </cell>
          <cell r="C134" t="str">
            <v>N.E. Regional School For Biotechnology</v>
          </cell>
          <cell r="D134">
            <v>583559.75</v>
          </cell>
          <cell r="E134">
            <v>746290.78</v>
          </cell>
          <cell r="F134">
            <v>6160817.843700001</v>
          </cell>
          <cell r="G134">
            <v>10066611.2788</v>
          </cell>
          <cell r="M134">
            <v>49703.859999999993</v>
          </cell>
          <cell r="V134">
            <v>134</v>
          </cell>
        </row>
        <row r="135">
          <cell r="B135">
            <v>33027</v>
          </cell>
          <cell r="C135" t="str">
            <v>Cornerstone Academy</v>
          </cell>
          <cell r="D135">
            <v>2098097.4</v>
          </cell>
          <cell r="E135">
            <v>2796774.3499999982</v>
          </cell>
          <cell r="F135">
            <v>22279178.684700012</v>
          </cell>
          <cell r="G135">
            <v>38902117.024400003</v>
          </cell>
          <cell r="M135">
            <v>153643.65000000002</v>
          </cell>
          <cell r="V135">
            <v>135</v>
          </cell>
        </row>
        <row r="136">
          <cell r="B136">
            <v>33100</v>
          </cell>
          <cell r="C136" t="str">
            <v>Duplin County Schools</v>
          </cell>
          <cell r="D136">
            <v>45657689.179999955</v>
          </cell>
          <cell r="E136">
            <v>48424353.820000038</v>
          </cell>
          <cell r="F136">
            <v>383169764.52360028</v>
          </cell>
          <cell r="G136">
            <v>540831654.12982905</v>
          </cell>
          <cell r="M136">
            <v>2815157.9</v>
          </cell>
          <cell r="V136">
            <v>136</v>
          </cell>
        </row>
        <row r="137">
          <cell r="B137">
            <v>33105</v>
          </cell>
          <cell r="C137" t="str">
            <v>James Sprunt Technical College</v>
          </cell>
          <cell r="D137">
            <v>6230244.6800000016</v>
          </cell>
          <cell r="E137">
            <v>5705826.6699999999</v>
          </cell>
          <cell r="F137">
            <v>48983556.219799981</v>
          </cell>
          <cell r="G137">
            <v>60795810.004299961</v>
          </cell>
          <cell r="M137">
            <v>325797.21999999991</v>
          </cell>
          <cell r="V137">
            <v>137</v>
          </cell>
        </row>
        <row r="138">
          <cell r="B138">
            <v>33200</v>
          </cell>
          <cell r="C138" t="str">
            <v>Durham Public Schools</v>
          </cell>
          <cell r="D138">
            <v>192393437.68000066</v>
          </cell>
          <cell r="E138">
            <v>198407653.93000114</v>
          </cell>
          <cell r="F138">
            <v>1705876350.6737006</v>
          </cell>
          <cell r="G138">
            <v>2360413438.8245788</v>
          </cell>
          <cell r="M138">
            <v>11538019.280000001</v>
          </cell>
          <cell r="V138">
            <v>138</v>
          </cell>
        </row>
        <row r="139">
          <cell r="B139">
            <v>33202</v>
          </cell>
          <cell r="C139" t="str">
            <v>Central Park School For Children</v>
          </cell>
          <cell r="D139">
            <v>1826455.58</v>
          </cell>
          <cell r="E139">
            <v>2083307.32</v>
          </cell>
          <cell r="F139">
            <v>18316075.637599997</v>
          </cell>
          <cell r="G139">
            <v>28241064.610799994</v>
          </cell>
          <cell r="M139">
            <v>129400.48999999999</v>
          </cell>
          <cell r="V139">
            <v>139</v>
          </cell>
        </row>
        <row r="140">
          <cell r="B140">
            <v>33203</v>
          </cell>
          <cell r="C140" t="str">
            <v>Healthy Start Academy</v>
          </cell>
          <cell r="D140">
            <v>1267860.8600000003</v>
          </cell>
          <cell r="E140">
            <v>1400711.38</v>
          </cell>
          <cell r="F140">
            <v>12715691.774200002</v>
          </cell>
          <cell r="G140">
            <v>19541158.916000001</v>
          </cell>
          <cell r="M140">
            <v>79264.840000000011</v>
          </cell>
          <cell r="V140">
            <v>140</v>
          </cell>
        </row>
        <row r="141">
          <cell r="B141">
            <v>33204</v>
          </cell>
          <cell r="C141" t="str">
            <v>Voyager Academy</v>
          </cell>
          <cell r="D141">
            <v>4636538.4700000025</v>
          </cell>
          <cell r="E141">
            <v>4874017.7599999988</v>
          </cell>
          <cell r="F141">
            <v>46426053.481499992</v>
          </cell>
          <cell r="G141">
            <v>68952111.42930001</v>
          </cell>
          <cell r="M141">
            <v>284204.88999999996</v>
          </cell>
          <cell r="V141">
            <v>141</v>
          </cell>
        </row>
        <row r="142">
          <cell r="B142">
            <v>33205</v>
          </cell>
          <cell r="C142" t="str">
            <v>Durham Technical Institute</v>
          </cell>
          <cell r="D142">
            <v>17003235.209999997</v>
          </cell>
          <cell r="E142">
            <v>17495640.5</v>
          </cell>
          <cell r="F142">
            <v>137046543.072</v>
          </cell>
          <cell r="G142">
            <v>190436540.39355904</v>
          </cell>
          <cell r="M142">
            <v>1025837.1900000001</v>
          </cell>
          <cell r="V142">
            <v>142</v>
          </cell>
        </row>
        <row r="143">
          <cell r="B143">
            <v>33206</v>
          </cell>
          <cell r="C143" t="str">
            <v>Bear Grass Charter School</v>
          </cell>
          <cell r="D143">
            <v>1281442.6299999999</v>
          </cell>
          <cell r="E143">
            <v>1272069.9199999997</v>
          </cell>
          <cell r="F143">
            <v>12167202.5986</v>
          </cell>
          <cell r="G143">
            <v>15561724.852200005</v>
          </cell>
          <cell r="M143">
            <v>72229.179999999993</v>
          </cell>
          <cell r="V143">
            <v>143</v>
          </cell>
        </row>
        <row r="144">
          <cell r="B144">
            <v>33207</v>
          </cell>
          <cell r="C144" t="str">
            <v>Invest Collegiate Charter (Buncombe)</v>
          </cell>
          <cell r="D144">
            <v>747052.84</v>
          </cell>
          <cell r="E144">
            <v>1940969.2600000007</v>
          </cell>
          <cell r="F144">
            <v>8592327.6204000004</v>
          </cell>
          <cell r="G144">
            <v>31930114.221099988</v>
          </cell>
          <cell r="M144">
            <v>137746.23000000001</v>
          </cell>
          <cell r="V144">
            <v>144</v>
          </cell>
        </row>
        <row r="145">
          <cell r="B145">
            <v>33208</v>
          </cell>
          <cell r="C145" t="str">
            <v>Kipp Halifax College Prep Charter</v>
          </cell>
          <cell r="D145">
            <v>233474.93999999997</v>
          </cell>
          <cell r="E145">
            <v>364821.84</v>
          </cell>
          <cell r="F145">
            <v>2361138.2366000004</v>
          </cell>
          <cell r="G145">
            <v>5103787.2952999994</v>
          </cell>
          <cell r="M145">
            <v>28186.83</v>
          </cell>
          <cell r="V145">
            <v>145</v>
          </cell>
        </row>
        <row r="146">
          <cell r="B146">
            <v>33209</v>
          </cell>
          <cell r="C146" t="str">
            <v>Pioneer Springs Community Charter</v>
          </cell>
          <cell r="D146">
            <v>478723.3</v>
          </cell>
          <cell r="E146">
            <v>801128.51</v>
          </cell>
          <cell r="F146">
            <v>5414746.1972000012</v>
          </cell>
          <cell r="G146">
            <v>11768698.4888</v>
          </cell>
          <cell r="M146">
            <v>45089.120000000003</v>
          </cell>
          <cell r="V146">
            <v>146</v>
          </cell>
        </row>
        <row r="147">
          <cell r="B147">
            <v>33300</v>
          </cell>
          <cell r="C147" t="str">
            <v>Edgecombe County Schools</v>
          </cell>
          <cell r="D147">
            <v>30039631.739999976</v>
          </cell>
          <cell r="E147">
            <v>30152921.930000052</v>
          </cell>
          <cell r="F147">
            <v>254249312.88950005</v>
          </cell>
          <cell r="G147">
            <v>340240809.52600038</v>
          </cell>
          <cell r="M147">
            <v>1724356.99</v>
          </cell>
          <cell r="V147">
            <v>147</v>
          </cell>
        </row>
        <row r="148">
          <cell r="B148">
            <v>33305</v>
          </cell>
          <cell r="C148" t="str">
            <v>Edgecombe Technical College</v>
          </cell>
          <cell r="D148">
            <v>9638960.1099999994</v>
          </cell>
          <cell r="E148">
            <v>9481893.4399999995</v>
          </cell>
          <cell r="F148">
            <v>67918415.264599994</v>
          </cell>
          <cell r="G148">
            <v>86758747.13913925</v>
          </cell>
          <cell r="M148">
            <v>553706.70000000007</v>
          </cell>
          <cell r="V148">
            <v>148</v>
          </cell>
        </row>
        <row r="149">
          <cell r="B149">
            <v>33400</v>
          </cell>
          <cell r="C149" t="str">
            <v>Winston-Salem-Forsyth County Schools</v>
          </cell>
          <cell r="D149">
            <v>267475359.33000049</v>
          </cell>
          <cell r="E149">
            <v>271727145.94999874</v>
          </cell>
          <cell r="F149">
            <v>2247124548.495707</v>
          </cell>
          <cell r="G149">
            <v>3025967618.994173</v>
          </cell>
          <cell r="M149">
            <v>15713796.310000002</v>
          </cell>
          <cell r="V149">
            <v>149</v>
          </cell>
        </row>
        <row r="150">
          <cell r="B150">
            <v>33402</v>
          </cell>
          <cell r="C150" t="str">
            <v>Arts Based Elementary Charter</v>
          </cell>
          <cell r="D150">
            <v>1600124.9800000007</v>
          </cell>
          <cell r="E150">
            <v>1807378.6900000004</v>
          </cell>
          <cell r="F150">
            <v>16724103.943499999</v>
          </cell>
          <cell r="G150">
            <v>23937073.506199997</v>
          </cell>
          <cell r="M150">
            <v>103491.48999999999</v>
          </cell>
          <cell r="V150">
            <v>150</v>
          </cell>
        </row>
        <row r="151">
          <cell r="B151">
            <v>33405</v>
          </cell>
          <cell r="C151" t="str">
            <v>Forsyth Technical Institute</v>
          </cell>
          <cell r="D151">
            <v>28325932.84999999</v>
          </cell>
          <cell r="E151">
            <v>29326717.320000004</v>
          </cell>
          <cell r="F151">
            <v>226003589.73210004</v>
          </cell>
          <cell r="G151">
            <v>304144971.65534997</v>
          </cell>
          <cell r="M151">
            <v>1679024.1600000001</v>
          </cell>
          <cell r="V151">
            <v>151</v>
          </cell>
        </row>
        <row r="152">
          <cell r="B152">
            <v>33500</v>
          </cell>
          <cell r="C152" t="str">
            <v>Franklin County Schools</v>
          </cell>
          <cell r="D152">
            <v>41685067.619999982</v>
          </cell>
          <cell r="E152">
            <v>43377886.109999992</v>
          </cell>
          <cell r="F152">
            <v>361955196.75179976</v>
          </cell>
          <cell r="G152">
            <v>505844242.20540476</v>
          </cell>
          <cell r="M152">
            <v>2528393.9399999995</v>
          </cell>
          <cell r="V152">
            <v>152</v>
          </cell>
        </row>
        <row r="153">
          <cell r="B153">
            <v>33501</v>
          </cell>
          <cell r="C153" t="str">
            <v>A Childs Garden Charter (AKA Cross Creek Charter)</v>
          </cell>
          <cell r="D153">
            <v>744154.34</v>
          </cell>
          <cell r="E153">
            <v>814819.99</v>
          </cell>
          <cell r="F153">
            <v>7457116.5794999991</v>
          </cell>
          <cell r="G153">
            <v>10504364.202400001</v>
          </cell>
          <cell r="M153">
            <v>49061.13</v>
          </cell>
          <cell r="V153">
            <v>153</v>
          </cell>
        </row>
        <row r="154">
          <cell r="B154">
            <v>33600</v>
          </cell>
          <cell r="C154" t="str">
            <v>Gaston County Schools</v>
          </cell>
          <cell r="D154">
            <v>132541224.41000038</v>
          </cell>
          <cell r="E154">
            <v>138243699.03999978</v>
          </cell>
          <cell r="F154">
            <v>1153602483.013</v>
          </cell>
          <cell r="G154">
            <v>1603241985.7174375</v>
          </cell>
          <cell r="M154">
            <v>8055759.8799999999</v>
          </cell>
          <cell r="V154">
            <v>154</v>
          </cell>
        </row>
        <row r="155">
          <cell r="B155">
            <v>33605</v>
          </cell>
          <cell r="C155" t="str">
            <v>Gaston College</v>
          </cell>
          <cell r="D155">
            <v>20628390.429999985</v>
          </cell>
          <cell r="E155">
            <v>21891172.329999983</v>
          </cell>
          <cell r="F155">
            <v>158200358.54609978</v>
          </cell>
          <cell r="G155">
            <v>213443448.58930016</v>
          </cell>
          <cell r="M155">
            <v>1278907.46</v>
          </cell>
          <cell r="V155">
            <v>155</v>
          </cell>
        </row>
        <row r="156">
          <cell r="B156">
            <v>33700</v>
          </cell>
          <cell r="C156" t="str">
            <v>Gates County Schools</v>
          </cell>
          <cell r="D156">
            <v>11002251.23000001</v>
          </cell>
          <cell r="E156">
            <v>10624542.059999999</v>
          </cell>
          <cell r="F156">
            <v>90149223.248599991</v>
          </cell>
          <cell r="G156">
            <v>113746970.07750002</v>
          </cell>
          <cell r="M156">
            <v>581800.07999999996</v>
          </cell>
          <cell r="V156">
            <v>156</v>
          </cell>
        </row>
        <row r="157">
          <cell r="B157">
            <v>33800</v>
          </cell>
          <cell r="C157" t="str">
            <v>Graham County Schools</v>
          </cell>
          <cell r="D157">
            <v>7488526.8900000053</v>
          </cell>
          <cell r="E157">
            <v>7657986.129999998</v>
          </cell>
          <cell r="F157">
            <v>63136367.960599981</v>
          </cell>
          <cell r="G157">
            <v>86004421.076900065</v>
          </cell>
          <cell r="M157">
            <v>448022.58999999997</v>
          </cell>
          <cell r="V157">
            <v>157</v>
          </cell>
        </row>
        <row r="158">
          <cell r="B158">
            <v>33900</v>
          </cell>
          <cell r="C158" t="str">
            <v>Granville County Schools And Oxford Orphanage</v>
          </cell>
          <cell r="D158">
            <v>38842735.289999992</v>
          </cell>
          <cell r="E158">
            <v>40592529.850000031</v>
          </cell>
          <cell r="F158">
            <v>330042793.80299991</v>
          </cell>
          <cell r="G158">
            <v>448699530.14413673</v>
          </cell>
          <cell r="M158">
            <v>2321466.9900000002</v>
          </cell>
          <cell r="V158">
            <v>158</v>
          </cell>
        </row>
        <row r="159">
          <cell r="B159">
            <v>34000</v>
          </cell>
          <cell r="C159" t="str">
            <v>Greene County Schools</v>
          </cell>
          <cell r="D159">
            <v>16898888.390000001</v>
          </cell>
          <cell r="E159">
            <v>16688110.669999991</v>
          </cell>
          <cell r="F159">
            <v>150543233.05450007</v>
          </cell>
          <cell r="G159">
            <v>195735824.92934257</v>
          </cell>
          <cell r="M159">
            <v>961712.79</v>
          </cell>
          <cell r="V159">
            <v>159</v>
          </cell>
        </row>
        <row r="160">
          <cell r="B160">
            <v>34100</v>
          </cell>
          <cell r="C160" t="str">
            <v>Guilford County Schools</v>
          </cell>
          <cell r="D160">
            <v>380089037.70000285</v>
          </cell>
          <cell r="E160">
            <v>379271646.59000385</v>
          </cell>
          <cell r="F160">
            <v>3367191402.8343058</v>
          </cell>
          <cell r="G160">
            <v>4441086748.0954542</v>
          </cell>
          <cell r="M160">
            <v>21659015.900000002</v>
          </cell>
          <cell r="V160">
            <v>160</v>
          </cell>
        </row>
        <row r="161">
          <cell r="B161">
            <v>34105</v>
          </cell>
          <cell r="C161" t="str">
            <v>Guilford Technical Community College</v>
          </cell>
          <cell r="D161">
            <v>35681492.379999988</v>
          </cell>
          <cell r="E161">
            <v>35328585.719999991</v>
          </cell>
          <cell r="F161">
            <v>291489891.90259999</v>
          </cell>
          <cell r="G161">
            <v>372585535.59367543</v>
          </cell>
          <cell r="M161">
            <v>2032892.2400000002</v>
          </cell>
          <cell r="V161">
            <v>161</v>
          </cell>
        </row>
        <row r="162">
          <cell r="B162">
            <v>34200</v>
          </cell>
          <cell r="C162" t="str">
            <v>Halifax County Schools</v>
          </cell>
          <cell r="D162">
            <v>18791556.239999983</v>
          </cell>
          <cell r="E162">
            <v>16579502.449999988</v>
          </cell>
          <cell r="F162">
            <v>148167777.89740002</v>
          </cell>
          <cell r="G162">
            <v>170585589.21027422</v>
          </cell>
          <cell r="M162">
            <v>895134.38</v>
          </cell>
          <cell r="V162">
            <v>162</v>
          </cell>
        </row>
        <row r="163">
          <cell r="B163">
            <v>34205</v>
          </cell>
          <cell r="C163" t="str">
            <v>Halifax Community College</v>
          </cell>
          <cell r="D163">
            <v>7243825.2300000023</v>
          </cell>
          <cell r="E163">
            <v>7032339.1499999976</v>
          </cell>
          <cell r="F163">
            <v>53943092.6435</v>
          </cell>
          <cell r="G163">
            <v>69599223.944643199</v>
          </cell>
          <cell r="M163">
            <v>398210.05</v>
          </cell>
          <cell r="V163">
            <v>163</v>
          </cell>
        </row>
        <row r="164">
          <cell r="B164">
            <v>34220</v>
          </cell>
          <cell r="C164" t="str">
            <v>Roanoke Rapids City Schools</v>
          </cell>
          <cell r="D164">
            <v>14949699.830000006</v>
          </cell>
          <cell r="E164">
            <v>15110977.050000003</v>
          </cell>
          <cell r="F164">
            <v>118429909.89819995</v>
          </cell>
          <cell r="G164">
            <v>155206534.69359991</v>
          </cell>
          <cell r="M164">
            <v>875993.44</v>
          </cell>
          <cell r="V164">
            <v>164</v>
          </cell>
        </row>
        <row r="165">
          <cell r="B165">
            <v>34230</v>
          </cell>
          <cell r="C165" t="str">
            <v>Weldon City Schools</v>
          </cell>
          <cell r="D165">
            <v>6700183.9900000012</v>
          </cell>
          <cell r="E165">
            <v>6807248.9900000021</v>
          </cell>
          <cell r="F165">
            <v>55045539.019500002</v>
          </cell>
          <cell r="G165">
            <v>73076508.394220456</v>
          </cell>
          <cell r="M165">
            <v>383407.63</v>
          </cell>
          <cell r="V165">
            <v>165</v>
          </cell>
        </row>
        <row r="166">
          <cell r="B166">
            <v>34300</v>
          </cell>
          <cell r="C166" t="str">
            <v>Harnett County Schools</v>
          </cell>
          <cell r="D166">
            <v>87666995.99999994</v>
          </cell>
          <cell r="E166">
            <v>88020095.33999981</v>
          </cell>
          <cell r="F166">
            <v>790961804.42079854</v>
          </cell>
          <cell r="G166">
            <v>1049072210.1307783</v>
          </cell>
          <cell r="M166">
            <v>5145791.63</v>
          </cell>
          <cell r="V166">
            <v>166</v>
          </cell>
        </row>
        <row r="167">
          <cell r="B167">
            <v>34400</v>
          </cell>
          <cell r="C167" t="str">
            <v>Haywood County Schools</v>
          </cell>
          <cell r="D167">
            <v>37703209.599999957</v>
          </cell>
          <cell r="E167">
            <v>38324638.400000051</v>
          </cell>
          <cell r="F167">
            <v>330333674.88579983</v>
          </cell>
          <cell r="G167">
            <v>445321897.43584991</v>
          </cell>
          <cell r="M167">
            <v>2200991.9500000002</v>
          </cell>
          <cell r="V167">
            <v>167</v>
          </cell>
        </row>
        <row r="168">
          <cell r="B168">
            <v>34405</v>
          </cell>
          <cell r="C168" t="str">
            <v>Haywood Technical College</v>
          </cell>
          <cell r="D168">
            <v>7796539.9800000051</v>
          </cell>
          <cell r="E168">
            <v>8141265.6999999993</v>
          </cell>
          <cell r="F168">
            <v>67443710.810500026</v>
          </cell>
          <cell r="G168">
            <v>93311472.113350034</v>
          </cell>
          <cell r="M168">
            <v>470881.04</v>
          </cell>
          <cell r="V168">
            <v>168</v>
          </cell>
        </row>
        <row r="169">
          <cell r="B169">
            <v>34500</v>
          </cell>
          <cell r="C169" t="str">
            <v>Henderson County Schools</v>
          </cell>
          <cell r="D169">
            <v>65171651.7999999</v>
          </cell>
          <cell r="E169">
            <v>66754769.790000111</v>
          </cell>
          <cell r="F169">
            <v>561355987.82840014</v>
          </cell>
          <cell r="G169">
            <v>765261550.13365066</v>
          </cell>
          <cell r="M169">
            <v>3820570.3299999996</v>
          </cell>
          <cell r="V169">
            <v>169</v>
          </cell>
        </row>
        <row r="170">
          <cell r="B170">
            <v>34501</v>
          </cell>
          <cell r="C170" t="str">
            <v>Mountain Community School</v>
          </cell>
          <cell r="D170">
            <v>804887.60000000009</v>
          </cell>
          <cell r="E170">
            <v>756108.58000000007</v>
          </cell>
          <cell r="F170">
            <v>7235431.0033</v>
          </cell>
          <cell r="G170">
            <v>8785160.5747999996</v>
          </cell>
          <cell r="M170">
            <v>43751.279999999992</v>
          </cell>
          <cell r="V170">
            <v>170</v>
          </cell>
        </row>
        <row r="171">
          <cell r="B171">
            <v>34505</v>
          </cell>
          <cell r="C171" t="str">
            <v>Blue Ridge Community College</v>
          </cell>
          <cell r="D171">
            <v>9196687.3600000031</v>
          </cell>
          <cell r="E171">
            <v>9672640.7699999996</v>
          </cell>
          <cell r="F171">
            <v>69681023.913699985</v>
          </cell>
          <cell r="G171">
            <v>94589426.762144983</v>
          </cell>
          <cell r="M171">
            <v>550374.14999999991</v>
          </cell>
          <cell r="V171">
            <v>171</v>
          </cell>
        </row>
        <row r="172">
          <cell r="B172">
            <v>34600</v>
          </cell>
          <cell r="C172" t="str">
            <v>Hertford County Schools</v>
          </cell>
          <cell r="D172">
            <v>16989970.689999994</v>
          </cell>
          <cell r="E172">
            <v>16910461.929999992</v>
          </cell>
          <cell r="F172">
            <v>137730573.17679998</v>
          </cell>
          <cell r="G172">
            <v>180240834.44930002</v>
          </cell>
          <cell r="M172">
            <v>969396.17</v>
          </cell>
          <cell r="V172">
            <v>172</v>
          </cell>
        </row>
        <row r="173">
          <cell r="B173">
            <v>34605</v>
          </cell>
          <cell r="C173" t="str">
            <v>Roanoke-Chowan Community College</v>
          </cell>
          <cell r="D173">
            <v>3903033.63</v>
          </cell>
          <cell r="E173">
            <v>4201772.21</v>
          </cell>
          <cell r="F173">
            <v>29988984.926500004</v>
          </cell>
          <cell r="G173">
            <v>42171665.991499998</v>
          </cell>
          <cell r="M173">
            <v>241490.59</v>
          </cell>
          <cell r="V173">
            <v>173</v>
          </cell>
        </row>
        <row r="174">
          <cell r="B174">
            <v>34700</v>
          </cell>
          <cell r="C174" t="str">
            <v>Hoke County Schools</v>
          </cell>
          <cell r="D174">
            <v>38046585.169999994</v>
          </cell>
          <cell r="E174">
            <v>39591307.19000005</v>
          </cell>
          <cell r="F174">
            <v>355386227.61370003</v>
          </cell>
          <cell r="G174">
            <v>502347260.23419255</v>
          </cell>
          <cell r="M174">
            <v>2283360.0299999998</v>
          </cell>
          <cell r="V174">
            <v>174</v>
          </cell>
        </row>
        <row r="175">
          <cell r="B175">
            <v>34800</v>
          </cell>
          <cell r="C175" t="str">
            <v>Hyde County Schools</v>
          </cell>
          <cell r="D175">
            <v>4912898.5600000024</v>
          </cell>
          <cell r="E175">
            <v>5121679.4700000016</v>
          </cell>
          <cell r="F175">
            <v>36137845.977499999</v>
          </cell>
          <cell r="G175">
            <v>51423047.80969999</v>
          </cell>
          <cell r="M175">
            <v>302836.2</v>
          </cell>
          <cell r="V175">
            <v>175</v>
          </cell>
        </row>
        <row r="176">
          <cell r="B176">
            <v>34900</v>
          </cell>
          <cell r="C176" t="str">
            <v>Iredell County Schools</v>
          </cell>
          <cell r="D176">
            <v>95953710.000000164</v>
          </cell>
          <cell r="E176">
            <v>96933813.520000041</v>
          </cell>
          <cell r="F176">
            <v>827633809.60330069</v>
          </cell>
          <cell r="G176">
            <v>1094443212.7282977</v>
          </cell>
          <cell r="M176">
            <v>5516097.8100000005</v>
          </cell>
          <cell r="V176">
            <v>176</v>
          </cell>
        </row>
        <row r="177">
          <cell r="B177">
            <v>34901</v>
          </cell>
          <cell r="C177" t="str">
            <v>American Renaissance Middle School</v>
          </cell>
          <cell r="D177">
            <v>2047338.7399999998</v>
          </cell>
          <cell r="E177">
            <v>2162233.81</v>
          </cell>
          <cell r="F177">
            <v>19571119.108699996</v>
          </cell>
          <cell r="G177">
            <v>27909201.869599998</v>
          </cell>
          <cell r="M177">
            <v>122589.16000000002</v>
          </cell>
          <cell r="V177">
            <v>177</v>
          </cell>
        </row>
        <row r="178">
          <cell r="B178">
            <v>34903</v>
          </cell>
          <cell r="C178" t="str">
            <v>Success Institute</v>
          </cell>
          <cell r="D178">
            <v>295846.37</v>
          </cell>
          <cell r="E178">
            <v>241292.06</v>
          </cell>
          <cell r="F178">
            <v>1952862.3412000001</v>
          </cell>
          <cell r="G178">
            <v>1750220.3961999998</v>
          </cell>
          <cell r="M178">
            <v>15207.669999999998</v>
          </cell>
          <cell r="V178">
            <v>178</v>
          </cell>
        </row>
        <row r="179">
          <cell r="B179">
            <v>34905</v>
          </cell>
          <cell r="C179" t="str">
            <v>Mitchell Community College</v>
          </cell>
          <cell r="D179">
            <v>10861096.220000008</v>
          </cell>
          <cell r="E179">
            <v>10185169.599999998</v>
          </cell>
          <cell r="F179">
            <v>88254760.301699966</v>
          </cell>
          <cell r="G179">
            <v>110145218.94029997</v>
          </cell>
          <cell r="M179">
            <v>574849.68999999994</v>
          </cell>
          <cell r="V179">
            <v>179</v>
          </cell>
        </row>
        <row r="180">
          <cell r="B180">
            <v>34910</v>
          </cell>
          <cell r="C180" t="str">
            <v>Mooresville City Schools</v>
          </cell>
          <cell r="D180">
            <v>27815335.029999979</v>
          </cell>
          <cell r="E180">
            <v>28760253.99000001</v>
          </cell>
          <cell r="F180">
            <v>249116192.37790003</v>
          </cell>
          <cell r="G180">
            <v>344826539.49079365</v>
          </cell>
          <cell r="M180">
            <v>1663838.31</v>
          </cell>
          <cell r="V180">
            <v>180</v>
          </cell>
        </row>
        <row r="181">
          <cell r="B181">
            <v>35000</v>
          </cell>
          <cell r="C181" t="str">
            <v>Jackson County Schools</v>
          </cell>
          <cell r="D181">
            <v>18809247.109999999</v>
          </cell>
          <cell r="E181">
            <v>18923949.79000001</v>
          </cell>
          <cell r="F181">
            <v>165578477.62439996</v>
          </cell>
          <cell r="G181">
            <v>221604541.90329152</v>
          </cell>
          <cell r="M181">
            <v>1123383.75</v>
          </cell>
          <cell r="V181">
            <v>181</v>
          </cell>
        </row>
        <row r="182">
          <cell r="B182">
            <v>35005</v>
          </cell>
          <cell r="C182" t="str">
            <v>Southwestern Community College</v>
          </cell>
          <cell r="D182">
            <v>9040718.5099999942</v>
          </cell>
          <cell r="E182">
            <v>9473854.3199999947</v>
          </cell>
          <cell r="F182">
            <v>76549898.889899999</v>
          </cell>
          <cell r="G182">
            <v>104446843.56925759</v>
          </cell>
          <cell r="M182">
            <v>546952.01</v>
          </cell>
          <cell r="V182">
            <v>182</v>
          </cell>
        </row>
        <row r="183">
          <cell r="B183">
            <v>35100</v>
          </cell>
          <cell r="C183" t="str">
            <v>Johnston County Schools</v>
          </cell>
          <cell r="D183">
            <v>155746591.00000027</v>
          </cell>
          <cell r="E183">
            <v>160761230.99999928</v>
          </cell>
          <cell r="F183">
            <v>1419794838.4342992</v>
          </cell>
          <cell r="G183">
            <v>1943610128.088058</v>
          </cell>
          <cell r="M183">
            <v>9279436.1999999993</v>
          </cell>
          <cell r="V183">
            <v>183</v>
          </cell>
        </row>
        <row r="184">
          <cell r="B184">
            <v>35105</v>
          </cell>
          <cell r="C184" t="str">
            <v>Johnston Technical College</v>
          </cell>
          <cell r="D184">
            <v>14689301.380000019</v>
          </cell>
          <cell r="E184">
            <v>15728539.479999999</v>
          </cell>
          <cell r="F184">
            <v>130060784.8611999</v>
          </cell>
          <cell r="G184">
            <v>180913688.44229022</v>
          </cell>
          <cell r="M184">
            <v>887406.2100000002</v>
          </cell>
          <cell r="V184">
            <v>184</v>
          </cell>
        </row>
        <row r="185">
          <cell r="B185">
            <v>35106</v>
          </cell>
          <cell r="C185" t="str">
            <v>Neuse Charter School</v>
          </cell>
          <cell r="D185">
            <v>2897664.0999999996</v>
          </cell>
          <cell r="E185">
            <v>3395559.830000001</v>
          </cell>
          <cell r="F185">
            <v>29906751.935900003</v>
          </cell>
          <cell r="G185">
            <v>45347219.3248</v>
          </cell>
          <cell r="M185">
            <v>191932.71</v>
          </cell>
          <cell r="V185">
            <v>185</v>
          </cell>
        </row>
        <row r="186">
          <cell r="B186">
            <v>35200</v>
          </cell>
          <cell r="C186" t="str">
            <v>Jones County Schools</v>
          </cell>
          <cell r="D186">
            <v>7932774.8499999987</v>
          </cell>
          <cell r="E186">
            <v>8278732.1899999976</v>
          </cell>
          <cell r="F186">
            <v>61090043.161999963</v>
          </cell>
          <cell r="G186">
            <v>83553045.66460003</v>
          </cell>
          <cell r="M186">
            <v>476656.06</v>
          </cell>
          <cell r="V186">
            <v>186</v>
          </cell>
        </row>
        <row r="187">
          <cell r="B187">
            <v>35300</v>
          </cell>
          <cell r="C187" t="str">
            <v>Sanford-Lee County Board Of Education</v>
          </cell>
          <cell r="D187">
            <v>46228675.499999963</v>
          </cell>
          <cell r="E187">
            <v>47527684.359999925</v>
          </cell>
          <cell r="F187">
            <v>405789074.6906001</v>
          </cell>
          <cell r="G187">
            <v>569720738.94249952</v>
          </cell>
          <cell r="M187">
            <v>2829384.72</v>
          </cell>
          <cell r="V187">
            <v>187</v>
          </cell>
        </row>
        <row r="188">
          <cell r="B188">
            <v>35305</v>
          </cell>
          <cell r="C188" t="str">
            <v>Central Carolina Community College</v>
          </cell>
          <cell r="D188">
            <v>17606707.239999987</v>
          </cell>
          <cell r="E188">
            <v>18830477.289999992</v>
          </cell>
          <cell r="F188">
            <v>147185182.02880001</v>
          </cell>
          <cell r="G188">
            <v>214516259.31055698</v>
          </cell>
          <cell r="M188">
            <v>1121723.2100000002</v>
          </cell>
          <cell r="V188">
            <v>188</v>
          </cell>
        </row>
        <row r="189">
          <cell r="B189">
            <v>35400</v>
          </cell>
          <cell r="C189" t="str">
            <v>Lenoir County Schools</v>
          </cell>
          <cell r="D189">
            <v>41247451.629999936</v>
          </cell>
          <cell r="E189">
            <v>41850396.309999958</v>
          </cell>
          <cell r="F189">
            <v>341011721.65120065</v>
          </cell>
          <cell r="G189">
            <v>455841642.2640931</v>
          </cell>
          <cell r="M189">
            <v>2417648.89</v>
          </cell>
          <cell r="V189">
            <v>189</v>
          </cell>
        </row>
        <row r="190">
          <cell r="B190">
            <v>35401</v>
          </cell>
          <cell r="C190" t="str">
            <v>Childrens Village Academy</v>
          </cell>
          <cell r="D190">
            <v>371769.55</v>
          </cell>
          <cell r="E190">
            <v>344520.31</v>
          </cell>
          <cell r="F190">
            <v>3208962.2691000002</v>
          </cell>
          <cell r="G190">
            <v>4197896.2397000007</v>
          </cell>
          <cell r="M190">
            <v>22698.78</v>
          </cell>
          <cell r="V190">
            <v>190</v>
          </cell>
        </row>
        <row r="191">
          <cell r="B191">
            <v>35405</v>
          </cell>
          <cell r="C191" t="str">
            <v>Lenoir County Community College</v>
          </cell>
          <cell r="D191">
            <v>13499277.029999997</v>
          </cell>
          <cell r="E191">
            <v>14071193.000000006</v>
          </cell>
          <cell r="F191">
            <v>112003256.63830002</v>
          </cell>
          <cell r="G191">
            <v>158082423.65269998</v>
          </cell>
          <cell r="M191">
            <v>816379.52</v>
          </cell>
          <cell r="V191">
            <v>191</v>
          </cell>
        </row>
        <row r="192">
          <cell r="B192">
            <v>35500</v>
          </cell>
          <cell r="C192" t="str">
            <v>Lincoln County Schools</v>
          </cell>
          <cell r="D192">
            <v>54233858.759999864</v>
          </cell>
          <cell r="E192">
            <v>55798882.090000018</v>
          </cell>
          <cell r="F192">
            <v>481781308.9702996</v>
          </cell>
          <cell r="G192">
            <v>649863438.98545659</v>
          </cell>
          <cell r="M192">
            <v>3177916.0800000005</v>
          </cell>
          <cell r="V192">
            <v>192</v>
          </cell>
        </row>
        <row r="193">
          <cell r="B193">
            <v>35600</v>
          </cell>
          <cell r="C193" t="str">
            <v>Macon County Schools</v>
          </cell>
          <cell r="D193">
            <v>22146187.539999947</v>
          </cell>
          <cell r="E193">
            <v>22403744.750000019</v>
          </cell>
          <cell r="F193">
            <v>187976347.73040006</v>
          </cell>
          <cell r="G193">
            <v>249039963.56705093</v>
          </cell>
          <cell r="M193">
            <v>1305102.3500000003</v>
          </cell>
          <cell r="V193">
            <v>193</v>
          </cell>
        </row>
        <row r="194">
          <cell r="B194">
            <v>35700</v>
          </cell>
          <cell r="C194" t="str">
            <v>Madison County Schools</v>
          </cell>
          <cell r="D194">
            <v>12825790.349999998</v>
          </cell>
          <cell r="E194">
            <v>12609939.180000005</v>
          </cell>
          <cell r="F194">
            <v>111991217.40370001</v>
          </cell>
          <cell r="G194">
            <v>140294928.03499994</v>
          </cell>
          <cell r="M194">
            <v>740681.17</v>
          </cell>
          <cell r="V194">
            <v>194</v>
          </cell>
        </row>
        <row r="195">
          <cell r="B195">
            <v>35800</v>
          </cell>
          <cell r="C195" t="str">
            <v>Martin County Schools</v>
          </cell>
          <cell r="D195">
            <v>20140409.27</v>
          </cell>
          <cell r="E195">
            <v>19721483.920000002</v>
          </cell>
          <cell r="F195">
            <v>158297787.06939995</v>
          </cell>
          <cell r="G195">
            <v>202087906.11369976</v>
          </cell>
          <cell r="M195">
            <v>1132700.52</v>
          </cell>
          <cell r="V195">
            <v>195</v>
          </cell>
        </row>
        <row r="196">
          <cell r="B196">
            <v>35805</v>
          </cell>
          <cell r="C196" t="str">
            <v>Martin Community College</v>
          </cell>
          <cell r="D196">
            <v>3054730.0500000007</v>
          </cell>
          <cell r="E196">
            <v>3495280.6200000006</v>
          </cell>
          <cell r="F196">
            <v>23109713.635900009</v>
          </cell>
          <cell r="G196">
            <v>31612496.356900003</v>
          </cell>
          <cell r="M196">
            <v>210359.18</v>
          </cell>
          <cell r="V196">
            <v>196</v>
          </cell>
        </row>
        <row r="197">
          <cell r="B197">
            <v>35900</v>
          </cell>
          <cell r="C197" t="str">
            <v>Mcdowell County Schools</v>
          </cell>
          <cell r="D197">
            <v>32296410.949999969</v>
          </cell>
          <cell r="E197">
            <v>33198038.550000027</v>
          </cell>
          <cell r="F197">
            <v>282897174.7049998</v>
          </cell>
          <cell r="G197">
            <v>379024722.38289273</v>
          </cell>
          <cell r="M197">
            <v>1899327.8199999998</v>
          </cell>
          <cell r="V197">
            <v>197</v>
          </cell>
        </row>
        <row r="198">
          <cell r="B198">
            <v>35905</v>
          </cell>
          <cell r="C198" t="str">
            <v>Mcdowell Technical College</v>
          </cell>
          <cell r="D198">
            <v>5550163.2800000012</v>
          </cell>
          <cell r="E198">
            <v>5626005.3199999994</v>
          </cell>
          <cell r="F198">
            <v>40331169.474400021</v>
          </cell>
          <cell r="G198">
            <v>49838384.816099986</v>
          </cell>
          <cell r="M198">
            <v>326862.16000000003</v>
          </cell>
          <cell r="V198">
            <v>198</v>
          </cell>
        </row>
        <row r="199">
          <cell r="B199">
            <v>36000</v>
          </cell>
          <cell r="C199" t="str">
            <v>Charlotte-Mecklenburg County Schools</v>
          </cell>
          <cell r="D199">
            <v>681625731.35000134</v>
          </cell>
          <cell r="E199">
            <v>714265233.25000679</v>
          </cell>
          <cell r="F199">
            <v>6344928233.2403946</v>
          </cell>
          <cell r="G199">
            <v>8895219968.9437866</v>
          </cell>
          <cell r="M199">
            <v>41564996.18</v>
          </cell>
          <cell r="V199">
            <v>199</v>
          </cell>
        </row>
        <row r="200">
          <cell r="B200">
            <v>36001</v>
          </cell>
          <cell r="C200" t="str">
            <v>Community Charter School</v>
          </cell>
          <cell r="D200">
            <v>372417.35</v>
          </cell>
          <cell r="E200">
            <v>353785.51</v>
          </cell>
          <cell r="F200">
            <v>3595364.1063999999</v>
          </cell>
          <cell r="G200">
            <v>4542279.4012000002</v>
          </cell>
          <cell r="M200">
            <v>20743.060000000001</v>
          </cell>
          <cell r="V200">
            <v>200</v>
          </cell>
        </row>
        <row r="201">
          <cell r="B201">
            <v>36002</v>
          </cell>
          <cell r="C201" t="str">
            <v>Kennedy Charter</v>
          </cell>
          <cell r="D201">
            <v>2425078.2400000002</v>
          </cell>
          <cell r="E201">
            <v>1857050.5799999996</v>
          </cell>
          <cell r="F201">
            <v>25196002.790000003</v>
          </cell>
          <cell r="G201">
            <v>24992530.963199999</v>
          </cell>
          <cell r="M201">
            <v>100328.58999999998</v>
          </cell>
          <cell r="V201">
            <v>201</v>
          </cell>
        </row>
        <row r="202">
          <cell r="B202">
            <v>36003</v>
          </cell>
          <cell r="C202" t="str">
            <v>Community School Of Davidson</v>
          </cell>
          <cell r="D202">
            <v>4658513.9599999981</v>
          </cell>
          <cell r="E202">
            <v>4819997.4300000006</v>
          </cell>
          <cell r="F202">
            <v>48379237.402099974</v>
          </cell>
          <cell r="G202">
            <v>66010446.137750059</v>
          </cell>
          <cell r="M202">
            <v>279634.84000000003</v>
          </cell>
          <cell r="V202">
            <v>202</v>
          </cell>
        </row>
        <row r="203">
          <cell r="B203">
            <v>36004</v>
          </cell>
          <cell r="C203" t="str">
            <v>Corvian Community School</v>
          </cell>
          <cell r="D203">
            <v>1786867.3900000006</v>
          </cell>
          <cell r="E203">
            <v>2255330.2499999995</v>
          </cell>
          <cell r="F203">
            <v>19739524.042199999</v>
          </cell>
          <cell r="G203">
            <v>33599579.738799989</v>
          </cell>
          <cell r="M203">
            <v>131096.16999999998</v>
          </cell>
          <cell r="V203">
            <v>203</v>
          </cell>
        </row>
        <row r="204">
          <cell r="B204">
            <v>36005</v>
          </cell>
          <cell r="C204" t="str">
            <v>Central Piedmont Community College</v>
          </cell>
          <cell r="D204">
            <v>65165142.030000031</v>
          </cell>
          <cell r="E204">
            <v>69143334.120000049</v>
          </cell>
          <cell r="F204">
            <v>531054589.96099967</v>
          </cell>
          <cell r="G204">
            <v>756899607.51857007</v>
          </cell>
          <cell r="M204">
            <v>4000939.22</v>
          </cell>
          <cell r="V204">
            <v>204</v>
          </cell>
        </row>
        <row r="205">
          <cell r="B205">
            <v>36006</v>
          </cell>
          <cell r="C205" t="str">
            <v>Lake Norman Charter School</v>
          </cell>
          <cell r="D205">
            <v>5823841.2600000016</v>
          </cell>
          <cell r="E205">
            <v>6132666.4799999995</v>
          </cell>
          <cell r="F205">
            <v>60069189.214000031</v>
          </cell>
          <cell r="G205">
            <v>82296269.40169999</v>
          </cell>
          <cell r="M205">
            <v>351875.18</v>
          </cell>
          <cell r="V205">
            <v>205</v>
          </cell>
        </row>
        <row r="206">
          <cell r="B206">
            <v>36007</v>
          </cell>
          <cell r="C206" t="str">
            <v>Socrates Academy</v>
          </cell>
          <cell r="D206">
            <v>2071786.96</v>
          </cell>
          <cell r="E206">
            <v>2123885.6199999996</v>
          </cell>
          <cell r="F206">
            <v>20947455.407699998</v>
          </cell>
          <cell r="G206">
            <v>27996668.607399989</v>
          </cell>
          <cell r="M206">
            <v>124428.83</v>
          </cell>
          <cell r="V206">
            <v>206</v>
          </cell>
        </row>
        <row r="207">
          <cell r="B207">
            <v>36008</v>
          </cell>
          <cell r="C207" t="str">
            <v>Pine Lake Prep Charter</v>
          </cell>
          <cell r="D207">
            <v>5639232.1999999993</v>
          </cell>
          <cell r="E207">
            <v>5994908.870000002</v>
          </cell>
          <cell r="F207">
            <v>61533643.993499979</v>
          </cell>
          <cell r="G207">
            <v>87251733.359599978</v>
          </cell>
          <cell r="M207">
            <v>336740.07999999996</v>
          </cell>
          <cell r="V207">
            <v>207</v>
          </cell>
        </row>
        <row r="208">
          <cell r="B208">
            <v>36009</v>
          </cell>
          <cell r="C208" t="str">
            <v>Charlotte Secondary Charter</v>
          </cell>
          <cell r="D208">
            <v>1668773.7199999997</v>
          </cell>
          <cell r="E208">
            <v>1841895.1</v>
          </cell>
          <cell r="F208">
            <v>16918037.484999999</v>
          </cell>
          <cell r="G208">
            <v>27122899.102750003</v>
          </cell>
          <cell r="M208">
            <v>110076.58</v>
          </cell>
          <cell r="V208">
            <v>208</v>
          </cell>
        </row>
        <row r="209">
          <cell r="B209">
            <v>36100</v>
          </cell>
          <cell r="C209" t="str">
            <v>Mitchell County Schools</v>
          </cell>
          <cell r="D209">
            <v>10832002.170000002</v>
          </cell>
          <cell r="E209">
            <v>10989867.26999999</v>
          </cell>
          <cell r="F209">
            <v>87150476.48909995</v>
          </cell>
          <cell r="G209">
            <v>114527189.78119996</v>
          </cell>
          <cell r="M209">
            <v>628618.34</v>
          </cell>
          <cell r="V209">
            <v>209</v>
          </cell>
        </row>
        <row r="210">
          <cell r="B210">
            <v>36102</v>
          </cell>
          <cell r="C210" t="str">
            <v>Kipp Charlotte Charter</v>
          </cell>
          <cell r="D210">
            <v>1482553.2</v>
          </cell>
          <cell r="E210">
            <v>1834403.22</v>
          </cell>
          <cell r="F210">
            <v>16364264.1558</v>
          </cell>
          <cell r="G210">
            <v>27713089.4113</v>
          </cell>
          <cell r="M210">
            <v>102156.22</v>
          </cell>
          <cell r="V210">
            <v>210</v>
          </cell>
        </row>
        <row r="211">
          <cell r="B211">
            <v>36105</v>
          </cell>
          <cell r="C211" t="str">
            <v>Mayland Technical College</v>
          </cell>
          <cell r="D211">
            <v>6093298.2900000019</v>
          </cell>
          <cell r="E211">
            <v>5969869.6899999995</v>
          </cell>
          <cell r="F211">
            <v>45558500.696099989</v>
          </cell>
          <cell r="G211">
            <v>58669980.106100015</v>
          </cell>
          <cell r="M211">
            <v>351269.18999999994</v>
          </cell>
          <cell r="V211">
            <v>211</v>
          </cell>
        </row>
        <row r="212">
          <cell r="B212">
            <v>36200</v>
          </cell>
          <cell r="C212" t="str">
            <v>Montgomery County Schools</v>
          </cell>
          <cell r="D212">
            <v>21942123.84</v>
          </cell>
          <cell r="E212">
            <v>22195620.610000007</v>
          </cell>
          <cell r="F212">
            <v>172980741.7345998</v>
          </cell>
          <cell r="G212">
            <v>235217459.57333708</v>
          </cell>
          <cell r="M212">
            <v>1280053.18</v>
          </cell>
          <cell r="V212">
            <v>212</v>
          </cell>
        </row>
        <row r="213">
          <cell r="B213">
            <v>36205</v>
          </cell>
          <cell r="C213" t="str">
            <v>Montgomery Community College</v>
          </cell>
          <cell r="D213">
            <v>3841057.79</v>
          </cell>
          <cell r="E213">
            <v>3891820.2999999989</v>
          </cell>
          <cell r="F213">
            <v>30920111.273899991</v>
          </cell>
          <cell r="G213">
            <v>41496389.026300006</v>
          </cell>
          <cell r="M213">
            <v>223448.52</v>
          </cell>
          <cell r="V213">
            <v>213</v>
          </cell>
        </row>
        <row r="214">
          <cell r="B214">
            <v>36300</v>
          </cell>
          <cell r="C214" t="str">
            <v>Moore County Schools</v>
          </cell>
          <cell r="D214">
            <v>62785133.499999993</v>
          </cell>
          <cell r="E214">
            <v>65112504.539999925</v>
          </cell>
          <cell r="F214">
            <v>539842785.9162997</v>
          </cell>
          <cell r="G214">
            <v>743835092.31826484</v>
          </cell>
          <cell r="M214">
            <v>3827040.9699999993</v>
          </cell>
          <cell r="V214">
            <v>214</v>
          </cell>
        </row>
        <row r="215">
          <cell r="B215">
            <v>36301</v>
          </cell>
          <cell r="C215" t="str">
            <v>Academy Of Moore County</v>
          </cell>
          <cell r="D215">
            <v>648816.75</v>
          </cell>
          <cell r="E215">
            <v>726906.58000000007</v>
          </cell>
          <cell r="F215">
            <v>5795161.1009999998</v>
          </cell>
          <cell r="G215">
            <v>9600362.6270000003</v>
          </cell>
          <cell r="M215">
            <v>40808.53</v>
          </cell>
          <cell r="V215">
            <v>215</v>
          </cell>
        </row>
        <row r="216">
          <cell r="B216">
            <v>36302</v>
          </cell>
          <cell r="C216" t="str">
            <v>Stars Charter School</v>
          </cell>
          <cell r="D216">
            <v>1398097.9100000001</v>
          </cell>
          <cell r="E216">
            <v>1436669.5200000003</v>
          </cell>
          <cell r="F216">
            <v>13425178.953499999</v>
          </cell>
          <cell r="G216">
            <v>18896299.531399991</v>
          </cell>
          <cell r="M216">
            <v>81262.929999999993</v>
          </cell>
          <cell r="V216">
            <v>216</v>
          </cell>
        </row>
        <row r="217">
          <cell r="B217">
            <v>36305</v>
          </cell>
          <cell r="C217" t="str">
            <v>Sandhills Community College</v>
          </cell>
          <cell r="D217">
            <v>14337065.23</v>
          </cell>
          <cell r="E217">
            <v>14893977.860000012</v>
          </cell>
          <cell r="F217">
            <v>107568019.03640008</v>
          </cell>
          <cell r="G217">
            <v>149767204.85058302</v>
          </cell>
          <cell r="M217">
            <v>853154.71000000008</v>
          </cell>
          <cell r="V217">
            <v>217</v>
          </cell>
        </row>
        <row r="218">
          <cell r="B218">
            <v>36400</v>
          </cell>
          <cell r="C218" t="str">
            <v>Nash-Rocky Mount Schools</v>
          </cell>
          <cell r="D218">
            <v>72903363.039999947</v>
          </cell>
          <cell r="E218">
            <v>73556121.539999887</v>
          </cell>
          <cell r="F218">
            <v>597417872.85470033</v>
          </cell>
          <cell r="G218">
            <v>798178934.62570596</v>
          </cell>
          <cell r="M218">
            <v>4324194.4699999988</v>
          </cell>
          <cell r="V218">
            <v>218</v>
          </cell>
        </row>
        <row r="219">
          <cell r="B219">
            <v>36405</v>
          </cell>
          <cell r="C219" t="str">
            <v>Nash Technical College</v>
          </cell>
          <cell r="D219">
            <v>11692311.660000008</v>
          </cell>
          <cell r="E219">
            <v>12522920.060000004</v>
          </cell>
          <cell r="F219">
            <v>95025215.57510002</v>
          </cell>
          <cell r="G219">
            <v>135739117.66581658</v>
          </cell>
          <cell r="M219">
            <v>730429.57000000007</v>
          </cell>
          <cell r="V219">
            <v>219</v>
          </cell>
        </row>
        <row r="220">
          <cell r="B220">
            <v>36500</v>
          </cell>
          <cell r="C220" t="str">
            <v>New Hanover County Schools</v>
          </cell>
          <cell r="D220">
            <v>135092597.5099999</v>
          </cell>
          <cell r="E220">
            <v>137779977.63999993</v>
          </cell>
          <cell r="F220">
            <v>1152882798.6836998</v>
          </cell>
          <cell r="G220">
            <v>1576913735.8970599</v>
          </cell>
          <cell r="M220">
            <v>7912128.7299999995</v>
          </cell>
          <cell r="V220">
            <v>220</v>
          </cell>
        </row>
        <row r="221">
          <cell r="B221">
            <v>36501</v>
          </cell>
          <cell r="C221" t="str">
            <v>Cape Fear Center For Inquiry</v>
          </cell>
          <cell r="D221">
            <v>1583938.7699999998</v>
          </cell>
          <cell r="E221">
            <v>1499516.45</v>
          </cell>
          <cell r="F221">
            <v>14106043.319899995</v>
          </cell>
          <cell r="G221">
            <v>18846349.271299999</v>
          </cell>
          <cell r="M221">
            <v>85130.3</v>
          </cell>
          <cell r="V221">
            <v>221</v>
          </cell>
        </row>
        <row r="222">
          <cell r="B222">
            <v>36502</v>
          </cell>
          <cell r="C222" t="str">
            <v>Wilmington Preparatory Academy</v>
          </cell>
          <cell r="D222">
            <v>560379.66</v>
          </cell>
          <cell r="E222">
            <v>539505.5</v>
          </cell>
          <cell r="F222">
            <v>5876054.9932999983</v>
          </cell>
          <cell r="G222">
            <v>7778712.3083000015</v>
          </cell>
          <cell r="M222">
            <v>31806.739999999994</v>
          </cell>
          <cell r="V222">
            <v>222</v>
          </cell>
        </row>
        <row r="223">
          <cell r="B223">
            <v>36505</v>
          </cell>
          <cell r="C223" t="str">
            <v>Cape Fear Community College</v>
          </cell>
          <cell r="D223">
            <v>28826965.719999984</v>
          </cell>
          <cell r="E223">
            <v>29087117.839999989</v>
          </cell>
          <cell r="F223">
            <v>236703345.02600005</v>
          </cell>
          <cell r="G223">
            <v>314693107.06327885</v>
          </cell>
          <cell r="M223">
            <v>1739101.93</v>
          </cell>
          <cell r="V223">
            <v>223</v>
          </cell>
        </row>
        <row r="224">
          <cell r="B224">
            <v>36600</v>
          </cell>
          <cell r="C224" t="str">
            <v>Northampton County Schools</v>
          </cell>
          <cell r="D224">
            <v>11823180.790000005</v>
          </cell>
          <cell r="E224">
            <v>11393591.629999992</v>
          </cell>
          <cell r="F224">
            <v>93567183.885199919</v>
          </cell>
          <cell r="G224">
            <v>116482565.12861156</v>
          </cell>
          <cell r="M224">
            <v>670916.19999999995</v>
          </cell>
          <cell r="V224">
            <v>224</v>
          </cell>
        </row>
        <row r="225">
          <cell r="B225">
            <v>36601</v>
          </cell>
          <cell r="C225" t="str">
            <v>Gaston College Preparatory Charter</v>
          </cell>
          <cell r="D225">
            <v>3706030.3400000003</v>
          </cell>
          <cell r="E225">
            <v>4426537.1399999978</v>
          </cell>
          <cell r="F225">
            <v>39304146.120499998</v>
          </cell>
          <cell r="G225">
            <v>62609065.780770883</v>
          </cell>
          <cell r="M225">
            <v>264305.57</v>
          </cell>
          <cell r="V225">
            <v>225</v>
          </cell>
        </row>
        <row r="226">
          <cell r="B226">
            <v>36700</v>
          </cell>
          <cell r="C226" t="str">
            <v>Onslow County Schools</v>
          </cell>
          <cell r="D226">
            <v>119711175.93999976</v>
          </cell>
          <cell r="E226">
            <v>117141754.23999991</v>
          </cell>
          <cell r="F226">
            <v>1047976760.6706997</v>
          </cell>
          <cell r="G226">
            <v>1363004321.263164</v>
          </cell>
          <cell r="M226">
            <v>6720931.9200000009</v>
          </cell>
          <cell r="V226">
            <v>226</v>
          </cell>
        </row>
        <row r="227">
          <cell r="B227">
            <v>36701</v>
          </cell>
          <cell r="C227" t="str">
            <v>Zeca School Of The Arts And Technology</v>
          </cell>
          <cell r="D227">
            <v>325087.43</v>
          </cell>
          <cell r="E227">
            <v>473452.91000000003</v>
          </cell>
          <cell r="F227">
            <v>3247661.4950000001</v>
          </cell>
          <cell r="G227">
            <v>6984671.1623</v>
          </cell>
          <cell r="M227">
            <v>26841.470000000005</v>
          </cell>
          <cell r="V227">
            <v>227</v>
          </cell>
        </row>
        <row r="228">
          <cell r="B228">
            <v>36705</v>
          </cell>
          <cell r="C228" t="str">
            <v>Coastal Carolina Community College</v>
          </cell>
          <cell r="D228">
            <v>13786702.849999988</v>
          </cell>
          <cell r="E228">
            <v>13842596.460000001</v>
          </cell>
          <cell r="F228">
            <v>118717728.37600003</v>
          </cell>
          <cell r="G228">
            <v>158358736.23645002</v>
          </cell>
          <cell r="M228">
            <v>826433.60999999987</v>
          </cell>
          <cell r="V228">
            <v>228</v>
          </cell>
        </row>
        <row r="229">
          <cell r="B229">
            <v>36800</v>
          </cell>
          <cell r="C229" t="str">
            <v>Orange County Schools</v>
          </cell>
          <cell r="D229">
            <v>43797069.859999955</v>
          </cell>
          <cell r="E229">
            <v>45896753.31000001</v>
          </cell>
          <cell r="F229">
            <v>369240434.89219964</v>
          </cell>
          <cell r="G229">
            <v>515808782.89304972</v>
          </cell>
          <cell r="M229">
            <v>2640320.61</v>
          </cell>
          <cell r="V229">
            <v>229</v>
          </cell>
        </row>
        <row r="230">
          <cell r="B230">
            <v>36802</v>
          </cell>
          <cell r="C230" t="str">
            <v>Orange Charter School</v>
          </cell>
          <cell r="D230">
            <v>1012131.9400000003</v>
          </cell>
          <cell r="E230">
            <v>1024131.2600000001</v>
          </cell>
          <cell r="F230">
            <v>10932912.840900004</v>
          </cell>
          <cell r="G230">
            <v>13835151.160499997</v>
          </cell>
          <cell r="M230">
            <v>54759.369999999995</v>
          </cell>
          <cell r="V230">
            <v>230</v>
          </cell>
        </row>
        <row r="231">
          <cell r="B231">
            <v>36810</v>
          </cell>
          <cell r="C231" t="str">
            <v>Chapel Hill - Carboro City Schools</v>
          </cell>
          <cell r="D231">
            <v>82091462.299999923</v>
          </cell>
          <cell r="E231">
            <v>85427898.969999939</v>
          </cell>
          <cell r="F231">
            <v>725648211.6998986</v>
          </cell>
          <cell r="G231">
            <v>1009278391.727854</v>
          </cell>
          <cell r="M231">
            <v>4839997.24</v>
          </cell>
          <cell r="V231">
            <v>231</v>
          </cell>
        </row>
        <row r="232">
          <cell r="B232">
            <v>36900</v>
          </cell>
          <cell r="C232" t="str">
            <v>Pamlico County Schools</v>
          </cell>
          <cell r="D232">
            <v>8276477.8999999985</v>
          </cell>
          <cell r="E232">
            <v>8727933.4099999983</v>
          </cell>
          <cell r="F232">
            <v>68860717.255400002</v>
          </cell>
          <cell r="G232">
            <v>96356129.171299979</v>
          </cell>
          <cell r="M232">
            <v>507007.10000000003</v>
          </cell>
          <cell r="V232">
            <v>232</v>
          </cell>
        </row>
        <row r="233">
          <cell r="B233">
            <v>36901</v>
          </cell>
          <cell r="C233" t="str">
            <v>Arapahoe Charter School</v>
          </cell>
          <cell r="D233">
            <v>2546730.4500000002</v>
          </cell>
          <cell r="E233">
            <v>2816867.1299999994</v>
          </cell>
          <cell r="F233">
            <v>22593282.805899989</v>
          </cell>
          <cell r="G233">
            <v>31532940.005000003</v>
          </cell>
          <cell r="M233">
            <v>166782.29</v>
          </cell>
          <cell r="V233">
            <v>233</v>
          </cell>
        </row>
        <row r="234">
          <cell r="B234">
            <v>36905</v>
          </cell>
          <cell r="C234" t="str">
            <v>Pamlico Community College</v>
          </cell>
          <cell r="D234">
            <v>3291835.7600000012</v>
          </cell>
          <cell r="E234">
            <v>3036657.6600000006</v>
          </cell>
          <cell r="F234">
            <v>24846593.831100002</v>
          </cell>
          <cell r="G234">
            <v>28863283.236099988</v>
          </cell>
          <cell r="M234">
            <v>183315.44</v>
          </cell>
          <cell r="V234">
            <v>234</v>
          </cell>
        </row>
        <row r="235">
          <cell r="B235">
            <v>37000</v>
          </cell>
          <cell r="C235" t="str">
            <v>Elizabeth City And Pasquotank County Schools</v>
          </cell>
          <cell r="D235">
            <v>28283915.580000017</v>
          </cell>
          <cell r="E235">
            <v>29918337.110000029</v>
          </cell>
          <cell r="F235">
            <v>235091392.97449979</v>
          </cell>
          <cell r="G235">
            <v>332757912.24252808</v>
          </cell>
          <cell r="M235">
            <v>1733528.52</v>
          </cell>
          <cell r="V235">
            <v>235</v>
          </cell>
        </row>
        <row r="236">
          <cell r="B236">
            <v>37001</v>
          </cell>
          <cell r="C236" t="str">
            <v>N.E. ACADEMY OF AEROSPACE &amp; ADV.TECH</v>
          </cell>
          <cell r="D236">
            <v>0</v>
          </cell>
          <cell r="E236">
            <v>343321.99000000005</v>
          </cell>
          <cell r="F236">
            <v>0</v>
          </cell>
          <cell r="G236">
            <v>5375081.3422999987</v>
          </cell>
          <cell r="M236">
            <v>29411.79</v>
          </cell>
          <cell r="V236">
            <v>236</v>
          </cell>
        </row>
        <row r="237">
          <cell r="B237">
            <v>37005</v>
          </cell>
          <cell r="C237" t="str">
            <v>College Of The Albemarle</v>
          </cell>
          <cell r="D237">
            <v>7947206.5199999996</v>
          </cell>
          <cell r="E237">
            <v>7770150.4700000007</v>
          </cell>
          <cell r="F237">
            <v>61645795.853700005</v>
          </cell>
          <cell r="G237">
            <v>78274982.212499976</v>
          </cell>
          <cell r="M237">
            <v>463201.9</v>
          </cell>
          <cell r="V237">
            <v>237</v>
          </cell>
        </row>
        <row r="238">
          <cell r="B238">
            <v>37100</v>
          </cell>
          <cell r="C238" t="str">
            <v>Pender County Schools</v>
          </cell>
          <cell r="D238">
            <v>38430995.06999997</v>
          </cell>
          <cell r="E238">
            <v>39904202.460000046</v>
          </cell>
          <cell r="F238">
            <v>336470444.75389999</v>
          </cell>
          <cell r="G238">
            <v>469086413.25363415</v>
          </cell>
          <cell r="M238">
            <v>2336761.85</v>
          </cell>
          <cell r="V238">
            <v>238</v>
          </cell>
        </row>
        <row r="239">
          <cell r="B239">
            <v>37200</v>
          </cell>
          <cell r="C239" t="str">
            <v>Perquimans County Schools</v>
          </cell>
          <cell r="D239">
            <v>9499604.230000006</v>
          </cell>
          <cell r="E239">
            <v>9714594.7999999952</v>
          </cell>
          <cell r="F239">
            <v>79215399.174700037</v>
          </cell>
          <cell r="G239">
            <v>106077821.91629998</v>
          </cell>
          <cell r="M239">
            <v>567620.79999999993</v>
          </cell>
          <cell r="V239">
            <v>239</v>
          </cell>
        </row>
        <row r="240">
          <cell r="B240">
            <v>37300</v>
          </cell>
          <cell r="C240" t="str">
            <v>Person County Schools</v>
          </cell>
          <cell r="D240">
            <v>23288484.989999991</v>
          </cell>
          <cell r="E240">
            <v>23993814.67999997</v>
          </cell>
          <cell r="F240">
            <v>204621407.07539988</v>
          </cell>
          <cell r="G240">
            <v>278889167.66180271</v>
          </cell>
          <cell r="M240">
            <v>1419914.53</v>
          </cell>
          <cell r="V240">
            <v>240</v>
          </cell>
        </row>
        <row r="241">
          <cell r="B241">
            <v>37301</v>
          </cell>
          <cell r="C241" t="str">
            <v>Roxboro Community School</v>
          </cell>
          <cell r="D241">
            <v>2519270.84</v>
          </cell>
          <cell r="E241">
            <v>2604506.2000000002</v>
          </cell>
          <cell r="F241">
            <v>22298726.6503</v>
          </cell>
          <cell r="G241">
            <v>30536191.651600003</v>
          </cell>
          <cell r="M241">
            <v>143750.54999999999</v>
          </cell>
          <cell r="V241">
            <v>241</v>
          </cell>
        </row>
        <row r="242">
          <cell r="B242">
            <v>37305</v>
          </cell>
          <cell r="C242" t="str">
            <v>Piedmont Community College</v>
          </cell>
          <cell r="D242">
            <v>9427772.1599999983</v>
          </cell>
          <cell r="E242">
            <v>8940572.0300000012</v>
          </cell>
          <cell r="F242">
            <v>71251716.794399947</v>
          </cell>
          <cell r="G242">
            <v>81814079.883749932</v>
          </cell>
          <cell r="M242">
            <v>506041.13</v>
          </cell>
          <cell r="V242">
            <v>242</v>
          </cell>
        </row>
        <row r="243">
          <cell r="B243">
            <v>37400</v>
          </cell>
          <cell r="C243" t="str">
            <v>Pitt County Schools</v>
          </cell>
          <cell r="D243">
            <v>111901705.91000032</v>
          </cell>
          <cell r="E243">
            <v>113908109.3899996</v>
          </cell>
          <cell r="F243">
            <v>1015222513.2668983</v>
          </cell>
          <cell r="G243">
            <v>1375046115.4647663</v>
          </cell>
          <cell r="M243">
            <v>6548688.5199999996</v>
          </cell>
          <cell r="V243">
            <v>243</v>
          </cell>
        </row>
        <row r="244">
          <cell r="B244">
            <v>37405</v>
          </cell>
          <cell r="C244" t="str">
            <v>Pitt Community College</v>
          </cell>
          <cell r="D244">
            <v>25363928.390000012</v>
          </cell>
          <cell r="E244">
            <v>26844527.370000001</v>
          </cell>
          <cell r="F244">
            <v>217162532.4836998</v>
          </cell>
          <cell r="G244">
            <v>305333633.06653422</v>
          </cell>
          <cell r="M244">
            <v>1548872.51</v>
          </cell>
          <cell r="V244">
            <v>244</v>
          </cell>
        </row>
        <row r="245">
          <cell r="B245">
            <v>37500</v>
          </cell>
          <cell r="C245" t="str">
            <v>Polk County Schools</v>
          </cell>
          <cell r="D245">
            <v>14528971.859999998</v>
          </cell>
          <cell r="E245">
            <v>14478684.469999995</v>
          </cell>
          <cell r="F245">
            <v>118690091.12200011</v>
          </cell>
          <cell r="G245">
            <v>155277060.76849994</v>
          </cell>
          <cell r="M245">
            <v>841742.28</v>
          </cell>
          <cell r="V245">
            <v>245</v>
          </cell>
        </row>
        <row r="246">
          <cell r="B246">
            <v>37600</v>
          </cell>
          <cell r="C246" t="str">
            <v>Randolph County Schools</v>
          </cell>
          <cell r="D246">
            <v>81682815.009999752</v>
          </cell>
          <cell r="E246">
            <v>81665226.429999739</v>
          </cell>
          <cell r="F246">
            <v>713376818.49110115</v>
          </cell>
          <cell r="G246">
            <v>949215821.66498089</v>
          </cell>
          <cell r="M246">
            <v>4672122.43</v>
          </cell>
          <cell r="V246">
            <v>246</v>
          </cell>
        </row>
        <row r="247">
          <cell r="B247">
            <v>37601</v>
          </cell>
          <cell r="C247" t="str">
            <v>Uwharrie Charter Academy</v>
          </cell>
          <cell r="D247">
            <v>835420.74000000011</v>
          </cell>
          <cell r="E247">
            <v>2114213.23</v>
          </cell>
          <cell r="F247">
            <v>8570310.6278000027</v>
          </cell>
          <cell r="G247">
            <v>30084825.061999999</v>
          </cell>
          <cell r="M247">
            <v>125594.41</v>
          </cell>
          <cell r="V247">
            <v>247</v>
          </cell>
        </row>
        <row r="248">
          <cell r="B248">
            <v>37605</v>
          </cell>
          <cell r="C248" t="str">
            <v>Randolph Community College</v>
          </cell>
          <cell r="D248">
            <v>9562718.540000001</v>
          </cell>
          <cell r="E248">
            <v>9863149.0599999987</v>
          </cell>
          <cell r="F248">
            <v>81836905.871999949</v>
          </cell>
          <cell r="G248">
            <v>114348177.09332833</v>
          </cell>
          <cell r="M248">
            <v>581399.93999999994</v>
          </cell>
          <cell r="V248">
            <v>248</v>
          </cell>
        </row>
        <row r="249">
          <cell r="B249">
            <v>37610</v>
          </cell>
          <cell r="C249" t="str">
            <v>Asheboro City Schools</v>
          </cell>
          <cell r="D249">
            <v>24350927.729999993</v>
          </cell>
          <cell r="E249">
            <v>23483385.259999994</v>
          </cell>
          <cell r="F249">
            <v>228714052.10609978</v>
          </cell>
          <cell r="G249">
            <v>290741738.90029997</v>
          </cell>
          <cell r="M249">
            <v>1340299.8400000001</v>
          </cell>
          <cell r="V249">
            <v>249</v>
          </cell>
        </row>
        <row r="250">
          <cell r="B250">
            <v>37700</v>
          </cell>
          <cell r="C250" t="str">
            <v>Richmond County Schools</v>
          </cell>
          <cell r="D250">
            <v>34781088.399999917</v>
          </cell>
          <cell r="E250">
            <v>35867836.239999972</v>
          </cell>
          <cell r="F250">
            <v>296270128.56899995</v>
          </cell>
          <cell r="G250">
            <v>405573250.77566701</v>
          </cell>
          <cell r="M250">
            <v>2067469.7099999997</v>
          </cell>
          <cell r="V250">
            <v>250</v>
          </cell>
        </row>
        <row r="251">
          <cell r="B251">
            <v>37705</v>
          </cell>
          <cell r="C251" t="str">
            <v>Richmond Technical College</v>
          </cell>
          <cell r="D251">
            <v>10110215.08</v>
          </cell>
          <cell r="E251">
            <v>10587343.410000011</v>
          </cell>
          <cell r="F251">
            <v>85567069.112599939</v>
          </cell>
          <cell r="G251">
            <v>117724140.23142754</v>
          </cell>
          <cell r="M251">
            <v>613177.19000000006</v>
          </cell>
          <cell r="V251">
            <v>251</v>
          </cell>
        </row>
        <row r="252">
          <cell r="B252">
            <v>37800</v>
          </cell>
          <cell r="C252" t="str">
            <v>Robeson County Schools</v>
          </cell>
          <cell r="D252">
            <v>108356457.42000027</v>
          </cell>
          <cell r="E252">
            <v>110477153.28999995</v>
          </cell>
          <cell r="F252">
            <v>902323700.24900234</v>
          </cell>
          <cell r="G252">
            <v>1221532959.1897588</v>
          </cell>
          <cell r="M252">
            <v>6326977.4499999993</v>
          </cell>
          <cell r="V252">
            <v>252</v>
          </cell>
        </row>
        <row r="253">
          <cell r="B253">
            <v>37801</v>
          </cell>
          <cell r="C253" t="str">
            <v>Southeastern Academy Charter School</v>
          </cell>
          <cell r="D253">
            <v>637397.55999999994</v>
          </cell>
          <cell r="E253">
            <v>600184.69000000006</v>
          </cell>
          <cell r="F253">
            <v>6186088.5873000007</v>
          </cell>
          <cell r="G253">
            <v>7657240.9675000003</v>
          </cell>
          <cell r="M253">
            <v>38806.61</v>
          </cell>
          <cell r="V253">
            <v>253</v>
          </cell>
        </row>
        <row r="254">
          <cell r="B254">
            <v>37805</v>
          </cell>
          <cell r="C254" t="str">
            <v>Robeson Community College</v>
          </cell>
          <cell r="D254">
            <v>10648976.35</v>
          </cell>
          <cell r="E254">
            <v>9578945.2599999998</v>
          </cell>
          <cell r="F254">
            <v>84158159.942699954</v>
          </cell>
          <cell r="G254">
            <v>100100336.04870005</v>
          </cell>
          <cell r="M254">
            <v>541747.73</v>
          </cell>
          <cell r="V254">
            <v>254</v>
          </cell>
        </row>
        <row r="255">
          <cell r="B255">
            <v>37900</v>
          </cell>
          <cell r="C255" t="str">
            <v>Rockingham County Schools</v>
          </cell>
          <cell r="D255">
            <v>63788916.289999969</v>
          </cell>
          <cell r="E255">
            <v>62086132.349999972</v>
          </cell>
          <cell r="F255">
            <v>524759215.40360004</v>
          </cell>
          <cell r="G255">
            <v>664846029.47670257</v>
          </cell>
          <cell r="M255">
            <v>3565967.19</v>
          </cell>
          <cell r="V255">
            <v>255</v>
          </cell>
        </row>
        <row r="256">
          <cell r="B256">
            <v>37901</v>
          </cell>
          <cell r="C256" t="str">
            <v>Bethany Community Middle School</v>
          </cell>
          <cell r="D256">
            <v>780924.93</v>
          </cell>
          <cell r="E256">
            <v>832947.65000000026</v>
          </cell>
          <cell r="F256">
            <v>7018197.645299999</v>
          </cell>
          <cell r="G256">
            <v>9814330.6091000009</v>
          </cell>
          <cell r="M256">
            <v>42854.89</v>
          </cell>
          <cell r="V256">
            <v>256</v>
          </cell>
        </row>
        <row r="257">
          <cell r="B257">
            <v>37905</v>
          </cell>
          <cell r="C257" t="str">
            <v>Rockingham Community College</v>
          </cell>
          <cell r="D257">
            <v>7778931.8099999996</v>
          </cell>
          <cell r="E257">
            <v>7801983.4299999978</v>
          </cell>
          <cell r="F257">
            <v>57406366.161199987</v>
          </cell>
          <cell r="G257">
            <v>75719521.621150032</v>
          </cell>
          <cell r="M257">
            <v>449728.66</v>
          </cell>
          <cell r="V257">
            <v>257</v>
          </cell>
        </row>
        <row r="258">
          <cell r="B258">
            <v>38000</v>
          </cell>
          <cell r="C258" t="str">
            <v>Rowan-Salisbury School System</v>
          </cell>
          <cell r="D258">
            <v>93362198.820000276</v>
          </cell>
          <cell r="E258">
            <v>93746939.509999946</v>
          </cell>
          <cell r="F258">
            <v>793698172.59009814</v>
          </cell>
          <cell r="G258">
            <v>1063827735.6275914</v>
          </cell>
          <cell r="M258">
            <v>5413838.29</v>
          </cell>
          <cell r="V258">
            <v>258</v>
          </cell>
        </row>
        <row r="259">
          <cell r="B259">
            <v>38005</v>
          </cell>
          <cell r="C259" t="str">
            <v>Rowan-Cabarrus Community College</v>
          </cell>
          <cell r="D259">
            <v>19918552.10000002</v>
          </cell>
          <cell r="E259">
            <v>20810332.490000002</v>
          </cell>
          <cell r="F259">
            <v>161598615.2383002</v>
          </cell>
          <cell r="G259">
            <v>226478136.59690002</v>
          </cell>
          <cell r="M259">
            <v>1167285.67</v>
          </cell>
          <cell r="V259">
            <v>259</v>
          </cell>
        </row>
        <row r="260">
          <cell r="B260">
            <v>38100</v>
          </cell>
          <cell r="C260" t="str">
            <v>Rutherford County Schools</v>
          </cell>
          <cell r="D260">
            <v>43183112.209999971</v>
          </cell>
          <cell r="E260">
            <v>44237044.530000061</v>
          </cell>
          <cell r="F260">
            <v>360698115.76579976</v>
          </cell>
          <cell r="G260">
            <v>483787440.85721403</v>
          </cell>
          <cell r="M260">
            <v>2560035.0000000005</v>
          </cell>
          <cell r="V260">
            <v>260</v>
          </cell>
        </row>
        <row r="261">
          <cell r="B261">
            <v>38105</v>
          </cell>
          <cell r="C261" t="str">
            <v>Isothermal Community College</v>
          </cell>
          <cell r="D261">
            <v>8802007.5899999961</v>
          </cell>
          <cell r="E261">
            <v>9339358.4699999988</v>
          </cell>
          <cell r="F261">
            <v>75400891.181099996</v>
          </cell>
          <cell r="G261">
            <v>102012225.57402246</v>
          </cell>
          <cell r="M261">
            <v>525648.88000000012</v>
          </cell>
          <cell r="V261">
            <v>261</v>
          </cell>
        </row>
        <row r="262">
          <cell r="B262">
            <v>38200</v>
          </cell>
          <cell r="C262" t="str">
            <v>Sampson County Schools</v>
          </cell>
          <cell r="D262">
            <v>40974163.04999996</v>
          </cell>
          <cell r="E262">
            <v>41825389.139999889</v>
          </cell>
          <cell r="F262">
            <v>357751195.88000005</v>
          </cell>
          <cell r="G262">
            <v>476345202.25749987</v>
          </cell>
          <cell r="M262">
            <v>2394730.9</v>
          </cell>
          <cell r="V262">
            <v>262</v>
          </cell>
        </row>
        <row r="263">
          <cell r="B263">
            <v>38205</v>
          </cell>
          <cell r="C263" t="str">
            <v>Sampson Community College</v>
          </cell>
          <cell r="D263">
            <v>6809356.2499999991</v>
          </cell>
          <cell r="E263">
            <v>6738604.7900000019</v>
          </cell>
          <cell r="F263">
            <v>50760854.61150001</v>
          </cell>
          <cell r="G263">
            <v>65200642.752300002</v>
          </cell>
          <cell r="M263">
            <v>382844.23</v>
          </cell>
          <cell r="V263">
            <v>263</v>
          </cell>
        </row>
        <row r="264">
          <cell r="B264">
            <v>38210</v>
          </cell>
          <cell r="C264" t="str">
            <v>Clinton City Schools</v>
          </cell>
          <cell r="D264">
            <v>14910915.760000002</v>
          </cell>
          <cell r="E264">
            <v>15077834.040000003</v>
          </cell>
          <cell r="F264">
            <v>124967237.19019994</v>
          </cell>
          <cell r="G264">
            <v>174115813.97849998</v>
          </cell>
          <cell r="M264">
            <v>866001.07999999973</v>
          </cell>
          <cell r="V264">
            <v>264</v>
          </cell>
        </row>
        <row r="265">
          <cell r="B265">
            <v>38300</v>
          </cell>
          <cell r="C265" t="str">
            <v>Scotland County Schools</v>
          </cell>
          <cell r="D265">
            <v>33250291.189999994</v>
          </cell>
          <cell r="E265">
            <v>32869761.020000018</v>
          </cell>
          <cell r="F265">
            <v>277818315.56569958</v>
          </cell>
          <cell r="G265">
            <v>369430242.53882217</v>
          </cell>
          <cell r="M265">
            <v>1899623.67</v>
          </cell>
          <cell r="V265">
            <v>265</v>
          </cell>
        </row>
        <row r="266">
          <cell r="B266">
            <v>38400</v>
          </cell>
          <cell r="C266" t="str">
            <v>Stanly County Schools</v>
          </cell>
          <cell r="D266">
            <v>41381967.420000002</v>
          </cell>
          <cell r="E266">
            <v>40948904.550000034</v>
          </cell>
          <cell r="F266">
            <v>353675187.89529991</v>
          </cell>
          <cell r="G266">
            <v>458713322.32009977</v>
          </cell>
          <cell r="M266">
            <v>2338191.9500000002</v>
          </cell>
          <cell r="V266">
            <v>266</v>
          </cell>
        </row>
        <row r="267">
          <cell r="B267">
            <v>38402</v>
          </cell>
          <cell r="C267" t="str">
            <v>Gray Stone Day School</v>
          </cell>
          <cell r="D267">
            <v>1218280.83</v>
          </cell>
          <cell r="E267">
            <v>1315384.7700000005</v>
          </cell>
          <cell r="F267">
            <v>11651870.913300002</v>
          </cell>
          <cell r="G267">
            <v>16404845.884299995</v>
          </cell>
          <cell r="M267">
            <v>77575.659999999989</v>
          </cell>
          <cell r="V267">
            <v>267</v>
          </cell>
        </row>
        <row r="268">
          <cell r="B268">
            <v>38405</v>
          </cell>
          <cell r="C268" t="str">
            <v>Stanly Community College</v>
          </cell>
          <cell r="D268">
            <v>9663701.2000000142</v>
          </cell>
          <cell r="E268">
            <v>10006684.970000004</v>
          </cell>
          <cell r="F268">
            <v>85062473.5581</v>
          </cell>
          <cell r="G268">
            <v>117070466.92346326</v>
          </cell>
          <cell r="M268">
            <v>568260.92999999993</v>
          </cell>
          <cell r="V268">
            <v>268</v>
          </cell>
        </row>
        <row r="269">
          <cell r="B269">
            <v>38500</v>
          </cell>
          <cell r="C269" t="str">
            <v>Stokes County Schools</v>
          </cell>
          <cell r="D269">
            <v>33087526.24999997</v>
          </cell>
          <cell r="E269">
            <v>33024718.000000022</v>
          </cell>
          <cell r="F269">
            <v>283709400.18790001</v>
          </cell>
          <cell r="G269">
            <v>367779268.44990003</v>
          </cell>
          <cell r="M269">
            <v>1881183.72</v>
          </cell>
          <cell r="V269">
            <v>269</v>
          </cell>
        </row>
        <row r="270">
          <cell r="B270">
            <v>38600</v>
          </cell>
          <cell r="C270" t="str">
            <v>Surry County Schools</v>
          </cell>
          <cell r="D270">
            <v>40057872.370000042</v>
          </cell>
          <cell r="E270">
            <v>40492841.820000008</v>
          </cell>
          <cell r="F270">
            <v>347133163.2832002</v>
          </cell>
          <cell r="G270">
            <v>450038630.31700045</v>
          </cell>
          <cell r="M270">
            <v>2319120.38</v>
          </cell>
          <cell r="V270">
            <v>270</v>
          </cell>
        </row>
        <row r="271">
          <cell r="B271">
            <v>38601</v>
          </cell>
          <cell r="C271" t="str">
            <v>Bridges Charter Schools</v>
          </cell>
          <cell r="D271">
            <v>513466.89</v>
          </cell>
          <cell r="E271">
            <v>503972.35</v>
          </cell>
          <cell r="F271">
            <v>4986086.0928000007</v>
          </cell>
          <cell r="G271">
            <v>6343044.9625999983</v>
          </cell>
          <cell r="M271">
            <v>27891.790000000005</v>
          </cell>
          <cell r="V271">
            <v>271</v>
          </cell>
        </row>
        <row r="272">
          <cell r="B272">
            <v>38602</v>
          </cell>
          <cell r="C272" t="str">
            <v>Millennium Charter Academy</v>
          </cell>
          <cell r="D272">
            <v>2035596.7999999991</v>
          </cell>
          <cell r="E272">
            <v>2406930.850000001</v>
          </cell>
          <cell r="F272">
            <v>18149306.434799999</v>
          </cell>
          <cell r="G272">
            <v>28381714.315299999</v>
          </cell>
          <cell r="M272">
            <v>139367.79000000004</v>
          </cell>
          <cell r="V272">
            <v>272</v>
          </cell>
        </row>
        <row r="273">
          <cell r="B273">
            <v>38605</v>
          </cell>
          <cell r="C273" t="str">
            <v>Surry Community College</v>
          </cell>
          <cell r="D273">
            <v>11438038.360000035</v>
          </cell>
          <cell r="E273">
            <v>11448381.560000028</v>
          </cell>
          <cell r="F273">
            <v>94828334.557799995</v>
          </cell>
          <cell r="G273">
            <v>126935357.52603805</v>
          </cell>
          <cell r="M273">
            <v>658377.12999999989</v>
          </cell>
          <cell r="V273">
            <v>273</v>
          </cell>
        </row>
        <row r="274">
          <cell r="B274">
            <v>38610</v>
          </cell>
          <cell r="C274" t="str">
            <v>Mount Airy City Schools</v>
          </cell>
          <cell r="D274">
            <v>8890998.370000001</v>
          </cell>
          <cell r="E274">
            <v>8723212.9699999988</v>
          </cell>
          <cell r="F274">
            <v>70998858.683700025</v>
          </cell>
          <cell r="G274">
            <v>94146473.734893695</v>
          </cell>
          <cell r="M274">
            <v>506704.94000000006</v>
          </cell>
          <cell r="V274">
            <v>274</v>
          </cell>
        </row>
        <row r="275">
          <cell r="B275">
            <v>38620</v>
          </cell>
          <cell r="C275" t="str">
            <v>Elkin City Schools</v>
          </cell>
          <cell r="D275">
            <v>6833302.9399999995</v>
          </cell>
          <cell r="E275">
            <v>7242311.8899999987</v>
          </cell>
          <cell r="F275">
            <v>58085682.29989998</v>
          </cell>
          <cell r="G275">
            <v>78110918.488299996</v>
          </cell>
          <cell r="M275">
            <v>408218.96</v>
          </cell>
          <cell r="V275">
            <v>275</v>
          </cell>
        </row>
        <row r="276">
          <cell r="B276">
            <v>38700</v>
          </cell>
          <cell r="C276" t="str">
            <v>Swain County Schools</v>
          </cell>
          <cell r="D276">
            <v>11268823.930000007</v>
          </cell>
          <cell r="E276">
            <v>11830318.769999996</v>
          </cell>
          <cell r="F276">
            <v>96961019.411199942</v>
          </cell>
          <cell r="G276">
            <v>134614575.16590005</v>
          </cell>
          <cell r="M276">
            <v>695262.58</v>
          </cell>
          <cell r="V276">
            <v>276</v>
          </cell>
        </row>
        <row r="277">
          <cell r="B277">
            <v>38701</v>
          </cell>
          <cell r="C277" t="str">
            <v>Mountain Discovery Charter</v>
          </cell>
          <cell r="D277">
            <v>820089.14000000013</v>
          </cell>
          <cell r="E277">
            <v>838007.07999999984</v>
          </cell>
          <cell r="F277">
            <v>6984409.6221000012</v>
          </cell>
          <cell r="G277">
            <v>8612914.3969999999</v>
          </cell>
          <cell r="M277">
            <v>46407.740000000005</v>
          </cell>
          <cell r="V277">
            <v>277</v>
          </cell>
        </row>
        <row r="278">
          <cell r="B278">
            <v>38800</v>
          </cell>
          <cell r="C278" t="str">
            <v>Transylvania County Schools</v>
          </cell>
          <cell r="D278">
            <v>19983453.780000027</v>
          </cell>
          <cell r="E278">
            <v>20528974.84999999</v>
          </cell>
          <cell r="F278">
            <v>172151942.25239989</v>
          </cell>
          <cell r="G278">
            <v>234270874.67191151</v>
          </cell>
          <cell r="M278">
            <v>1183559.3500000001</v>
          </cell>
          <cell r="V278">
            <v>278</v>
          </cell>
        </row>
        <row r="279">
          <cell r="B279">
            <v>38801</v>
          </cell>
          <cell r="C279" t="str">
            <v>Brevard Academy Charter School</v>
          </cell>
          <cell r="D279">
            <v>898938.9</v>
          </cell>
          <cell r="E279">
            <v>1091578.8099999996</v>
          </cell>
          <cell r="F279">
            <v>9481104.9682</v>
          </cell>
          <cell r="G279">
            <v>15967793.701299999</v>
          </cell>
          <cell r="M279">
            <v>67668.319999999992</v>
          </cell>
          <cell r="V279">
            <v>279</v>
          </cell>
        </row>
        <row r="280">
          <cell r="B280">
            <v>38900</v>
          </cell>
          <cell r="C280" t="str">
            <v>Tyrrell County Schools</v>
          </cell>
          <cell r="D280">
            <v>4364451.68</v>
          </cell>
          <cell r="E280">
            <v>4694135.16</v>
          </cell>
          <cell r="F280">
            <v>34923798.645199992</v>
          </cell>
          <cell r="G280">
            <v>52229110.774300009</v>
          </cell>
          <cell r="M280">
            <v>248292.71999999997</v>
          </cell>
          <cell r="V280">
            <v>280</v>
          </cell>
        </row>
        <row r="281">
          <cell r="B281">
            <v>39000</v>
          </cell>
          <cell r="C281" t="str">
            <v>Union County Schools</v>
          </cell>
          <cell r="D281">
            <v>190647668.46999985</v>
          </cell>
          <cell r="E281">
            <v>197758811.1799998</v>
          </cell>
          <cell r="F281">
            <v>1750621017.5796063</v>
          </cell>
          <cell r="G281">
            <v>2369137246.5597515</v>
          </cell>
          <cell r="M281">
            <v>11453925.499999998</v>
          </cell>
          <cell r="V281">
            <v>281</v>
          </cell>
        </row>
        <row r="282">
          <cell r="B282">
            <v>39100</v>
          </cell>
          <cell r="C282" t="str">
            <v>Vance County Schools</v>
          </cell>
          <cell r="D282">
            <v>34259285.379999943</v>
          </cell>
          <cell r="E282">
            <v>34567866.200000018</v>
          </cell>
          <cell r="F282">
            <v>271532880.98360014</v>
          </cell>
          <cell r="G282">
            <v>363455087.54461664</v>
          </cell>
          <cell r="M282">
            <v>2025289.7299999997</v>
          </cell>
          <cell r="V282">
            <v>282</v>
          </cell>
        </row>
        <row r="283">
          <cell r="B283">
            <v>39101</v>
          </cell>
          <cell r="C283" t="str">
            <v>Vance Charter School</v>
          </cell>
          <cell r="D283">
            <v>2177496.3699999996</v>
          </cell>
          <cell r="E283">
            <v>2334424.14</v>
          </cell>
          <cell r="F283">
            <v>18404018.759900007</v>
          </cell>
          <cell r="G283">
            <v>25911098.315099992</v>
          </cell>
          <cell r="M283">
            <v>131441.69</v>
          </cell>
          <cell r="V283">
            <v>283</v>
          </cell>
        </row>
        <row r="284">
          <cell r="B284">
            <v>39105</v>
          </cell>
          <cell r="C284" t="str">
            <v>Vance-Granville Community College</v>
          </cell>
          <cell r="D284">
            <v>13688532.530000007</v>
          </cell>
          <cell r="E284">
            <v>13797491.369999997</v>
          </cell>
          <cell r="F284">
            <v>112008866.23739998</v>
          </cell>
          <cell r="G284">
            <v>150078304.02877954</v>
          </cell>
          <cell r="M284">
            <v>804936.95000000007</v>
          </cell>
          <cell r="V284">
            <v>284</v>
          </cell>
        </row>
        <row r="285">
          <cell r="B285">
            <v>39200</v>
          </cell>
          <cell r="C285" t="str">
            <v>Wake County Schools</v>
          </cell>
          <cell r="D285">
            <v>761649414.85998964</v>
          </cell>
          <cell r="E285">
            <v>801554623.66998684</v>
          </cell>
          <cell r="F285">
            <v>6819007778.1695232</v>
          </cell>
          <cell r="G285">
            <v>9571225636.3460255</v>
          </cell>
          <cell r="M285">
            <v>47022986.980000004</v>
          </cell>
          <cell r="V285">
            <v>285</v>
          </cell>
        </row>
        <row r="286">
          <cell r="B286">
            <v>39201</v>
          </cell>
          <cell r="C286" t="str">
            <v>Endeavor Charter School</v>
          </cell>
          <cell r="D286">
            <v>1937844.0899999996</v>
          </cell>
          <cell r="E286">
            <v>2039344.5000000002</v>
          </cell>
          <cell r="F286">
            <v>21167081.140799999</v>
          </cell>
          <cell r="G286">
            <v>30491247.617300011</v>
          </cell>
          <cell r="M286">
            <v>119094.57</v>
          </cell>
          <cell r="V286">
            <v>286</v>
          </cell>
        </row>
        <row r="287">
          <cell r="B287">
            <v>39204</v>
          </cell>
          <cell r="C287" t="str">
            <v>Southern Wake Academy</v>
          </cell>
          <cell r="D287">
            <v>1197555.01</v>
          </cell>
          <cell r="E287">
            <v>1435585.1600000004</v>
          </cell>
          <cell r="F287">
            <v>13042614.8125</v>
          </cell>
          <cell r="G287">
            <v>19834743.711599998</v>
          </cell>
          <cell r="M287">
            <v>90124.459999999992</v>
          </cell>
          <cell r="V287">
            <v>287</v>
          </cell>
        </row>
        <row r="288">
          <cell r="B288">
            <v>39205</v>
          </cell>
          <cell r="C288" t="str">
            <v>Wake Technical College</v>
          </cell>
          <cell r="D288">
            <v>63844071.410000034</v>
          </cell>
          <cell r="E288">
            <v>68393645.809999987</v>
          </cell>
          <cell r="F288">
            <v>521547953.68370003</v>
          </cell>
          <cell r="G288">
            <v>745561686.77654827</v>
          </cell>
          <cell r="M288">
            <v>4030820.8299999996</v>
          </cell>
          <cell r="V288">
            <v>288</v>
          </cell>
        </row>
        <row r="289">
          <cell r="B289">
            <v>39208</v>
          </cell>
          <cell r="C289" t="str">
            <v>East Wake Academy</v>
          </cell>
          <cell r="D289">
            <v>4247247.47</v>
          </cell>
          <cell r="E289">
            <v>4537560.049999998</v>
          </cell>
          <cell r="F289">
            <v>43372862.843100026</v>
          </cell>
          <cell r="G289">
            <v>61438280.4956</v>
          </cell>
          <cell r="M289">
            <v>255686.84999999998</v>
          </cell>
          <cell r="V289">
            <v>289</v>
          </cell>
        </row>
        <row r="290">
          <cell r="B290">
            <v>39209</v>
          </cell>
          <cell r="C290" t="str">
            <v>Casa Esperanza Montessori</v>
          </cell>
          <cell r="D290">
            <v>1850462.0099999995</v>
          </cell>
          <cell r="E290">
            <v>2186947.2299999995</v>
          </cell>
          <cell r="F290">
            <v>19835204.991799999</v>
          </cell>
          <cell r="G290">
            <v>30282722.122099999</v>
          </cell>
          <cell r="M290">
            <v>125458.52</v>
          </cell>
          <cell r="V290">
            <v>290</v>
          </cell>
        </row>
        <row r="291">
          <cell r="B291">
            <v>39300</v>
          </cell>
          <cell r="C291" t="str">
            <v>Warren County Schools</v>
          </cell>
          <cell r="D291">
            <v>12981046.279999994</v>
          </cell>
          <cell r="E291">
            <v>13365534.219999993</v>
          </cell>
          <cell r="F291">
            <v>105374481.47899997</v>
          </cell>
          <cell r="G291">
            <v>143888381.35777506</v>
          </cell>
          <cell r="M291">
            <v>752832.02</v>
          </cell>
          <cell r="V291">
            <v>291</v>
          </cell>
        </row>
        <row r="292">
          <cell r="B292">
            <v>39301</v>
          </cell>
          <cell r="C292" t="str">
            <v>Haliwa-Saponi Tribal Charter</v>
          </cell>
          <cell r="D292">
            <v>702751.4600000002</v>
          </cell>
          <cell r="E292">
            <v>722763.86</v>
          </cell>
          <cell r="F292">
            <v>6683961.976999999</v>
          </cell>
          <cell r="G292">
            <v>8247477.8591000019</v>
          </cell>
          <cell r="M292">
            <v>43539.86</v>
          </cell>
          <cell r="V292">
            <v>292</v>
          </cell>
        </row>
        <row r="293">
          <cell r="B293">
            <v>39400</v>
          </cell>
          <cell r="C293" t="str">
            <v>Washington County Schools</v>
          </cell>
          <cell r="D293">
            <v>9643449.1900000032</v>
          </cell>
          <cell r="E293">
            <v>9595562.179999996</v>
          </cell>
          <cell r="F293">
            <v>73616912.124099985</v>
          </cell>
          <cell r="G293">
            <v>96844541.096299961</v>
          </cell>
          <cell r="M293">
            <v>550640.34</v>
          </cell>
          <cell r="V293">
            <v>293</v>
          </cell>
        </row>
        <row r="294">
          <cell r="B294">
            <v>39401</v>
          </cell>
          <cell r="C294" t="str">
            <v>Henderson Collegiate Charter School</v>
          </cell>
          <cell r="D294">
            <v>1451889.09</v>
          </cell>
          <cell r="E294">
            <v>2125000.5299999989</v>
          </cell>
          <cell r="F294">
            <v>16786869.914900005</v>
          </cell>
          <cell r="G294">
            <v>33551726.885499999</v>
          </cell>
          <cell r="M294">
            <v>139832.41999999998</v>
          </cell>
          <cell r="V294">
            <v>294</v>
          </cell>
        </row>
        <row r="295">
          <cell r="B295">
            <v>39500</v>
          </cell>
          <cell r="C295" t="str">
            <v>Watauga County Schools</v>
          </cell>
          <cell r="D295">
            <v>25549609.91</v>
          </cell>
          <cell r="E295">
            <v>25922978.730000019</v>
          </cell>
          <cell r="F295">
            <v>216404304.2802003</v>
          </cell>
          <cell r="G295">
            <v>293719126.91107219</v>
          </cell>
          <cell r="M295">
            <v>1489020.64</v>
          </cell>
          <cell r="V295">
            <v>295</v>
          </cell>
        </row>
        <row r="296">
          <cell r="B296">
            <v>39501</v>
          </cell>
          <cell r="C296" t="str">
            <v>Two Rivers Community School</v>
          </cell>
          <cell r="D296">
            <v>893460.40999999992</v>
          </cell>
          <cell r="E296">
            <v>832761.98999999976</v>
          </cell>
          <cell r="F296">
            <v>8644717.6546999998</v>
          </cell>
          <cell r="G296">
            <v>9666635.809249999</v>
          </cell>
          <cell r="M296">
            <v>47281.659999999996</v>
          </cell>
          <cell r="V296">
            <v>296</v>
          </cell>
        </row>
        <row r="297">
          <cell r="B297">
            <v>39600</v>
          </cell>
          <cell r="C297" t="str">
            <v>Wayne County Schools</v>
          </cell>
          <cell r="D297">
            <v>85906727.890000015</v>
          </cell>
          <cell r="E297">
            <v>87409006.83999984</v>
          </cell>
          <cell r="F297">
            <v>710508566.16589868</v>
          </cell>
          <cell r="G297">
            <v>949163875.94100547</v>
          </cell>
          <cell r="M297">
            <v>5039145.9999999991</v>
          </cell>
          <cell r="V297">
            <v>297</v>
          </cell>
        </row>
        <row r="298">
          <cell r="B298">
            <v>39605</v>
          </cell>
          <cell r="C298" t="str">
            <v>Wayne Community College</v>
          </cell>
          <cell r="D298">
            <v>13188727.540000005</v>
          </cell>
          <cell r="E298">
            <v>13057119.070000004</v>
          </cell>
          <cell r="F298">
            <v>104881992.38679998</v>
          </cell>
          <cell r="G298">
            <v>136584894.22963971</v>
          </cell>
          <cell r="M298">
            <v>763935.26000000013</v>
          </cell>
          <cell r="V298">
            <v>298</v>
          </cell>
        </row>
        <row r="299">
          <cell r="B299">
            <v>39700</v>
          </cell>
          <cell r="C299" t="str">
            <v>Wilkes County Schools</v>
          </cell>
          <cell r="D299">
            <v>49093707.789999977</v>
          </cell>
          <cell r="E299">
            <v>50024277.060000062</v>
          </cell>
          <cell r="F299">
            <v>432520649.78840041</v>
          </cell>
          <cell r="G299">
            <v>575175662.19549978</v>
          </cell>
          <cell r="M299">
            <v>2876157.31</v>
          </cell>
          <cell r="V299">
            <v>299</v>
          </cell>
        </row>
        <row r="300">
          <cell r="B300">
            <v>39703</v>
          </cell>
          <cell r="C300" t="str">
            <v>Pinnacle Classical Academy</v>
          </cell>
          <cell r="D300">
            <v>934413.28000000014</v>
          </cell>
          <cell r="E300">
            <v>1235890.25</v>
          </cell>
          <cell r="F300">
            <v>9573447.0162000004</v>
          </cell>
          <cell r="G300">
            <v>17925342.557399999</v>
          </cell>
          <cell r="M300">
            <v>73239.760000000009</v>
          </cell>
          <cell r="V300">
            <v>300</v>
          </cell>
        </row>
        <row r="301">
          <cell r="B301">
            <v>39705</v>
          </cell>
          <cell r="C301" t="str">
            <v>Wilkes Community College</v>
          </cell>
          <cell r="D301">
            <v>12218429.58</v>
          </cell>
          <cell r="E301">
            <v>12760252.279999996</v>
          </cell>
          <cell r="F301">
            <v>98422805.129699931</v>
          </cell>
          <cell r="G301">
            <v>134980747.61914989</v>
          </cell>
          <cell r="M301">
            <v>732158.12</v>
          </cell>
          <cell r="V301">
            <v>301</v>
          </cell>
        </row>
        <row r="302">
          <cell r="B302">
            <v>39800</v>
          </cell>
          <cell r="C302" t="str">
            <v>Wilson County Schools</v>
          </cell>
          <cell r="D302">
            <v>55933788.470000021</v>
          </cell>
          <cell r="E302">
            <v>56969445.149999999</v>
          </cell>
          <cell r="F302">
            <v>485916403.00089908</v>
          </cell>
          <cell r="G302">
            <v>636552998.30438864</v>
          </cell>
          <cell r="M302">
            <v>3274399.4299999992</v>
          </cell>
          <cell r="V302">
            <v>302</v>
          </cell>
        </row>
        <row r="303">
          <cell r="B303">
            <v>39805</v>
          </cell>
          <cell r="C303" t="str">
            <v>Wilson Community College</v>
          </cell>
          <cell r="D303">
            <v>6840307.2700000098</v>
          </cell>
          <cell r="E303">
            <v>6996756.6699999981</v>
          </cell>
          <cell r="F303">
            <v>54232943.107400022</v>
          </cell>
          <cell r="G303">
            <v>71594491.994422868</v>
          </cell>
          <cell r="M303">
            <v>415480.67</v>
          </cell>
          <cell r="V303">
            <v>303</v>
          </cell>
        </row>
        <row r="304">
          <cell r="B304">
            <v>39900</v>
          </cell>
          <cell r="C304" t="str">
            <v>Yadkin County Schools</v>
          </cell>
          <cell r="D304">
            <v>28016785.089999966</v>
          </cell>
          <cell r="E304">
            <v>28981653.340000022</v>
          </cell>
          <cell r="F304">
            <v>236605083.61979997</v>
          </cell>
          <cell r="G304">
            <v>314396250.08479983</v>
          </cell>
          <cell r="M304">
            <v>1665447.19</v>
          </cell>
          <cell r="V304">
            <v>304</v>
          </cell>
        </row>
        <row r="305">
          <cell r="B305">
            <v>40000</v>
          </cell>
          <cell r="C305" t="str">
            <v>Consolidated Judicial Retirement System</v>
          </cell>
          <cell r="D305">
            <v>58246712.150000252</v>
          </cell>
          <cell r="E305">
            <v>68245416.099999994</v>
          </cell>
          <cell r="F305">
            <v>322339173.42939967</v>
          </cell>
          <cell r="G305">
            <v>509405989.16756624</v>
          </cell>
          <cell r="M305">
            <v>3870056.6</v>
          </cell>
          <cell r="V305">
            <v>305</v>
          </cell>
        </row>
        <row r="306">
          <cell r="B306">
            <v>51000</v>
          </cell>
          <cell r="C306" t="str">
            <v>Highway - Administrative</v>
          </cell>
          <cell r="D306">
            <v>516632772.63999844</v>
          </cell>
          <cell r="E306">
            <v>517068074.63000035</v>
          </cell>
          <cell r="F306">
            <v>3856998675.9863172</v>
          </cell>
          <cell r="G306">
            <v>4795804738.3380404</v>
          </cell>
          <cell r="M306">
            <v>28186402.90469946</v>
          </cell>
          <cell r="V306">
            <v>306</v>
          </cell>
        </row>
        <row r="307">
          <cell r="B307">
            <v>60000</v>
          </cell>
          <cell r="C307" t="str">
            <v>Legislative Retirement System</v>
          </cell>
          <cell r="D307">
            <v>3480312.46108949</v>
          </cell>
          <cell r="E307">
            <v>3577761.2099999958</v>
          </cell>
          <cell r="F307">
            <v>18168347.144803762</v>
          </cell>
          <cell r="G307">
            <v>24436426.90976106</v>
          </cell>
          <cell r="M307">
            <v>202482.98</v>
          </cell>
          <cell r="V307">
            <v>307</v>
          </cell>
        </row>
        <row r="308">
          <cell r="B308">
            <v>90901</v>
          </cell>
          <cell r="C308" t="str">
            <v>BLADEN COUNTY</v>
          </cell>
          <cell r="D308">
            <v>12515089.329999994</v>
          </cell>
          <cell r="E308">
            <v>11590746.199999994</v>
          </cell>
          <cell r="F308">
            <v>101585339.71730012</v>
          </cell>
          <cell r="G308">
            <v>121726805.52031019</v>
          </cell>
          <cell r="M308">
            <v>739032.75</v>
          </cell>
          <cell r="V308">
            <v>308</v>
          </cell>
        </row>
        <row r="309">
          <cell r="B309">
            <v>91041</v>
          </cell>
          <cell r="C309" t="str">
            <v>TOWN OF SUNSET BEACH</v>
          </cell>
          <cell r="D309">
            <v>2052996.7000000002</v>
          </cell>
          <cell r="E309">
            <v>1903519.8499999999</v>
          </cell>
          <cell r="F309">
            <v>18423033.021899998</v>
          </cell>
          <cell r="G309">
            <v>22076590.634999998</v>
          </cell>
          <cell r="M309">
            <v>118940.75</v>
          </cell>
          <cell r="V309">
            <v>309</v>
          </cell>
        </row>
        <row r="310">
          <cell r="B310">
            <v>91111</v>
          </cell>
          <cell r="C310" t="str">
            <v>TOWN OF BILTMORE FOREST</v>
          </cell>
          <cell r="D310">
            <v>1304370.94</v>
          </cell>
          <cell r="E310">
            <v>1313182.8800000004</v>
          </cell>
          <cell r="F310">
            <v>10251385.783499997</v>
          </cell>
          <cell r="G310">
            <v>11927687.519399997</v>
          </cell>
          <cell r="M310">
            <v>78071.010000000009</v>
          </cell>
          <cell r="V310">
            <v>310</v>
          </cell>
        </row>
        <row r="311">
          <cell r="B311">
            <v>91151</v>
          </cell>
          <cell r="C311" t="str">
            <v>TOWN OF BLACK MOUNTAIN</v>
          </cell>
          <cell r="D311">
            <v>3014976.4899999998</v>
          </cell>
          <cell r="E311">
            <v>3061219.0699999989</v>
          </cell>
          <cell r="F311">
            <v>26484554.139599994</v>
          </cell>
          <cell r="G311">
            <v>34714498.57093589</v>
          </cell>
          <cell r="M311">
            <v>180532</v>
          </cell>
          <cell r="V311">
            <v>311</v>
          </cell>
        </row>
        <row r="312">
          <cell r="B312">
            <v>98101</v>
          </cell>
          <cell r="C312" t="str">
            <v>RUTHERFORD COUNTY</v>
          </cell>
          <cell r="D312">
            <v>14351736.530000001</v>
          </cell>
          <cell r="E312">
            <v>14678204.360000007</v>
          </cell>
          <cell r="F312">
            <v>118117157.41689992</v>
          </cell>
          <cell r="G312">
            <v>157660588.45182958</v>
          </cell>
          <cell r="M312">
            <v>910108.62999999989</v>
          </cell>
          <cell r="V312">
            <v>312</v>
          </cell>
        </row>
        <row r="313">
          <cell r="B313">
            <v>98103</v>
          </cell>
          <cell r="C313" t="str">
            <v>RUTHERFORD POLK MCDOWELL DIST BRD OF HEALTH</v>
          </cell>
          <cell r="D313">
            <v>3323433.9099999983</v>
          </cell>
          <cell r="E313">
            <v>3153137.0500000007</v>
          </cell>
          <cell r="F313">
            <v>25177216.456699997</v>
          </cell>
          <cell r="G313">
            <v>31727401.273866609</v>
          </cell>
          <cell r="M313">
            <v>195983.55000000002</v>
          </cell>
          <cell r="V313">
            <v>313</v>
          </cell>
        </row>
        <row r="314">
          <cell r="B314">
            <v>98111</v>
          </cell>
          <cell r="C314" t="str">
            <v>TOWN OF FOREST CITY</v>
          </cell>
          <cell r="D314">
            <v>5254881.5899999989</v>
          </cell>
          <cell r="E314">
            <v>5413019.1199999982</v>
          </cell>
          <cell r="F314">
            <v>45440376.601999998</v>
          </cell>
          <cell r="G314">
            <v>60001728.72075171</v>
          </cell>
          <cell r="M314">
            <v>315543.51999999996</v>
          </cell>
          <cell r="V314">
            <v>314</v>
          </cell>
        </row>
        <row r="315">
          <cell r="B315">
            <v>98131</v>
          </cell>
          <cell r="C315" t="str">
            <v>TOWN OF LAKE LURE</v>
          </cell>
          <cell r="D315">
            <v>1390849.2300000002</v>
          </cell>
          <cell r="E315">
            <v>1643984.0100000002</v>
          </cell>
          <cell r="F315">
            <v>12213426.577499995</v>
          </cell>
          <cell r="G315">
            <v>16897171.661800001</v>
          </cell>
          <cell r="M315">
            <v>92959.1</v>
          </cell>
          <cell r="V315">
            <v>315</v>
          </cell>
        </row>
        <row r="316">
          <cell r="B316">
            <v>99401</v>
          </cell>
          <cell r="C316" t="str">
            <v>WASHINGTON COUNTY</v>
          </cell>
          <cell r="D316">
            <v>5176794.7299999967</v>
          </cell>
          <cell r="E316">
            <v>5152816.6399999987</v>
          </cell>
          <cell r="F316">
            <v>39414615.532899983</v>
          </cell>
          <cell r="G316">
            <v>51757330.603164405</v>
          </cell>
          <cell r="M316">
            <v>317353.44</v>
          </cell>
          <cell r="V316">
            <v>316</v>
          </cell>
        </row>
        <row r="317">
          <cell r="B317">
            <v>99521</v>
          </cell>
          <cell r="C317" t="str">
            <v>TOWN OF BLOWING ROCK</v>
          </cell>
          <cell r="D317">
            <v>1995396.3399999999</v>
          </cell>
          <cell r="E317">
            <v>1946333.6400000004</v>
          </cell>
          <cell r="F317">
            <v>18443253.3299</v>
          </cell>
          <cell r="G317">
            <v>23032820.853925698</v>
          </cell>
          <cell r="M317">
            <v>125012.06</v>
          </cell>
          <cell r="R317" t="str">
            <v>False</v>
          </cell>
          <cell r="V317">
            <v>317</v>
          </cell>
        </row>
        <row r="318">
          <cell r="B318">
            <v>99831</v>
          </cell>
          <cell r="C318" t="str">
            <v>TOWN OF BLACK CREEK</v>
          </cell>
          <cell r="D318">
            <v>252746.16</v>
          </cell>
          <cell r="E318">
            <v>277867.58999999997</v>
          </cell>
          <cell r="F318">
            <v>2108571.2378000002</v>
          </cell>
          <cell r="G318">
            <v>2935521.3997</v>
          </cell>
          <cell r="M318">
            <v>19565.890000000003</v>
          </cell>
          <cell r="R318" t="str">
            <v>False</v>
          </cell>
          <cell r="V318">
            <v>318</v>
          </cell>
        </row>
      </sheetData>
      <sheetData sheetId="16">
        <row r="12">
          <cell r="P12">
            <v>1</v>
          </cell>
        </row>
      </sheetData>
      <sheetData sheetId="17"/>
      <sheetData sheetId="18"/>
      <sheetData sheetId="19"/>
      <sheetData sheetId="20"/>
      <sheetData sheetId="21"/>
      <sheetData sheetId="22">
        <row r="8">
          <cell r="L8">
            <v>1</v>
          </cell>
        </row>
      </sheetData>
      <sheetData sheetId="23">
        <row r="16">
          <cell r="B16">
            <v>10200</v>
          </cell>
          <cell r="C16" t="str">
            <v>North Carolina Education Lottery</v>
          </cell>
          <cell r="D16">
            <v>9.2975964199316333E-4</v>
          </cell>
          <cell r="E16">
            <v>1608700.9717741364</v>
          </cell>
          <cell r="F16">
            <v>1254341.0405541244</v>
          </cell>
          <cell r="G16">
            <v>21319</v>
          </cell>
          <cell r="H16">
            <v>-448884.73357642355</v>
          </cell>
          <cell r="I16">
            <v>-18575.697230208028</v>
          </cell>
          <cell r="J16">
            <v>1357518.5607777569</v>
          </cell>
          <cell r="K16">
            <v>0</v>
          </cell>
          <cell r="L16">
            <v>-71326.278781496105</v>
          </cell>
          <cell r="M16">
            <v>12800.011833711942</v>
          </cell>
          <cell r="N16">
            <v>482.5266590016119</v>
          </cell>
          <cell r="O16">
            <v>-217.75900575121878</v>
          </cell>
          <cell r="P16">
            <v>0</v>
          </cell>
          <cell r="Q16">
            <v>0</v>
          </cell>
          <cell r="R16">
            <v>0</v>
          </cell>
          <cell r="S16">
            <v>3716157.6430048523</v>
          </cell>
          <cell r="T16">
            <v>106594.64999999991</v>
          </cell>
          <cell r="U16">
            <v>6787592.8038887838</v>
          </cell>
          <cell r="V16">
            <v>51200.047334847768</v>
          </cell>
          <cell r="W16">
            <v>0</v>
          </cell>
          <cell r="X16">
            <v>6945387.5012236312</v>
          </cell>
          <cell r="Y16">
            <v>0</v>
          </cell>
          <cell r="Z16">
            <v>0</v>
          </cell>
          <cell r="AA16">
            <v>0</v>
          </cell>
          <cell r="AB16">
            <v>92878.486151040124</v>
          </cell>
          <cell r="AC16">
            <v>92878.486151040124</v>
          </cell>
          <cell r="AD16" t="str">
            <v>N/A</v>
          </cell>
          <cell r="AE16">
            <v>1373062</v>
          </cell>
          <cell r="AF16">
            <v>1373062</v>
          </cell>
          <cell r="AG16">
            <v>1373062</v>
          </cell>
          <cell r="AH16">
            <v>1373062</v>
          </cell>
          <cell r="AI16">
            <v>1360262</v>
          </cell>
          <cell r="AJ16">
            <v>0</v>
          </cell>
          <cell r="AK16">
            <v>6852510</v>
          </cell>
          <cell r="AL16">
            <v>30717456</v>
          </cell>
          <cell r="AM16">
            <v>3716157.6430048523</v>
          </cell>
          <cell r="AN16">
            <v>-838417.64999999991</v>
          </cell>
          <cell r="AO16">
            <v>6745914.3650725922</v>
          </cell>
          <cell r="AP16">
            <v>0</v>
          </cell>
          <cell r="AQ16">
            <v>106594.64999999991</v>
          </cell>
          <cell r="AR16">
            <v>0</v>
          </cell>
          <cell r="AS16">
            <v>0</v>
          </cell>
          <cell r="AT16">
            <v>40447705.008077443</v>
          </cell>
          <cell r="AU16">
            <v>9.2649452119676168E-4</v>
          </cell>
          <cell r="AV16">
            <v>0</v>
          </cell>
          <cell r="AW16">
            <v>0</v>
          </cell>
          <cell r="AY16">
            <v>0</v>
          </cell>
          <cell r="AZ16">
            <v>0</v>
          </cell>
          <cell r="BA16">
            <v>0</v>
          </cell>
          <cell r="BB16">
            <v>0</v>
          </cell>
          <cell r="BC16">
            <v>0</v>
          </cell>
          <cell r="BD16">
            <v>0</v>
          </cell>
          <cell r="BE16">
            <v>0</v>
          </cell>
          <cell r="BF16">
            <v>0</v>
          </cell>
          <cell r="BG16">
            <v>0</v>
          </cell>
          <cell r="BH16">
            <v>0</v>
          </cell>
          <cell r="BJ16">
            <v>0</v>
          </cell>
          <cell r="BL16">
            <v>0</v>
          </cell>
          <cell r="BM16">
            <v>0</v>
          </cell>
          <cell r="BN16">
            <v>0</v>
          </cell>
          <cell r="BO16">
            <v>0</v>
          </cell>
          <cell r="BQ16">
            <v>0</v>
          </cell>
          <cell r="BR16">
            <v>0</v>
          </cell>
          <cell r="BS16">
            <v>0</v>
          </cell>
          <cell r="BT16">
            <v>0</v>
          </cell>
          <cell r="CB16">
            <v>0</v>
          </cell>
          <cell r="CC16">
            <v>0</v>
          </cell>
          <cell r="CD16">
            <v>0</v>
          </cell>
          <cell r="CE16">
            <v>0</v>
          </cell>
          <cell r="CF16">
            <v>0</v>
          </cell>
          <cell r="CI16">
            <v>0</v>
          </cell>
          <cell r="CJ16">
            <v>0</v>
          </cell>
          <cell r="CK16">
            <v>0</v>
          </cell>
          <cell r="CV16">
            <v>9.2975964199316333E-4</v>
          </cell>
          <cell r="DG16">
            <v>40447705</v>
          </cell>
          <cell r="DR16">
            <v>14107712.330000008</v>
          </cell>
          <cell r="EC16">
            <v>2.867063351865212</v>
          </cell>
          <cell r="EN16">
            <v>2.4095909012463064E-2</v>
          </cell>
        </row>
        <row r="17">
          <cell r="B17" t="str">
            <v>SPA</v>
          </cell>
          <cell r="C17" t="str">
            <v>NC State Ports Authority (subset of DOT)</v>
          </cell>
          <cell r="D17">
            <v>6.0591550498597594E-4</v>
          </cell>
          <cell r="E17">
            <v>1048375.1043381204</v>
          </cell>
          <cell r="F17">
            <v>817442.11157917243</v>
          </cell>
          <cell r="G17">
            <v>161699</v>
          </cell>
          <cell r="H17">
            <v>-292533.90633560531</v>
          </cell>
          <cell r="I17">
            <v>-12105.604996555499</v>
          </cell>
          <cell r="J17">
            <v>884681.91899378877</v>
          </cell>
          <cell r="K17">
            <v>0</v>
          </cell>
          <cell r="L17">
            <v>-46482.65667244191</v>
          </cell>
          <cell r="M17">
            <v>8341.6458230255903</v>
          </cell>
          <cell r="N17">
            <v>314.45802877762179</v>
          </cell>
          <cell r="O17">
            <v>-141.91147042276543</v>
          </cell>
          <cell r="P17">
            <v>0</v>
          </cell>
          <cell r="Q17">
            <v>0</v>
          </cell>
          <cell r="R17">
            <v>0</v>
          </cell>
          <cell r="S17">
            <v>2569590.1592878592</v>
          </cell>
          <cell r="T17">
            <v>808493.76502732246</v>
          </cell>
          <cell r="U17">
            <v>4423409.5949689439</v>
          </cell>
          <cell r="V17">
            <v>33366.583292102361</v>
          </cell>
          <cell r="W17">
            <v>0</v>
          </cell>
          <cell r="X17">
            <v>5265269.9432883691</v>
          </cell>
          <cell r="Y17">
            <v>0</v>
          </cell>
          <cell r="Z17">
            <v>0</v>
          </cell>
          <cell r="AA17">
            <v>0</v>
          </cell>
          <cell r="AB17">
            <v>60528.024982777497</v>
          </cell>
          <cell r="AC17">
            <v>60528.024982777497</v>
          </cell>
          <cell r="AD17" t="str">
            <v>N/A</v>
          </cell>
          <cell r="AE17">
            <v>1042617</v>
          </cell>
          <cell r="AF17">
            <v>1042616</v>
          </cell>
          <cell r="AG17">
            <v>1042616</v>
          </cell>
          <cell r="AH17">
            <v>1042616</v>
          </cell>
          <cell r="AI17">
            <v>1034274</v>
          </cell>
          <cell r="AJ17">
            <v>0</v>
          </cell>
          <cell r="AK17">
            <v>5204739</v>
          </cell>
          <cell r="AL17">
            <v>19275112</v>
          </cell>
          <cell r="AM17">
            <v>2569590.1592878592</v>
          </cell>
          <cell r="AN17">
            <v>-690060.76502732246</v>
          </cell>
          <cell r="AO17">
            <v>4396248.1532782689</v>
          </cell>
          <cell r="AP17">
            <v>0</v>
          </cell>
          <cell r="AQ17">
            <v>808493.76502732246</v>
          </cell>
          <cell r="AR17">
            <v>0</v>
          </cell>
          <cell r="AS17">
            <v>0</v>
          </cell>
          <cell r="AT17">
            <v>26359383.312566128</v>
          </cell>
          <cell r="AU17">
            <v>5.8137255472740955E-4</v>
          </cell>
          <cell r="AV17">
            <v>0</v>
          </cell>
          <cell r="AW17">
            <v>0</v>
          </cell>
          <cell r="AY17">
            <v>0</v>
          </cell>
          <cell r="AZ17">
            <v>0</v>
          </cell>
          <cell r="BA17">
            <v>0</v>
          </cell>
          <cell r="BB17">
            <v>0</v>
          </cell>
          <cell r="BC17">
            <v>0</v>
          </cell>
          <cell r="BD17">
            <v>0</v>
          </cell>
          <cell r="BE17">
            <v>0</v>
          </cell>
          <cell r="BF17">
            <v>0</v>
          </cell>
          <cell r="BG17">
            <v>0</v>
          </cell>
          <cell r="BH17">
            <v>0</v>
          </cell>
          <cell r="BJ17">
            <v>0</v>
          </cell>
          <cell r="BL17">
            <v>0</v>
          </cell>
          <cell r="BM17">
            <v>0</v>
          </cell>
          <cell r="BN17">
            <v>0</v>
          </cell>
          <cell r="BO17">
            <v>0</v>
          </cell>
          <cell r="BQ17">
            <v>0</v>
          </cell>
          <cell r="BR17">
            <v>0</v>
          </cell>
          <cell r="BS17">
            <v>0</v>
          </cell>
          <cell r="BT17">
            <v>0</v>
          </cell>
          <cell r="CB17">
            <v>0</v>
          </cell>
          <cell r="CC17">
            <v>0</v>
          </cell>
          <cell r="CD17">
            <v>0</v>
          </cell>
          <cell r="CE17">
            <v>0</v>
          </cell>
          <cell r="CF17">
            <v>0</v>
          </cell>
          <cell r="CI17">
            <v>0</v>
          </cell>
          <cell r="CJ17">
            <v>0</v>
          </cell>
          <cell r="CK17">
            <v>0</v>
          </cell>
          <cell r="CV17">
            <v>6.0591550498597594E-4</v>
          </cell>
          <cell r="DG17">
            <v>26359384</v>
          </cell>
          <cell r="DR17">
            <v>11585996.839999992</v>
          </cell>
          <cell r="EC17">
            <v>2.2751071283737736</v>
          </cell>
          <cell r="EN17">
            <v>2.4095909012463064E-2</v>
          </cell>
        </row>
        <row r="18">
          <cell r="B18" t="str">
            <v>GTPA</v>
          </cell>
          <cell r="C18" t="str">
            <v>NC Global TransPark Authority (subset of DOT)</v>
          </cell>
          <cell r="D18">
            <v>1.522404319666764E-5</v>
          </cell>
          <cell r="E18">
            <v>26341.144505163142</v>
          </cell>
          <cell r="F18">
            <v>20538.794460697234</v>
          </cell>
          <cell r="G18">
            <v>-7164</v>
          </cell>
          <cell r="H18">
            <v>-7350.1153046847003</v>
          </cell>
          <cell r="I18">
            <v>-304.16163949067806</v>
          </cell>
          <cell r="J18">
            <v>22228.240801304451</v>
          </cell>
          <cell r="K18">
            <v>0</v>
          </cell>
          <cell r="L18">
            <v>-1167.908672502952</v>
          </cell>
          <cell r="M18">
            <v>209.58958022370311</v>
          </cell>
          <cell r="N18">
            <v>7.9009739382065716</v>
          </cell>
          <cell r="O18">
            <v>-3.5656231570915278</v>
          </cell>
          <cell r="P18">
            <v>0</v>
          </cell>
          <cell r="Q18">
            <v>0</v>
          </cell>
          <cell r="R18">
            <v>0</v>
          </cell>
          <cell r="S18">
            <v>53335.919081491324</v>
          </cell>
          <cell r="T18">
            <v>9694.6502732240442</v>
          </cell>
          <cell r="U18">
            <v>111141.20400652227</v>
          </cell>
          <cell r="V18">
            <v>838.35832089481244</v>
          </cell>
          <cell r="W18">
            <v>0</v>
          </cell>
          <cell r="X18">
            <v>121674.21260064113</v>
          </cell>
          <cell r="Y18">
            <v>45516</v>
          </cell>
          <cell r="Z18">
            <v>0</v>
          </cell>
          <cell r="AA18">
            <v>0</v>
          </cell>
          <cell r="AB18">
            <v>1520.8081974533902</v>
          </cell>
          <cell r="AC18">
            <v>47036.808197453392</v>
          </cell>
          <cell r="AD18" t="str">
            <v>N/A</v>
          </cell>
          <cell r="AE18">
            <v>14970</v>
          </cell>
          <cell r="AF18">
            <v>14970</v>
          </cell>
          <cell r="AG18">
            <v>14970</v>
          </cell>
          <cell r="AH18">
            <v>14970</v>
          </cell>
          <cell r="AI18">
            <v>14760</v>
          </cell>
          <cell r="AJ18">
            <v>0</v>
          </cell>
          <cell r="AK18">
            <v>74640</v>
          </cell>
          <cell r="AL18">
            <v>559364</v>
          </cell>
          <cell r="AM18">
            <v>53335.919081491324</v>
          </cell>
          <cell r="AN18">
            <v>-25039.650273224044</v>
          </cell>
          <cell r="AO18">
            <v>110458.75412996369</v>
          </cell>
          <cell r="AP18">
            <v>0</v>
          </cell>
          <cell r="AQ18">
            <v>-35821.349726775952</v>
          </cell>
          <cell r="AR18">
            <v>0</v>
          </cell>
          <cell r="AS18">
            <v>0</v>
          </cell>
          <cell r="AT18">
            <v>662297.67321145511</v>
          </cell>
          <cell r="AU18">
            <v>1.6871427572934688E-5</v>
          </cell>
          <cell r="AV18">
            <v>0</v>
          </cell>
          <cell r="AW18">
            <v>0</v>
          </cell>
          <cell r="AY18">
            <v>0</v>
          </cell>
          <cell r="AZ18">
            <v>0</v>
          </cell>
          <cell r="BA18">
            <v>0</v>
          </cell>
          <cell r="BB18">
            <v>0</v>
          </cell>
          <cell r="BC18">
            <v>0</v>
          </cell>
          <cell r="BD18">
            <v>0</v>
          </cell>
          <cell r="BE18">
            <v>0</v>
          </cell>
          <cell r="BF18">
            <v>0</v>
          </cell>
          <cell r="BG18">
            <v>0</v>
          </cell>
          <cell r="BH18">
            <v>0</v>
          </cell>
          <cell r="BJ18">
            <v>0</v>
          </cell>
          <cell r="BL18">
            <v>0</v>
          </cell>
          <cell r="BM18">
            <v>0</v>
          </cell>
          <cell r="BN18">
            <v>0</v>
          </cell>
          <cell r="BO18">
            <v>0</v>
          </cell>
          <cell r="BQ18">
            <v>0</v>
          </cell>
          <cell r="BR18">
            <v>0</v>
          </cell>
          <cell r="BS18">
            <v>0</v>
          </cell>
          <cell r="BT18">
            <v>0</v>
          </cell>
          <cell r="CB18">
            <v>0</v>
          </cell>
          <cell r="CC18">
            <v>0</v>
          </cell>
          <cell r="CD18">
            <v>0</v>
          </cell>
          <cell r="CE18">
            <v>0</v>
          </cell>
          <cell r="CF18">
            <v>0</v>
          </cell>
          <cell r="CI18">
            <v>0</v>
          </cell>
          <cell r="CJ18">
            <v>0</v>
          </cell>
          <cell r="CK18">
            <v>0</v>
          </cell>
          <cell r="CV18">
            <v>1.522404319666764E-5</v>
          </cell>
          <cell r="DG18">
            <v>662298</v>
          </cell>
          <cell r="DR18">
            <v>413152.68</v>
          </cell>
          <cell r="EC18">
            <v>1.6030345004660262</v>
          </cell>
          <cell r="EN18">
            <v>2.4095909012463064E-2</v>
          </cell>
        </row>
        <row r="19">
          <cell r="B19" t="str">
            <v>SEAA</v>
          </cell>
          <cell r="C19" t="str">
            <v>State Education Assistance Authority (subset of UNC General Administration)</v>
          </cell>
          <cell r="D19">
            <v>9.683277732053869E-5</v>
          </cell>
          <cell r="E19">
            <v>167543.28316638697</v>
          </cell>
          <cell r="F19">
            <v>130637.34020935645</v>
          </cell>
          <cell r="G19">
            <v>-23095</v>
          </cell>
          <cell r="H19">
            <v>-46750.529368874006</v>
          </cell>
          <cell r="I19">
            <v>-1934.6251140891181</v>
          </cell>
          <cell r="J19">
            <v>141383.09146489849</v>
          </cell>
          <cell r="K19">
            <v>0</v>
          </cell>
          <cell r="L19">
            <v>-7428.5023337268731</v>
          </cell>
          <cell r="M19">
            <v>1333.0979745872887</v>
          </cell>
          <cell r="N19">
            <v>50.254274773813172</v>
          </cell>
          <cell r="O19">
            <v>-22.679204776243367</v>
          </cell>
          <cell r="P19">
            <v>0</v>
          </cell>
          <cell r="Q19">
            <v>0</v>
          </cell>
          <cell r="R19">
            <v>0</v>
          </cell>
          <cell r="S19">
            <v>361715.73106853681</v>
          </cell>
          <cell r="T19">
            <v>24352.601092896177</v>
          </cell>
          <cell r="U19">
            <v>706915.45732449251</v>
          </cell>
          <cell r="V19">
            <v>5332.3918983491549</v>
          </cell>
          <cell r="W19">
            <v>0</v>
          </cell>
          <cell r="X19">
            <v>736600.45031573786</v>
          </cell>
          <cell r="Y19">
            <v>139827</v>
          </cell>
          <cell r="Z19">
            <v>0</v>
          </cell>
          <cell r="AA19">
            <v>0</v>
          </cell>
          <cell r="AB19">
            <v>9673.1255704455907</v>
          </cell>
          <cell r="AC19">
            <v>149500.12557044558</v>
          </cell>
          <cell r="AD19" t="str">
            <v>N/A</v>
          </cell>
          <cell r="AE19">
            <v>117688</v>
          </cell>
          <cell r="AF19">
            <v>117686</v>
          </cell>
          <cell r="AG19">
            <v>117686</v>
          </cell>
          <cell r="AH19">
            <v>117686</v>
          </cell>
          <cell r="AI19">
            <v>116352</v>
          </cell>
          <cell r="AJ19">
            <v>0</v>
          </cell>
          <cell r="AK19">
            <v>587098</v>
          </cell>
          <cell r="AL19">
            <v>3378234</v>
          </cell>
          <cell r="AM19">
            <v>361715.73106853681</v>
          </cell>
          <cell r="AN19">
            <v>-114494.60109289618</v>
          </cell>
          <cell r="AO19">
            <v>702574.72365239612</v>
          </cell>
          <cell r="AP19">
            <v>0</v>
          </cell>
          <cell r="AQ19">
            <v>-115474.39890710382</v>
          </cell>
          <cell r="AR19">
            <v>0</v>
          </cell>
          <cell r="AS19">
            <v>0</v>
          </cell>
          <cell r="AT19">
            <v>4212555.454720933</v>
          </cell>
          <cell r="AU19">
            <v>1.0189371226110923E-4</v>
          </cell>
          <cell r="AV19">
            <v>0</v>
          </cell>
          <cell r="AW19">
            <v>0</v>
          </cell>
          <cell r="AY19">
            <v>0</v>
          </cell>
          <cell r="AZ19">
            <v>0</v>
          </cell>
          <cell r="BA19">
            <v>0</v>
          </cell>
          <cell r="BB19">
            <v>0</v>
          </cell>
          <cell r="BC19">
            <v>0</v>
          </cell>
          <cell r="BD19">
            <v>0</v>
          </cell>
          <cell r="BE19">
            <v>0</v>
          </cell>
          <cell r="BF19">
            <v>0</v>
          </cell>
          <cell r="BG19">
            <v>0</v>
          </cell>
          <cell r="BH19">
            <v>0</v>
          </cell>
          <cell r="BJ19">
            <v>0</v>
          </cell>
          <cell r="BL19">
            <v>0</v>
          </cell>
          <cell r="BM19">
            <v>0</v>
          </cell>
          <cell r="BN19">
            <v>0</v>
          </cell>
          <cell r="BO19">
            <v>0</v>
          </cell>
          <cell r="BQ19">
            <v>0</v>
          </cell>
          <cell r="BR19">
            <v>0</v>
          </cell>
          <cell r="BS19">
            <v>0</v>
          </cell>
          <cell r="BT19">
            <v>0</v>
          </cell>
          <cell r="CB19">
            <v>0</v>
          </cell>
          <cell r="CC19">
            <v>0</v>
          </cell>
          <cell r="CD19">
            <v>0</v>
          </cell>
          <cell r="CE19">
            <v>0</v>
          </cell>
          <cell r="CF19">
            <v>0</v>
          </cell>
          <cell r="CI19">
            <v>0</v>
          </cell>
          <cell r="CJ19">
            <v>0</v>
          </cell>
          <cell r="CK19">
            <v>0</v>
          </cell>
          <cell r="CV19">
            <v>9.683277732053869E-5</v>
          </cell>
          <cell r="DG19">
            <v>4212555</v>
          </cell>
          <cell r="DR19">
            <v>1806684.4100000004</v>
          </cell>
          <cell r="EC19">
            <v>2.3316496100168371</v>
          </cell>
          <cell r="EN19">
            <v>2.4095909012463064E-2</v>
          </cell>
        </row>
        <row r="20">
          <cell r="B20" t="str">
            <v>SHP</v>
          </cell>
          <cell r="C20" t="str">
            <v>State Health Plan (subset of Department of Treasurer)</v>
          </cell>
          <cell r="D20">
            <v>1.2782000866170282E-4</v>
          </cell>
          <cell r="E20">
            <v>221158.41864834551</v>
          </cell>
          <cell r="F20">
            <v>172442.29091795365</v>
          </cell>
          <cell r="G20">
            <v>115</v>
          </cell>
          <cell r="H20">
            <v>-61711.057290940706</v>
          </cell>
          <cell r="I20">
            <v>-2553.7199869983365</v>
          </cell>
          <cell r="J20">
            <v>186626.76498310638</v>
          </cell>
          <cell r="K20">
            <v>0</v>
          </cell>
          <cell r="L20">
            <v>-9805.6800487850178</v>
          </cell>
          <cell r="M20">
            <v>1759.6995498186934</v>
          </cell>
          <cell r="N20">
            <v>66.336028095250526</v>
          </cell>
          <cell r="O20">
            <v>-29.936724228657418</v>
          </cell>
          <cell r="P20">
            <v>0</v>
          </cell>
          <cell r="Q20">
            <v>0</v>
          </cell>
          <cell r="R20">
            <v>0</v>
          </cell>
          <cell r="S20">
            <v>508068.1160763668</v>
          </cell>
          <cell r="T20">
            <v>34436.103825136641</v>
          </cell>
          <cell r="U20">
            <v>933133.82491553191</v>
          </cell>
          <cell r="V20">
            <v>7038.7981992747737</v>
          </cell>
          <cell r="W20">
            <v>0</v>
          </cell>
          <cell r="X20">
            <v>974608.72693994339</v>
          </cell>
          <cell r="Y20">
            <v>33862</v>
          </cell>
          <cell r="Z20">
            <v>0</v>
          </cell>
          <cell r="AA20">
            <v>0</v>
          </cell>
          <cell r="AB20">
            <v>12768.599934991682</v>
          </cell>
          <cell r="AC20">
            <v>46630.599934991682</v>
          </cell>
          <cell r="AD20" t="str">
            <v>N/A</v>
          </cell>
          <cell r="AE20">
            <v>185948</v>
          </cell>
          <cell r="AF20">
            <v>185947</v>
          </cell>
          <cell r="AG20">
            <v>185947</v>
          </cell>
          <cell r="AH20">
            <v>185947</v>
          </cell>
          <cell r="AI20">
            <v>184187</v>
          </cell>
          <cell r="AJ20">
            <v>0</v>
          </cell>
          <cell r="AK20">
            <v>927976</v>
          </cell>
          <cell r="AL20">
            <v>4278442</v>
          </cell>
          <cell r="AM20">
            <v>508068.1160763668</v>
          </cell>
          <cell r="AN20">
            <v>-153883.10382513664</v>
          </cell>
          <cell r="AO20">
            <v>927404.02317981503</v>
          </cell>
          <cell r="AP20">
            <v>0</v>
          </cell>
          <cell r="AQ20">
            <v>574.10382513664081</v>
          </cell>
          <cell r="AR20">
            <v>0</v>
          </cell>
          <cell r="AS20">
            <v>0</v>
          </cell>
          <cell r="AT20">
            <v>5560605.1392561821</v>
          </cell>
          <cell r="AU20">
            <v>1.2904562970872618E-4</v>
          </cell>
          <cell r="AV20">
            <v>0</v>
          </cell>
          <cell r="AW20">
            <v>0</v>
          </cell>
          <cell r="AY20">
            <v>0</v>
          </cell>
          <cell r="AZ20">
            <v>0</v>
          </cell>
          <cell r="BA20">
            <v>0</v>
          </cell>
          <cell r="BB20">
            <v>0</v>
          </cell>
          <cell r="BC20">
            <v>0</v>
          </cell>
          <cell r="BD20">
            <v>0</v>
          </cell>
          <cell r="BE20">
            <v>0</v>
          </cell>
          <cell r="BF20">
            <v>0</v>
          </cell>
          <cell r="BG20">
            <v>0</v>
          </cell>
          <cell r="BH20">
            <v>0</v>
          </cell>
          <cell r="BJ20">
            <v>0</v>
          </cell>
          <cell r="BL20">
            <v>0</v>
          </cell>
          <cell r="BM20">
            <v>0</v>
          </cell>
          <cell r="BN20">
            <v>0</v>
          </cell>
          <cell r="BO20">
            <v>0</v>
          </cell>
          <cell r="BQ20">
            <v>0</v>
          </cell>
          <cell r="BR20">
            <v>0</v>
          </cell>
          <cell r="BS20">
            <v>0</v>
          </cell>
          <cell r="BT20">
            <v>0</v>
          </cell>
          <cell r="CB20">
            <v>0</v>
          </cell>
          <cell r="CC20">
            <v>0</v>
          </cell>
          <cell r="CD20">
            <v>0</v>
          </cell>
          <cell r="CE20">
            <v>0</v>
          </cell>
          <cell r="CF20">
            <v>0</v>
          </cell>
          <cell r="CI20">
            <v>0</v>
          </cell>
          <cell r="CJ20">
            <v>0</v>
          </cell>
          <cell r="CK20">
            <v>0</v>
          </cell>
          <cell r="CV20">
            <v>1.2782000866170282E-4</v>
          </cell>
          <cell r="DG20">
            <v>5560605</v>
          </cell>
          <cell r="DR20">
            <v>2028909.9300000002</v>
          </cell>
          <cell r="EC20">
            <v>2.740685980081925</v>
          </cell>
          <cell r="EN20">
            <v>2.4095909012463064E-2</v>
          </cell>
        </row>
        <row r="21">
          <cell r="B21">
            <v>10400</v>
          </cell>
          <cell r="C21" t="str">
            <v>Department Of Justice</v>
          </cell>
          <cell r="D21">
            <v>2.7120260227884259E-3</v>
          </cell>
          <cell r="E21">
            <v>4692437.3798196847</v>
          </cell>
          <cell r="F21">
            <v>3658801.0382357636</v>
          </cell>
          <cell r="G21">
            <v>-97610</v>
          </cell>
          <cell r="H21">
            <v>-1309356.7667466705</v>
          </cell>
          <cell r="I21">
            <v>-54183.653499700398</v>
          </cell>
          <cell r="J21">
            <v>3959760.6703546713</v>
          </cell>
          <cell r="K21">
            <v>0</v>
          </cell>
          <cell r="L21">
            <v>-208052.39916565636</v>
          </cell>
          <cell r="M21">
            <v>37336.49388201972</v>
          </cell>
          <cell r="N21">
            <v>1407.4872653067373</v>
          </cell>
          <cell r="O21">
            <v>-635.18361479727719</v>
          </cell>
          <cell r="P21">
            <v>0</v>
          </cell>
          <cell r="Q21">
            <v>0</v>
          </cell>
          <cell r="R21">
            <v>0</v>
          </cell>
          <cell r="S21">
            <v>10679905.066530623</v>
          </cell>
          <cell r="T21">
            <v>270493.90999999922</v>
          </cell>
          <cell r="U21">
            <v>19798803.351773355</v>
          </cell>
          <cell r="V21">
            <v>149345.97552807888</v>
          </cell>
          <cell r="W21">
            <v>0</v>
          </cell>
          <cell r="X21">
            <v>20218643.237301435</v>
          </cell>
          <cell r="Y21">
            <v>758542</v>
          </cell>
          <cell r="Z21">
            <v>0</v>
          </cell>
          <cell r="AA21">
            <v>0</v>
          </cell>
          <cell r="AB21">
            <v>270918.26749850198</v>
          </cell>
          <cell r="AC21">
            <v>1029460.267498502</v>
          </cell>
          <cell r="AD21" t="str">
            <v>N/A</v>
          </cell>
          <cell r="AE21">
            <v>3845305</v>
          </cell>
          <cell r="AF21">
            <v>3845304</v>
          </cell>
          <cell r="AG21">
            <v>3845304</v>
          </cell>
          <cell r="AH21">
            <v>3845304</v>
          </cell>
          <cell r="AI21">
            <v>3807967</v>
          </cell>
          <cell r="AJ21">
            <v>0</v>
          </cell>
          <cell r="AK21">
            <v>19189184</v>
          </cell>
          <cell r="AL21">
            <v>90826099</v>
          </cell>
          <cell r="AM21">
            <v>10679905.066530623</v>
          </cell>
          <cell r="AN21">
            <v>-2712836.9099999992</v>
          </cell>
          <cell r="AO21">
            <v>19677231.059802935</v>
          </cell>
          <cell r="AP21">
            <v>0</v>
          </cell>
          <cell r="AQ21">
            <v>-488048.09000000078</v>
          </cell>
          <cell r="AR21">
            <v>0</v>
          </cell>
          <cell r="AS21">
            <v>0</v>
          </cell>
          <cell r="AT21">
            <v>117982350.12633355</v>
          </cell>
          <cell r="AU21">
            <v>2.7394808535894772E-3</v>
          </cell>
          <cell r="AV21">
            <v>0</v>
          </cell>
          <cell r="AW21">
            <v>0</v>
          </cell>
          <cell r="AY21">
            <v>0</v>
          </cell>
          <cell r="AZ21">
            <v>0</v>
          </cell>
          <cell r="BA21">
            <v>0</v>
          </cell>
          <cell r="BB21">
            <v>0</v>
          </cell>
          <cell r="BC21">
            <v>0</v>
          </cell>
          <cell r="BD21">
            <v>0</v>
          </cell>
          <cell r="BE21">
            <v>0</v>
          </cell>
          <cell r="BF21">
            <v>0</v>
          </cell>
          <cell r="BG21">
            <v>0</v>
          </cell>
          <cell r="BH21">
            <v>0</v>
          </cell>
          <cell r="BJ21">
            <v>0</v>
          </cell>
          <cell r="BL21">
            <v>0</v>
          </cell>
          <cell r="BM21">
            <v>0</v>
          </cell>
          <cell r="BN21">
            <v>0</v>
          </cell>
          <cell r="BO21">
            <v>0</v>
          </cell>
          <cell r="BQ21">
            <v>0</v>
          </cell>
          <cell r="BR21">
            <v>0</v>
          </cell>
          <cell r="BS21">
            <v>0</v>
          </cell>
          <cell r="BT21">
            <v>0</v>
          </cell>
          <cell r="CB21">
            <v>0</v>
          </cell>
          <cell r="CC21">
            <v>0</v>
          </cell>
          <cell r="CD21">
            <v>0</v>
          </cell>
          <cell r="CE21">
            <v>0</v>
          </cell>
          <cell r="CF21">
            <v>0</v>
          </cell>
          <cell r="CI21">
            <v>0</v>
          </cell>
          <cell r="CJ21">
            <v>0</v>
          </cell>
          <cell r="CK21">
            <v>0</v>
          </cell>
          <cell r="CV21">
            <v>2.7120260227884259E-3</v>
          </cell>
          <cell r="DG21">
            <v>117982350</v>
          </cell>
          <cell r="DR21">
            <v>46652416.75000006</v>
          </cell>
          <cell r="EC21">
            <v>2.528965447433114</v>
          </cell>
          <cell r="EN21">
            <v>2.4095909012463064E-2</v>
          </cell>
        </row>
        <row r="22">
          <cell r="B22">
            <v>10500</v>
          </cell>
          <cell r="C22" t="str">
            <v>State Auditor</v>
          </cell>
          <cell r="D22">
            <v>6.1190789513673456E-4</v>
          </cell>
          <cell r="E22">
            <v>1058743.3365385518</v>
          </cell>
          <cell r="F22">
            <v>825526.46000388521</v>
          </cell>
          <cell r="G22">
            <v>-115823</v>
          </cell>
          <cell r="H22">
            <v>-295427.01153701288</v>
          </cell>
          <cell r="I22">
            <v>-12225.327148494842</v>
          </cell>
          <cell r="J22">
            <v>893431.25644151645</v>
          </cell>
          <cell r="K22">
            <v>0</v>
          </cell>
          <cell r="L22">
            <v>-46942.361386602483</v>
          </cell>
          <cell r="M22">
            <v>8424.1431281113419</v>
          </cell>
          <cell r="N22">
            <v>317.56795941806251</v>
          </cell>
          <cell r="O22">
            <v>-143.31494811997459</v>
          </cell>
          <cell r="P22">
            <v>0</v>
          </cell>
          <cell r="Q22">
            <v>0</v>
          </cell>
          <cell r="R22">
            <v>0</v>
          </cell>
          <cell r="S22">
            <v>2315881.7490512528</v>
          </cell>
          <cell r="T22">
            <v>47831.930000000051</v>
          </cell>
          <cell r="U22">
            <v>4467156.2822075821</v>
          </cell>
          <cell r="V22">
            <v>33696.572512445367</v>
          </cell>
          <cell r="W22">
            <v>0</v>
          </cell>
          <cell r="X22">
            <v>4548684.7847200269</v>
          </cell>
          <cell r="Y22">
            <v>626945</v>
          </cell>
          <cell r="Z22">
            <v>0</v>
          </cell>
          <cell r="AA22">
            <v>0</v>
          </cell>
          <cell r="AB22">
            <v>61126.635742474202</v>
          </cell>
          <cell r="AC22">
            <v>688071.63574247423</v>
          </cell>
          <cell r="AD22" t="str">
            <v>N/A</v>
          </cell>
          <cell r="AE22">
            <v>773807</v>
          </cell>
          <cell r="AF22">
            <v>773807</v>
          </cell>
          <cell r="AG22">
            <v>773807</v>
          </cell>
          <cell r="AH22">
            <v>773807</v>
          </cell>
          <cell r="AI22">
            <v>765383</v>
          </cell>
          <cell r="AJ22">
            <v>0</v>
          </cell>
          <cell r="AK22">
            <v>3860611</v>
          </cell>
          <cell r="AL22">
            <v>21039830</v>
          </cell>
          <cell r="AM22">
            <v>2315881.7490512528</v>
          </cell>
          <cell r="AN22">
            <v>-596251.93000000005</v>
          </cell>
          <cell r="AO22">
            <v>4439726.2189775538</v>
          </cell>
          <cell r="AP22">
            <v>0</v>
          </cell>
          <cell r="AQ22">
            <v>-579113.06999999995</v>
          </cell>
          <cell r="AR22">
            <v>0</v>
          </cell>
          <cell r="AS22">
            <v>0</v>
          </cell>
          <cell r="AT22">
            <v>26620072.968028806</v>
          </cell>
          <cell r="AU22">
            <v>6.3459966366926637E-4</v>
          </cell>
          <cell r="AV22">
            <v>0</v>
          </cell>
          <cell r="AW22">
            <v>0</v>
          </cell>
          <cell r="AY22">
            <v>0</v>
          </cell>
          <cell r="AZ22">
            <v>0</v>
          </cell>
          <cell r="BA22">
            <v>0</v>
          </cell>
          <cell r="BB22">
            <v>0</v>
          </cell>
          <cell r="BC22">
            <v>0</v>
          </cell>
          <cell r="BD22">
            <v>0</v>
          </cell>
          <cell r="BE22">
            <v>0</v>
          </cell>
          <cell r="BF22">
            <v>0</v>
          </cell>
          <cell r="BG22">
            <v>0</v>
          </cell>
          <cell r="BH22">
            <v>0</v>
          </cell>
          <cell r="BJ22">
            <v>0</v>
          </cell>
          <cell r="BL22">
            <v>0</v>
          </cell>
          <cell r="BM22">
            <v>0</v>
          </cell>
          <cell r="BN22">
            <v>0</v>
          </cell>
          <cell r="BO22">
            <v>0</v>
          </cell>
          <cell r="BQ22">
            <v>0</v>
          </cell>
          <cell r="BR22">
            <v>0</v>
          </cell>
          <cell r="BS22">
            <v>0</v>
          </cell>
          <cell r="BT22">
            <v>0</v>
          </cell>
          <cell r="CB22">
            <v>0</v>
          </cell>
          <cell r="CC22">
            <v>0</v>
          </cell>
          <cell r="CD22">
            <v>0</v>
          </cell>
          <cell r="CE22">
            <v>0</v>
          </cell>
          <cell r="CF22">
            <v>0</v>
          </cell>
          <cell r="CI22">
            <v>0</v>
          </cell>
          <cell r="CJ22">
            <v>0</v>
          </cell>
          <cell r="CK22">
            <v>0</v>
          </cell>
          <cell r="CV22">
            <v>6.1190789513673456E-4</v>
          </cell>
          <cell r="DG22">
            <v>26620073</v>
          </cell>
          <cell r="DR22">
            <v>9868361.1599999983</v>
          </cell>
          <cell r="EC22">
            <v>2.6975171022216626</v>
          </cell>
          <cell r="EN22">
            <v>2.4095909012463064E-2</v>
          </cell>
        </row>
        <row r="23">
          <cell r="B23">
            <v>10700</v>
          </cell>
          <cell r="C23" t="str">
            <v>Department Of Cultural Resources</v>
          </cell>
          <cell r="D23">
            <v>3.7215068930898806E-3</v>
          </cell>
          <cell r="E23">
            <v>6439074.665086248</v>
          </cell>
          <cell r="F23">
            <v>5020694.1857582079</v>
          </cell>
          <cell r="G23">
            <v>11728570</v>
          </cell>
          <cell r="H23">
            <v>-1796730.6331196493</v>
          </cell>
          <cell r="I23">
            <v>-74352.103666248498</v>
          </cell>
          <cell r="J23">
            <v>5433678.1822468303</v>
          </cell>
          <cell r="K23">
            <v>0</v>
          </cell>
          <cell r="L23">
            <v>-285494.47207103024</v>
          </cell>
          <cell r="M23">
            <v>51234.028795521008</v>
          </cell>
          <cell r="N23">
            <v>1931.3876473757862</v>
          </cell>
          <cell r="O23">
            <v>-871.61412943058087</v>
          </cell>
          <cell r="P23">
            <v>0</v>
          </cell>
          <cell r="Q23">
            <v>0</v>
          </cell>
          <cell r="R23">
            <v>0</v>
          </cell>
          <cell r="S23">
            <v>26517733.626547825</v>
          </cell>
          <cell r="T23">
            <v>58642846.25</v>
          </cell>
          <cell r="U23">
            <v>27168390.911234155</v>
          </cell>
          <cell r="V23">
            <v>204936.11518208403</v>
          </cell>
          <cell r="W23">
            <v>0</v>
          </cell>
          <cell r="X23">
            <v>86016173.276416242</v>
          </cell>
          <cell r="Y23">
            <v>0</v>
          </cell>
          <cell r="Z23">
            <v>0</v>
          </cell>
          <cell r="AA23">
            <v>0</v>
          </cell>
          <cell r="AB23">
            <v>371760.51833124249</v>
          </cell>
          <cell r="AC23">
            <v>371760.51833124249</v>
          </cell>
          <cell r="AD23" t="str">
            <v>N/A</v>
          </cell>
          <cell r="AE23">
            <v>17139130</v>
          </cell>
          <cell r="AF23">
            <v>17139130</v>
          </cell>
          <cell r="AG23">
            <v>17139130</v>
          </cell>
          <cell r="AH23">
            <v>17139130</v>
          </cell>
          <cell r="AI23">
            <v>17087896</v>
          </cell>
          <cell r="AJ23">
            <v>0</v>
          </cell>
          <cell r="AK23">
            <v>85644416</v>
          </cell>
          <cell r="AL23">
            <v>53077697</v>
          </cell>
          <cell r="AM23">
            <v>26517733.626547825</v>
          </cell>
          <cell r="AN23">
            <v>-3341643.25</v>
          </cell>
          <cell r="AO23">
            <v>27001566.508084998</v>
          </cell>
          <cell r="AP23">
            <v>0</v>
          </cell>
          <cell r="AQ23">
            <v>58642846.25</v>
          </cell>
          <cell r="AR23">
            <v>0</v>
          </cell>
          <cell r="AS23">
            <v>0</v>
          </cell>
          <cell r="AT23">
            <v>161898200.13463283</v>
          </cell>
          <cell r="AU23">
            <v>1.6009201690367701E-3</v>
          </cell>
          <cell r="AV23">
            <v>0</v>
          </cell>
          <cell r="AW23">
            <v>0</v>
          </cell>
          <cell r="AY23">
            <v>0</v>
          </cell>
          <cell r="AZ23">
            <v>0</v>
          </cell>
          <cell r="BA23">
            <v>0</v>
          </cell>
          <cell r="BB23">
            <v>0</v>
          </cell>
          <cell r="BC23">
            <v>0</v>
          </cell>
          <cell r="BD23">
            <v>0</v>
          </cell>
          <cell r="BE23">
            <v>0</v>
          </cell>
          <cell r="BF23">
            <v>0</v>
          </cell>
          <cell r="BG23">
            <v>0</v>
          </cell>
          <cell r="BH23">
            <v>0</v>
          </cell>
          <cell r="BJ23">
            <v>0</v>
          </cell>
          <cell r="BL23">
            <v>0</v>
          </cell>
          <cell r="BM23">
            <v>0</v>
          </cell>
          <cell r="BN23">
            <v>0</v>
          </cell>
          <cell r="BO23">
            <v>0</v>
          </cell>
          <cell r="BQ23">
            <v>0</v>
          </cell>
          <cell r="BR23">
            <v>0</v>
          </cell>
          <cell r="BS23">
            <v>0</v>
          </cell>
          <cell r="BT23">
            <v>0</v>
          </cell>
          <cell r="CB23">
            <v>0</v>
          </cell>
          <cell r="CC23">
            <v>0</v>
          </cell>
          <cell r="CD23">
            <v>0</v>
          </cell>
          <cell r="CE23">
            <v>0</v>
          </cell>
          <cell r="CF23">
            <v>0</v>
          </cell>
          <cell r="CI23">
            <v>0</v>
          </cell>
          <cell r="CJ23">
            <v>0</v>
          </cell>
          <cell r="CK23">
            <v>0</v>
          </cell>
          <cell r="CV23">
            <v>3.7215068930898806E-3</v>
          </cell>
          <cell r="DG23">
            <v>161898199</v>
          </cell>
          <cell r="DR23">
            <v>66506369.379999906</v>
          </cell>
          <cell r="EC23">
            <v>2.4343262233269156</v>
          </cell>
          <cell r="EN23">
            <v>2.4095909012463064E-2</v>
          </cell>
        </row>
        <row r="24">
          <cell r="B24">
            <v>10800</v>
          </cell>
          <cell r="C24" t="str">
            <v>Administrative Office Of The Courts</v>
          </cell>
          <cell r="D24">
            <v>1.6267906522251418E-2</v>
          </cell>
          <cell r="E24">
            <v>28147271.454990841</v>
          </cell>
          <cell r="F24">
            <v>21947073.063973792</v>
          </cell>
          <cell r="G24">
            <v>-2995686</v>
          </cell>
          <cell r="H24">
            <v>-7854088.9013342299</v>
          </cell>
          <cell r="I24">
            <v>-325017.01781640766</v>
          </cell>
          <cell r="J24">
            <v>23752359.267403234</v>
          </cell>
          <cell r="K24">
            <v>0</v>
          </cell>
          <cell r="L24">
            <v>-1247988.3868802681</v>
          </cell>
          <cell r="M24">
            <v>223960.45880002715</v>
          </cell>
          <cell r="N24">
            <v>8442.7181269180401</v>
          </cell>
          <cell r="O24">
            <v>-3810.1063865765045</v>
          </cell>
          <cell r="P24">
            <v>0</v>
          </cell>
          <cell r="Q24">
            <v>0</v>
          </cell>
          <cell r="R24">
            <v>0</v>
          </cell>
          <cell r="S24">
            <v>61652516.550877318</v>
          </cell>
          <cell r="T24">
            <v>1438207.3900000006</v>
          </cell>
          <cell r="U24">
            <v>118761796.33701618</v>
          </cell>
          <cell r="V24">
            <v>895841.83520010859</v>
          </cell>
          <cell r="W24">
            <v>0</v>
          </cell>
          <cell r="X24">
            <v>121095845.56221628</v>
          </cell>
          <cell r="Y24">
            <v>16416636</v>
          </cell>
          <cell r="Z24">
            <v>0</v>
          </cell>
          <cell r="AA24">
            <v>0</v>
          </cell>
          <cell r="AB24">
            <v>1625085.089082038</v>
          </cell>
          <cell r="AC24">
            <v>18041721.08908204</v>
          </cell>
          <cell r="AD24" t="str">
            <v>N/A</v>
          </cell>
          <cell r="AE24">
            <v>20655617</v>
          </cell>
          <cell r="AF24">
            <v>20655618</v>
          </cell>
          <cell r="AG24">
            <v>20655618</v>
          </cell>
          <cell r="AH24">
            <v>20655618</v>
          </cell>
          <cell r="AI24">
            <v>20431657</v>
          </cell>
          <cell r="AJ24">
            <v>0</v>
          </cell>
          <cell r="AK24">
            <v>103054128</v>
          </cell>
          <cell r="AL24">
            <v>559054158</v>
          </cell>
          <cell r="AM24">
            <v>61652516.550877318</v>
          </cell>
          <cell r="AN24">
            <v>-16051570.390000001</v>
          </cell>
          <cell r="AO24">
            <v>118032553.08313426</v>
          </cell>
          <cell r="AP24">
            <v>0</v>
          </cell>
          <cell r="AQ24">
            <v>-14978428.609999999</v>
          </cell>
          <cell r="AR24">
            <v>0</v>
          </cell>
          <cell r="AS24">
            <v>0</v>
          </cell>
          <cell r="AT24">
            <v>707709228.63401163</v>
          </cell>
          <cell r="AU24">
            <v>1.6862093375012675E-2</v>
          </cell>
          <cell r="AV24">
            <v>0</v>
          </cell>
          <cell r="AW24">
            <v>0</v>
          </cell>
          <cell r="AY24">
            <v>0</v>
          </cell>
          <cell r="AZ24">
            <v>0</v>
          </cell>
          <cell r="BA24">
            <v>0</v>
          </cell>
          <cell r="BB24">
            <v>0</v>
          </cell>
          <cell r="BC24">
            <v>0</v>
          </cell>
          <cell r="BD24">
            <v>0</v>
          </cell>
          <cell r="BE24">
            <v>0</v>
          </cell>
          <cell r="BF24">
            <v>0</v>
          </cell>
          <cell r="BG24">
            <v>0</v>
          </cell>
          <cell r="BH24">
            <v>0</v>
          </cell>
          <cell r="BJ24">
            <v>0</v>
          </cell>
          <cell r="BL24">
            <v>0</v>
          </cell>
          <cell r="BM24">
            <v>0</v>
          </cell>
          <cell r="BN24">
            <v>0</v>
          </cell>
          <cell r="BO24">
            <v>0</v>
          </cell>
          <cell r="BQ24">
            <v>0</v>
          </cell>
          <cell r="BR24">
            <v>0</v>
          </cell>
          <cell r="BS24">
            <v>0</v>
          </cell>
          <cell r="BT24">
            <v>0</v>
          </cell>
          <cell r="CB24">
            <v>0</v>
          </cell>
          <cell r="CC24">
            <v>0</v>
          </cell>
          <cell r="CD24">
            <v>0</v>
          </cell>
          <cell r="CE24">
            <v>0</v>
          </cell>
          <cell r="CF24">
            <v>0</v>
          </cell>
          <cell r="CI24">
            <v>0</v>
          </cell>
          <cell r="CJ24">
            <v>0</v>
          </cell>
          <cell r="CK24">
            <v>0</v>
          </cell>
          <cell r="CV24">
            <v>1.6267906522251418E-2</v>
          </cell>
          <cell r="DG24">
            <v>707709228</v>
          </cell>
          <cell r="DR24">
            <v>276869699.74999952</v>
          </cell>
          <cell r="EC24">
            <v>2.5561093490512996</v>
          </cell>
          <cell r="EN24">
            <v>2.4095909012463064E-2</v>
          </cell>
        </row>
        <row r="25">
          <cell r="B25">
            <v>10850</v>
          </cell>
          <cell r="C25" t="str">
            <v>Office Of Administrative Hearing</v>
          </cell>
          <cell r="D25">
            <v>1.1583666001428394E-4</v>
          </cell>
          <cell r="E25">
            <v>200424.43134289008</v>
          </cell>
          <cell r="F25">
            <v>156275.52551662558</v>
          </cell>
          <cell r="G25">
            <v>78746</v>
          </cell>
          <cell r="H25">
            <v>-55925.538085763619</v>
          </cell>
          <cell r="I25">
            <v>-2314.3042861820682</v>
          </cell>
          <cell r="J25">
            <v>169130.18040962607</v>
          </cell>
          <cell r="K25">
            <v>0</v>
          </cell>
          <cell r="L25">
            <v>-8886.3804494505603</v>
          </cell>
          <cell r="M25">
            <v>1594.7246492458576</v>
          </cell>
          <cell r="N25">
            <v>60.116909814213081</v>
          </cell>
          <cell r="O25">
            <v>-27.130104141945441</v>
          </cell>
          <cell r="P25">
            <v>0</v>
          </cell>
          <cell r="Q25">
            <v>0</v>
          </cell>
          <cell r="R25">
            <v>0</v>
          </cell>
          <cell r="S25">
            <v>539077.62590266357</v>
          </cell>
          <cell r="T25">
            <v>393724.12</v>
          </cell>
          <cell r="U25">
            <v>845650.9020481304</v>
          </cell>
          <cell r="V25">
            <v>6378.8985969834303</v>
          </cell>
          <cell r="W25">
            <v>0</v>
          </cell>
          <cell r="X25">
            <v>1245753.9206451138</v>
          </cell>
          <cell r="Y25">
            <v>0</v>
          </cell>
          <cell r="Z25">
            <v>0</v>
          </cell>
          <cell r="AA25">
            <v>0</v>
          </cell>
          <cell r="AB25">
            <v>11571.521430910341</v>
          </cell>
          <cell r="AC25">
            <v>11571.521430910341</v>
          </cell>
          <cell r="AD25" t="str">
            <v>N/A</v>
          </cell>
          <cell r="AE25">
            <v>247155</v>
          </cell>
          <cell r="AF25">
            <v>247157</v>
          </cell>
          <cell r="AG25">
            <v>247157</v>
          </cell>
          <cell r="AH25">
            <v>247157</v>
          </cell>
          <cell r="AI25">
            <v>245562</v>
          </cell>
          <cell r="AJ25">
            <v>0</v>
          </cell>
          <cell r="AK25">
            <v>1234188</v>
          </cell>
          <cell r="AL25">
            <v>3430193</v>
          </cell>
          <cell r="AM25">
            <v>539077.62590266357</v>
          </cell>
          <cell r="AN25">
            <v>-164164.12</v>
          </cell>
          <cell r="AO25">
            <v>840458.27921420347</v>
          </cell>
          <cell r="AP25">
            <v>0</v>
          </cell>
          <cell r="AQ25">
            <v>393724.12</v>
          </cell>
          <cell r="AR25">
            <v>0</v>
          </cell>
          <cell r="AS25">
            <v>0</v>
          </cell>
          <cell r="AT25">
            <v>5039288.9051168673</v>
          </cell>
          <cell r="AU25">
            <v>1.0346087009042805E-4</v>
          </cell>
          <cell r="AV25">
            <v>0</v>
          </cell>
          <cell r="AW25">
            <v>0</v>
          </cell>
          <cell r="AY25">
            <v>0</v>
          </cell>
          <cell r="AZ25">
            <v>0</v>
          </cell>
          <cell r="BA25">
            <v>0</v>
          </cell>
          <cell r="BB25">
            <v>0</v>
          </cell>
          <cell r="BC25">
            <v>0</v>
          </cell>
          <cell r="BD25">
            <v>0</v>
          </cell>
          <cell r="BE25">
            <v>0</v>
          </cell>
          <cell r="BF25">
            <v>0</v>
          </cell>
          <cell r="BG25">
            <v>0</v>
          </cell>
          <cell r="BH25">
            <v>0</v>
          </cell>
          <cell r="BJ25">
            <v>0</v>
          </cell>
          <cell r="BL25">
            <v>0</v>
          </cell>
          <cell r="BM25">
            <v>0</v>
          </cell>
          <cell r="BN25">
            <v>0</v>
          </cell>
          <cell r="BO25">
            <v>0</v>
          </cell>
          <cell r="BQ25">
            <v>0</v>
          </cell>
          <cell r="BR25">
            <v>0</v>
          </cell>
          <cell r="BS25">
            <v>0</v>
          </cell>
          <cell r="BT25">
            <v>0</v>
          </cell>
          <cell r="CB25">
            <v>0</v>
          </cell>
          <cell r="CC25">
            <v>0</v>
          </cell>
          <cell r="CD25">
            <v>0</v>
          </cell>
          <cell r="CE25">
            <v>0</v>
          </cell>
          <cell r="CF25">
            <v>0</v>
          </cell>
          <cell r="CI25">
            <v>0</v>
          </cell>
          <cell r="CJ25">
            <v>0</v>
          </cell>
          <cell r="CK25">
            <v>0</v>
          </cell>
          <cell r="CV25">
            <v>1.1583666001428394E-4</v>
          </cell>
          <cell r="DG25">
            <v>5039288</v>
          </cell>
          <cell r="DR25">
            <v>2828498.3000000003</v>
          </cell>
          <cell r="EC25">
            <v>1.7816125256288822</v>
          </cell>
          <cell r="EN25">
            <v>2.4095909012463064E-2</v>
          </cell>
        </row>
        <row r="26">
          <cell r="B26">
            <v>10900</v>
          </cell>
          <cell r="C26" t="str">
            <v>Department Of Administration</v>
          </cell>
          <cell r="D26">
            <v>1.5663365588164822E-3</v>
          </cell>
          <cell r="E26">
            <v>2710127.4678815971</v>
          </cell>
          <cell r="F26">
            <v>2113148.5389406481</v>
          </cell>
          <cell r="G26">
            <v>-624379</v>
          </cell>
          <cell r="H26">
            <v>-756221.86330660153</v>
          </cell>
          <cell r="I26">
            <v>-31293.887541523174</v>
          </cell>
          <cell r="J26">
            <v>2286968.4324647966</v>
          </cell>
          <cell r="K26">
            <v>0</v>
          </cell>
          <cell r="L26">
            <v>-120161.1180071152</v>
          </cell>
          <cell r="M26">
            <v>21563.773671060288</v>
          </cell>
          <cell r="N26">
            <v>812.89734729457791</v>
          </cell>
          <cell r="O26">
            <v>-366.85168544040829</v>
          </cell>
          <cell r="P26">
            <v>0</v>
          </cell>
          <cell r="Q26">
            <v>0</v>
          </cell>
          <cell r="R26">
            <v>0</v>
          </cell>
          <cell r="S26">
            <v>5600198.3897647159</v>
          </cell>
          <cell r="T26">
            <v>382617.84999999963</v>
          </cell>
          <cell r="U26">
            <v>11434842.162323983</v>
          </cell>
          <cell r="V26">
            <v>86255.09468424115</v>
          </cell>
          <cell r="W26">
            <v>0</v>
          </cell>
          <cell r="X26">
            <v>11903715.107008224</v>
          </cell>
          <cell r="Y26">
            <v>3504511</v>
          </cell>
          <cell r="Z26">
            <v>0</v>
          </cell>
          <cell r="AA26">
            <v>0</v>
          </cell>
          <cell r="AB26">
            <v>156469.43770761587</v>
          </cell>
          <cell r="AC26">
            <v>3660980.437707616</v>
          </cell>
          <cell r="AD26" t="str">
            <v>N/A</v>
          </cell>
          <cell r="AE26">
            <v>1652860</v>
          </cell>
          <cell r="AF26">
            <v>1652859</v>
          </cell>
          <cell r="AG26">
            <v>1652859</v>
          </cell>
          <cell r="AH26">
            <v>1652859</v>
          </cell>
          <cell r="AI26">
            <v>1631296</v>
          </cell>
          <cell r="AJ26">
            <v>0</v>
          </cell>
          <cell r="AK26">
            <v>8242733</v>
          </cell>
          <cell r="AL26">
            <v>56136508</v>
          </cell>
          <cell r="AM26">
            <v>5600198.3897647159</v>
          </cell>
          <cell r="AN26">
            <v>-1838476.8499999996</v>
          </cell>
          <cell r="AO26">
            <v>11364627.819300609</v>
          </cell>
          <cell r="AP26">
            <v>0</v>
          </cell>
          <cell r="AQ26">
            <v>-3121893.1500000004</v>
          </cell>
          <cell r="AR26">
            <v>0</v>
          </cell>
          <cell r="AS26">
            <v>0</v>
          </cell>
          <cell r="AT26">
            <v>68140964.209065318</v>
          </cell>
          <cell r="AU26">
            <v>1.6931795090103117E-3</v>
          </cell>
          <cell r="AV26">
            <v>0</v>
          </cell>
          <cell r="AW26">
            <v>0</v>
          </cell>
          <cell r="AY26">
            <v>0</v>
          </cell>
          <cell r="AZ26">
            <v>0</v>
          </cell>
          <cell r="BA26">
            <v>0</v>
          </cell>
          <cell r="BB26">
            <v>0</v>
          </cell>
          <cell r="BC26">
            <v>0</v>
          </cell>
          <cell r="BD26">
            <v>0</v>
          </cell>
          <cell r="BE26">
            <v>0</v>
          </cell>
          <cell r="BF26">
            <v>0</v>
          </cell>
          <cell r="BG26">
            <v>0</v>
          </cell>
          <cell r="BH26">
            <v>0</v>
          </cell>
          <cell r="BJ26">
            <v>0</v>
          </cell>
          <cell r="BL26">
            <v>0</v>
          </cell>
          <cell r="BM26">
            <v>0</v>
          </cell>
          <cell r="BN26">
            <v>0</v>
          </cell>
          <cell r="BO26">
            <v>0</v>
          </cell>
          <cell r="BQ26">
            <v>0</v>
          </cell>
          <cell r="BR26">
            <v>0</v>
          </cell>
          <cell r="BS26">
            <v>0</v>
          </cell>
          <cell r="BT26">
            <v>0</v>
          </cell>
          <cell r="CB26">
            <v>0</v>
          </cell>
          <cell r="CC26">
            <v>0</v>
          </cell>
          <cell r="CD26">
            <v>0</v>
          </cell>
          <cell r="CE26">
            <v>0</v>
          </cell>
          <cell r="CF26">
            <v>0</v>
          </cell>
          <cell r="CI26">
            <v>0</v>
          </cell>
          <cell r="CJ26">
            <v>0</v>
          </cell>
          <cell r="CK26">
            <v>0</v>
          </cell>
          <cell r="CV26">
            <v>1.5663365588164822E-3</v>
          </cell>
          <cell r="DG26">
            <v>68140964</v>
          </cell>
          <cell r="DR26">
            <v>32080362.910000026</v>
          </cell>
          <cell r="EC26">
            <v>2.1240708588978974</v>
          </cell>
          <cell r="EN26">
            <v>2.4095909012463064E-2</v>
          </cell>
        </row>
        <row r="27">
          <cell r="B27">
            <v>10910</v>
          </cell>
          <cell r="C27" t="str">
            <v>Office Of State Budget &amp; Management</v>
          </cell>
          <cell r="D27">
            <v>2.358673838756909E-4</v>
          </cell>
          <cell r="E27">
            <v>408105.57106697618</v>
          </cell>
          <cell r="F27">
            <v>318209.27297851967</v>
          </cell>
          <cell r="G27">
            <v>-167516</v>
          </cell>
          <cell r="H27">
            <v>-113875.95566466422</v>
          </cell>
          <cell r="I27">
            <v>-4712.4019063287133</v>
          </cell>
          <cell r="J27">
            <v>344384.00746985426</v>
          </cell>
          <cell r="K27">
            <v>0</v>
          </cell>
          <cell r="L27">
            <v>-18094.507459706878</v>
          </cell>
          <cell r="M27">
            <v>3247.1890243841331</v>
          </cell>
          <cell r="N27">
            <v>122.41045488380607</v>
          </cell>
          <cell r="O27">
            <v>-55.242499977525569</v>
          </cell>
          <cell r="P27">
            <v>0</v>
          </cell>
          <cell r="Q27">
            <v>0</v>
          </cell>
          <cell r="R27">
            <v>0</v>
          </cell>
          <cell r="S27">
            <v>769814.34346394066</v>
          </cell>
          <cell r="T27">
            <v>17720.609999999986</v>
          </cell>
          <cell r="U27">
            <v>1721920.0373492714</v>
          </cell>
          <cell r="V27">
            <v>12988.756097536532</v>
          </cell>
          <cell r="W27">
            <v>0</v>
          </cell>
          <cell r="X27">
            <v>1752629.403446808</v>
          </cell>
          <cell r="Y27">
            <v>855300</v>
          </cell>
          <cell r="Z27">
            <v>0</v>
          </cell>
          <cell r="AA27">
            <v>0</v>
          </cell>
          <cell r="AB27">
            <v>23562.009531643565</v>
          </cell>
          <cell r="AC27">
            <v>878862.00953164359</v>
          </cell>
          <cell r="AD27" t="str">
            <v>N/A</v>
          </cell>
          <cell r="AE27">
            <v>175403</v>
          </cell>
          <cell r="AF27">
            <v>175403</v>
          </cell>
          <cell r="AG27">
            <v>175403</v>
          </cell>
          <cell r="AH27">
            <v>175403</v>
          </cell>
          <cell r="AI27">
            <v>172156</v>
          </cell>
          <cell r="AJ27">
            <v>0</v>
          </cell>
          <cell r="AK27">
            <v>873768</v>
          </cell>
          <cell r="AL27">
            <v>8846424</v>
          </cell>
          <cell r="AM27">
            <v>769814.34346394066</v>
          </cell>
          <cell r="AN27">
            <v>-228972.61</v>
          </cell>
          <cell r="AO27">
            <v>1711346.7839151644</v>
          </cell>
          <cell r="AP27">
            <v>0</v>
          </cell>
          <cell r="AQ27">
            <v>-837579.39</v>
          </cell>
          <cell r="AR27">
            <v>0</v>
          </cell>
          <cell r="AS27">
            <v>0</v>
          </cell>
          <cell r="AT27">
            <v>10261033.127379104</v>
          </cell>
          <cell r="AU27">
            <v>2.6682429284122477E-4</v>
          </cell>
          <cell r="AV27">
            <v>0</v>
          </cell>
          <cell r="AW27">
            <v>0</v>
          </cell>
          <cell r="AY27">
            <v>0</v>
          </cell>
          <cell r="AZ27">
            <v>0</v>
          </cell>
          <cell r="BA27">
            <v>0</v>
          </cell>
          <cell r="BB27">
            <v>0</v>
          </cell>
          <cell r="BC27">
            <v>0</v>
          </cell>
          <cell r="BD27">
            <v>0</v>
          </cell>
          <cell r="BE27">
            <v>0</v>
          </cell>
          <cell r="BF27">
            <v>0</v>
          </cell>
          <cell r="BG27">
            <v>0</v>
          </cell>
          <cell r="BH27">
            <v>0</v>
          </cell>
          <cell r="BJ27">
            <v>0</v>
          </cell>
          <cell r="BL27">
            <v>0</v>
          </cell>
          <cell r="BM27">
            <v>0</v>
          </cell>
          <cell r="BN27">
            <v>0</v>
          </cell>
          <cell r="BO27">
            <v>0</v>
          </cell>
          <cell r="BQ27">
            <v>0</v>
          </cell>
          <cell r="BR27">
            <v>0</v>
          </cell>
          <cell r="BS27">
            <v>0</v>
          </cell>
          <cell r="BT27">
            <v>0</v>
          </cell>
          <cell r="CB27">
            <v>0</v>
          </cell>
          <cell r="CC27">
            <v>0</v>
          </cell>
          <cell r="CD27">
            <v>0</v>
          </cell>
          <cell r="CE27">
            <v>0</v>
          </cell>
          <cell r="CF27">
            <v>0</v>
          </cell>
          <cell r="CI27">
            <v>0</v>
          </cell>
          <cell r="CJ27">
            <v>0</v>
          </cell>
          <cell r="CK27">
            <v>0</v>
          </cell>
          <cell r="CV27">
            <v>2.358673838756909E-4</v>
          </cell>
          <cell r="DG27">
            <v>10261033</v>
          </cell>
          <cell r="DR27">
            <v>3813313.13</v>
          </cell>
          <cell r="EC27">
            <v>2.6908445884694498</v>
          </cell>
          <cell r="EN27">
            <v>2.4095909012463064E-2</v>
          </cell>
        </row>
        <row r="28">
          <cell r="B28">
            <v>10930</v>
          </cell>
          <cell r="C28" t="str">
            <v>Information Technology Services</v>
          </cell>
          <cell r="D28">
            <v>2.0859751474145644E-3</v>
          </cell>
          <cell r="E28">
            <v>3609223.3897663439</v>
          </cell>
          <cell r="F28">
            <v>2814194.2484929538</v>
          </cell>
          <cell r="G28">
            <v>-731220</v>
          </cell>
          <cell r="H28">
            <v>-1007101.5733560016</v>
          </cell>
          <cell r="I28">
            <v>-41675.763302701438</v>
          </cell>
          <cell r="J28">
            <v>3045679.6058235564</v>
          </cell>
          <cell r="K28">
            <v>0</v>
          </cell>
          <cell r="L28">
            <v>-160025.0625815588</v>
          </cell>
          <cell r="M28">
            <v>28717.644180055486</v>
          </cell>
          <cell r="N28">
            <v>1082.5793820052106</v>
          </cell>
          <cell r="O28">
            <v>-488.55623927596514</v>
          </cell>
          <cell r="P28">
            <v>0</v>
          </cell>
          <cell r="Q28">
            <v>0</v>
          </cell>
          <cell r="R28">
            <v>0</v>
          </cell>
          <cell r="S28">
            <v>7558386.512165376</v>
          </cell>
          <cell r="T28">
            <v>415078.24999999953</v>
          </cell>
          <cell r="U28">
            <v>15228398.029117782</v>
          </cell>
          <cell r="V28">
            <v>114870.57672022194</v>
          </cell>
          <cell r="W28">
            <v>0</v>
          </cell>
          <cell r="X28">
            <v>15758346.855838004</v>
          </cell>
          <cell r="Y28">
            <v>4071180</v>
          </cell>
          <cell r="Z28">
            <v>0</v>
          </cell>
          <cell r="AA28">
            <v>0</v>
          </cell>
          <cell r="AB28">
            <v>208378.81651350719</v>
          </cell>
          <cell r="AC28">
            <v>4279558.8165135076</v>
          </cell>
          <cell r="AD28" t="str">
            <v>N/A</v>
          </cell>
          <cell r="AE28">
            <v>2301501</v>
          </cell>
          <cell r="AF28">
            <v>2301501</v>
          </cell>
          <cell r="AG28">
            <v>2301501</v>
          </cell>
          <cell r="AH28">
            <v>2301501</v>
          </cell>
          <cell r="AI28">
            <v>2272784</v>
          </cell>
          <cell r="AJ28">
            <v>0</v>
          </cell>
          <cell r="AK28">
            <v>11478788</v>
          </cell>
          <cell r="AL28">
            <v>74044865</v>
          </cell>
          <cell r="AM28">
            <v>7558386.512165376</v>
          </cell>
          <cell r="AN28">
            <v>-2335030.2499999995</v>
          </cell>
          <cell r="AO28">
            <v>15134889.789324498</v>
          </cell>
          <cell r="AP28">
            <v>0</v>
          </cell>
          <cell r="AQ28">
            <v>-3656101.7500000005</v>
          </cell>
          <cell r="AR28">
            <v>0</v>
          </cell>
          <cell r="AS28">
            <v>0</v>
          </cell>
          <cell r="AT28">
            <v>90747009.301489875</v>
          </cell>
          <cell r="AU28">
            <v>2.2333282165043068E-3</v>
          </cell>
          <cell r="AV28">
            <v>0</v>
          </cell>
          <cell r="AW28">
            <v>0</v>
          </cell>
          <cell r="AY28">
            <v>0</v>
          </cell>
          <cell r="AZ28">
            <v>0</v>
          </cell>
          <cell r="BA28">
            <v>0</v>
          </cell>
          <cell r="BB28">
            <v>0</v>
          </cell>
          <cell r="BC28">
            <v>0</v>
          </cell>
          <cell r="BD28">
            <v>0</v>
          </cell>
          <cell r="BE28">
            <v>0</v>
          </cell>
          <cell r="BF28">
            <v>0</v>
          </cell>
          <cell r="BG28">
            <v>0</v>
          </cell>
          <cell r="BH28">
            <v>0</v>
          </cell>
          <cell r="BJ28">
            <v>0</v>
          </cell>
          <cell r="BL28">
            <v>0</v>
          </cell>
          <cell r="BM28">
            <v>0</v>
          </cell>
          <cell r="BN28">
            <v>0</v>
          </cell>
          <cell r="BO28">
            <v>0</v>
          </cell>
          <cell r="BQ28">
            <v>0</v>
          </cell>
          <cell r="BR28">
            <v>0</v>
          </cell>
          <cell r="BS28">
            <v>0</v>
          </cell>
          <cell r="BT28">
            <v>0</v>
          </cell>
          <cell r="CB28">
            <v>0</v>
          </cell>
          <cell r="CC28">
            <v>0</v>
          </cell>
          <cell r="CD28">
            <v>0</v>
          </cell>
          <cell r="CE28">
            <v>0</v>
          </cell>
          <cell r="CF28">
            <v>0</v>
          </cell>
          <cell r="CI28">
            <v>0</v>
          </cell>
          <cell r="CJ28">
            <v>0</v>
          </cell>
          <cell r="CK28">
            <v>0</v>
          </cell>
          <cell r="CV28">
            <v>2.0859751474145644E-3</v>
          </cell>
          <cell r="DG28">
            <v>90747009</v>
          </cell>
          <cell r="DR28">
            <v>40792819.800000012</v>
          </cell>
          <cell r="EC28">
            <v>2.2245828909331729</v>
          </cell>
          <cell r="EN28">
            <v>2.4095909012463064E-2</v>
          </cell>
        </row>
        <row r="29">
          <cell r="B29">
            <v>10940</v>
          </cell>
          <cell r="C29" t="str">
            <v>Office Of State Controller</v>
          </cell>
          <cell r="D29">
            <v>5.7249093433715641E-4</v>
          </cell>
          <cell r="E29">
            <v>990542.80354194902</v>
          </cell>
          <cell r="F29">
            <v>772348.94036146172</v>
          </cell>
          <cell r="G29">
            <v>-178355</v>
          </cell>
          <cell r="H29">
            <v>-276396.63944108027</v>
          </cell>
          <cell r="I29">
            <v>-11437.814444697222</v>
          </cell>
          <cell r="J29">
            <v>835879.54793740599</v>
          </cell>
          <cell r="K29">
            <v>0</v>
          </cell>
          <cell r="L29">
            <v>-43918.499080982328</v>
          </cell>
          <cell r="M29">
            <v>7881.4893691226616</v>
          </cell>
          <cell r="N29">
            <v>297.11134510229743</v>
          </cell>
          <cell r="O29">
            <v>-134.08310173110542</v>
          </cell>
          <cell r="P29">
            <v>0</v>
          </cell>
          <cell r="Q29">
            <v>0</v>
          </cell>
          <cell r="R29">
            <v>0</v>
          </cell>
          <cell r="S29">
            <v>2096707.8564865508</v>
          </cell>
          <cell r="T29">
            <v>114363.92999999993</v>
          </cell>
          <cell r="U29">
            <v>4179397.7396870302</v>
          </cell>
          <cell r="V29">
            <v>31525.957476490647</v>
          </cell>
          <cell r="W29">
            <v>0</v>
          </cell>
          <cell r="X29">
            <v>4325287.627163521</v>
          </cell>
          <cell r="Y29">
            <v>1006140</v>
          </cell>
          <cell r="Z29">
            <v>0</v>
          </cell>
          <cell r="AA29">
            <v>0</v>
          </cell>
          <cell r="AB29">
            <v>57189.07222348611</v>
          </cell>
          <cell r="AC29">
            <v>1063329.0722234861</v>
          </cell>
          <cell r="AD29" t="str">
            <v>N/A</v>
          </cell>
          <cell r="AE29">
            <v>653968</v>
          </cell>
          <cell r="AF29">
            <v>653968</v>
          </cell>
          <cell r="AG29">
            <v>653968</v>
          </cell>
          <cell r="AH29">
            <v>653968</v>
          </cell>
          <cell r="AI29">
            <v>646087</v>
          </cell>
          <cell r="AJ29">
            <v>0</v>
          </cell>
          <cell r="AK29">
            <v>3261959</v>
          </cell>
          <cell r="AL29">
            <v>20188015</v>
          </cell>
          <cell r="AM29">
            <v>2096707.8564865508</v>
          </cell>
          <cell r="AN29">
            <v>-641379.92999999993</v>
          </cell>
          <cell r="AO29">
            <v>4153734.6249400349</v>
          </cell>
          <cell r="AP29">
            <v>0</v>
          </cell>
          <cell r="AQ29">
            <v>-891776.07000000007</v>
          </cell>
          <cell r="AR29">
            <v>0</v>
          </cell>
          <cell r="AS29">
            <v>0</v>
          </cell>
          <cell r="AT29">
            <v>24905301.481426585</v>
          </cell>
          <cell r="AU29">
            <v>6.0890737174538188E-4</v>
          </cell>
          <cell r="AV29">
            <v>0</v>
          </cell>
          <cell r="AW29">
            <v>0</v>
          </cell>
          <cell r="AY29">
            <v>0</v>
          </cell>
          <cell r="AZ29">
            <v>0</v>
          </cell>
          <cell r="BA29">
            <v>0</v>
          </cell>
          <cell r="BB29">
            <v>0</v>
          </cell>
          <cell r="BC29">
            <v>0</v>
          </cell>
          <cell r="BD29">
            <v>0</v>
          </cell>
          <cell r="BE29">
            <v>0</v>
          </cell>
          <cell r="BF29">
            <v>0</v>
          </cell>
          <cell r="BG29">
            <v>0</v>
          </cell>
          <cell r="BH29">
            <v>0</v>
          </cell>
          <cell r="BJ29">
            <v>0</v>
          </cell>
          <cell r="BL29">
            <v>0</v>
          </cell>
          <cell r="BM29">
            <v>0</v>
          </cell>
          <cell r="BN29">
            <v>0</v>
          </cell>
          <cell r="BO29">
            <v>0</v>
          </cell>
          <cell r="BQ29">
            <v>0</v>
          </cell>
          <cell r="BR29">
            <v>0</v>
          </cell>
          <cell r="BS29">
            <v>0</v>
          </cell>
          <cell r="BT29">
            <v>0</v>
          </cell>
          <cell r="CB29">
            <v>0</v>
          </cell>
          <cell r="CC29">
            <v>0</v>
          </cell>
          <cell r="CD29">
            <v>0</v>
          </cell>
          <cell r="CE29">
            <v>0</v>
          </cell>
          <cell r="CF29">
            <v>0</v>
          </cell>
          <cell r="CI29">
            <v>0</v>
          </cell>
          <cell r="CJ29">
            <v>0</v>
          </cell>
          <cell r="CK29">
            <v>0</v>
          </cell>
          <cell r="CV29">
            <v>5.7249093433715641E-4</v>
          </cell>
          <cell r="DG29">
            <v>24905302</v>
          </cell>
          <cell r="DR29">
            <v>10915232.039999992</v>
          </cell>
          <cell r="EC29">
            <v>2.2817015624342165</v>
          </cell>
          <cell r="EN29">
            <v>2.4095909012463064E-2</v>
          </cell>
        </row>
        <row r="30">
          <cell r="B30">
            <v>10950</v>
          </cell>
          <cell r="C30" t="str">
            <v>N.C. School Of Science &amp; Mathematics</v>
          </cell>
          <cell r="D30">
            <v>7.5022903727045792E-4</v>
          </cell>
          <cell r="E30">
            <v>1298071.1646322836</v>
          </cell>
          <cell r="F30">
            <v>1012135.8561513739</v>
          </cell>
          <cell r="G30">
            <v>51543</v>
          </cell>
          <cell r="H30">
            <v>-362207.9796822613</v>
          </cell>
          <cell r="I30">
            <v>-14988.84961254207</v>
          </cell>
          <cell r="J30">
            <v>1095390.4610720486</v>
          </cell>
          <cell r="K30">
            <v>0</v>
          </cell>
          <cell r="L30">
            <v>-57553.633267639285</v>
          </cell>
          <cell r="M30">
            <v>10328.41190489831</v>
          </cell>
          <cell r="N30">
            <v>389.35386576262226</v>
          </cell>
          <cell r="O30">
            <v>-175.71114281911395</v>
          </cell>
          <cell r="P30">
            <v>0</v>
          </cell>
          <cell r="Q30">
            <v>0</v>
          </cell>
          <cell r="R30">
            <v>0</v>
          </cell>
          <cell r="S30">
            <v>3032932.0739211058</v>
          </cell>
          <cell r="T30">
            <v>257709.79000000004</v>
          </cell>
          <cell r="U30">
            <v>5476952.3053602437</v>
          </cell>
          <cell r="V30">
            <v>41313.647619593241</v>
          </cell>
          <cell r="W30">
            <v>0</v>
          </cell>
          <cell r="X30">
            <v>5775975.7429798367</v>
          </cell>
          <cell r="Y30">
            <v>0</v>
          </cell>
          <cell r="Z30">
            <v>0</v>
          </cell>
          <cell r="AA30">
            <v>0</v>
          </cell>
          <cell r="AB30">
            <v>74944.24806271035</v>
          </cell>
          <cell r="AC30">
            <v>74944.24806271035</v>
          </cell>
          <cell r="AD30" t="str">
            <v>N/A</v>
          </cell>
          <cell r="AE30">
            <v>1142272</v>
          </cell>
          <cell r="AF30">
            <v>1142272</v>
          </cell>
          <cell r="AG30">
            <v>1142272</v>
          </cell>
          <cell r="AH30">
            <v>1142272</v>
          </cell>
          <cell r="AI30">
            <v>1131944</v>
          </cell>
          <cell r="AJ30">
            <v>0</v>
          </cell>
          <cell r="AK30">
            <v>5701032</v>
          </cell>
          <cell r="AL30">
            <v>24597448</v>
          </cell>
          <cell r="AM30">
            <v>3032932.0739211058</v>
          </cell>
          <cell r="AN30">
            <v>-693898.79</v>
          </cell>
          <cell r="AO30">
            <v>5443321.7049171263</v>
          </cell>
          <cell r="AP30">
            <v>0</v>
          </cell>
          <cell r="AQ30">
            <v>257709.79000000004</v>
          </cell>
          <cell r="AR30">
            <v>0</v>
          </cell>
          <cell r="AS30">
            <v>0</v>
          </cell>
          <cell r="AT30">
            <v>32637512.778838232</v>
          </cell>
          <cell r="AU30">
            <v>7.4190389295996696E-4</v>
          </cell>
          <cell r="AV30">
            <v>0</v>
          </cell>
          <cell r="AW30">
            <v>0</v>
          </cell>
          <cell r="AY30">
            <v>0</v>
          </cell>
          <cell r="AZ30">
            <v>0</v>
          </cell>
          <cell r="BA30">
            <v>0</v>
          </cell>
          <cell r="BB30">
            <v>0</v>
          </cell>
          <cell r="BC30">
            <v>0</v>
          </cell>
          <cell r="BD30">
            <v>0</v>
          </cell>
          <cell r="BE30">
            <v>0</v>
          </cell>
          <cell r="BF30">
            <v>0</v>
          </cell>
          <cell r="BG30">
            <v>0</v>
          </cell>
          <cell r="BH30">
            <v>0</v>
          </cell>
          <cell r="BJ30">
            <v>0</v>
          </cell>
          <cell r="BL30">
            <v>0</v>
          </cell>
          <cell r="BM30">
            <v>0</v>
          </cell>
          <cell r="BN30">
            <v>0</v>
          </cell>
          <cell r="BO30">
            <v>0</v>
          </cell>
          <cell r="BQ30">
            <v>0</v>
          </cell>
          <cell r="BR30">
            <v>0</v>
          </cell>
          <cell r="BS30">
            <v>0</v>
          </cell>
          <cell r="BT30">
            <v>0</v>
          </cell>
          <cell r="CB30">
            <v>0</v>
          </cell>
          <cell r="CC30">
            <v>0</v>
          </cell>
          <cell r="CD30">
            <v>0</v>
          </cell>
          <cell r="CE30">
            <v>0</v>
          </cell>
          <cell r="CF30">
            <v>0</v>
          </cell>
          <cell r="CI30">
            <v>0</v>
          </cell>
          <cell r="CJ30">
            <v>0</v>
          </cell>
          <cell r="CK30">
            <v>0</v>
          </cell>
          <cell r="CV30">
            <v>7.5022903727045792E-4</v>
          </cell>
          <cell r="DG30">
            <v>32637513</v>
          </cell>
          <cell r="DR30">
            <v>12169359.4</v>
          </cell>
          <cell r="EC30">
            <v>2.6819417462516557</v>
          </cell>
          <cell r="EN30">
            <v>2.4095909012463064E-2</v>
          </cell>
        </row>
        <row r="31">
          <cell r="B31">
            <v>11300</v>
          </cell>
          <cell r="C31" t="str">
            <v>Environment And Natural Resources</v>
          </cell>
          <cell r="D31">
            <v>4.359677677606282E-3</v>
          </cell>
          <cell r="E31">
            <v>7543258.9239432774</v>
          </cell>
          <cell r="F31">
            <v>5881651.9750052383</v>
          </cell>
          <cell r="G31">
            <v>-14479791</v>
          </cell>
          <cell r="H31">
            <v>-2104837.2766493633</v>
          </cell>
          <cell r="I31">
            <v>-87102.137910505538</v>
          </cell>
          <cell r="J31">
            <v>6365455.2198798405</v>
          </cell>
          <cell r="K31">
            <v>0</v>
          </cell>
          <cell r="L31">
            <v>-334451.58445874735</v>
          </cell>
          <cell r="M31">
            <v>60019.73342798691</v>
          </cell>
          <cell r="N31">
            <v>2262.5855211241083</v>
          </cell>
          <cell r="O31">
            <v>-1021.0801088721673</v>
          </cell>
          <cell r="P31">
            <v>0</v>
          </cell>
          <cell r="Q31">
            <v>0</v>
          </cell>
          <cell r="R31">
            <v>0</v>
          </cell>
          <cell r="S31">
            <v>2845445.3586499798</v>
          </cell>
          <cell r="T31">
            <v>1147874.1899999995</v>
          </cell>
          <cell r="U31">
            <v>31827276.099399202</v>
          </cell>
          <cell r="V31">
            <v>240078.93371194764</v>
          </cell>
          <cell r="W31">
            <v>0</v>
          </cell>
          <cell r="X31">
            <v>33215229.223111145</v>
          </cell>
          <cell r="Y31">
            <v>73546831</v>
          </cell>
          <cell r="Z31">
            <v>0</v>
          </cell>
          <cell r="AA31">
            <v>0</v>
          </cell>
          <cell r="AB31">
            <v>435510.68955252774</v>
          </cell>
          <cell r="AC31">
            <v>73982341.689552531</v>
          </cell>
          <cell r="AD31" t="str">
            <v>N/A</v>
          </cell>
          <cell r="AE31">
            <v>-8141418</v>
          </cell>
          <cell r="AF31">
            <v>-8141418</v>
          </cell>
          <cell r="AG31">
            <v>-8141418</v>
          </cell>
          <cell r="AH31">
            <v>-8141418</v>
          </cell>
          <cell r="AI31">
            <v>-8201438</v>
          </cell>
          <cell r="AJ31">
            <v>0</v>
          </cell>
          <cell r="AK31">
            <v>-40767110</v>
          </cell>
          <cell r="AL31">
            <v>232799100</v>
          </cell>
          <cell r="AM31">
            <v>2845445.3586499798</v>
          </cell>
          <cell r="AN31">
            <v>-5216636.1899999995</v>
          </cell>
          <cell r="AO31">
            <v>31631844.343558624</v>
          </cell>
          <cell r="AP31">
            <v>0</v>
          </cell>
          <cell r="AQ31">
            <v>-72398956.810000002</v>
          </cell>
          <cell r="AR31">
            <v>0</v>
          </cell>
          <cell r="AS31">
            <v>0</v>
          </cell>
          <cell r="AT31">
            <v>189660796.70220858</v>
          </cell>
          <cell r="AU31">
            <v>7.0216455839791376E-3</v>
          </cell>
          <cell r="AV31">
            <v>0</v>
          </cell>
          <cell r="AW31">
            <v>0</v>
          </cell>
          <cell r="AY31">
            <v>0</v>
          </cell>
          <cell r="AZ31">
            <v>0</v>
          </cell>
          <cell r="BA31">
            <v>0</v>
          </cell>
          <cell r="BB31">
            <v>0</v>
          </cell>
          <cell r="BC31">
            <v>0</v>
          </cell>
          <cell r="BD31">
            <v>0</v>
          </cell>
          <cell r="BE31">
            <v>0</v>
          </cell>
          <cell r="BF31">
            <v>0</v>
          </cell>
          <cell r="BG31">
            <v>0</v>
          </cell>
          <cell r="BH31">
            <v>0</v>
          </cell>
          <cell r="BJ31">
            <v>0</v>
          </cell>
          <cell r="BL31">
            <v>0</v>
          </cell>
          <cell r="BM31">
            <v>0</v>
          </cell>
          <cell r="BN31">
            <v>0</v>
          </cell>
          <cell r="BO31">
            <v>0</v>
          </cell>
          <cell r="BQ31">
            <v>0</v>
          </cell>
          <cell r="BR31">
            <v>0</v>
          </cell>
          <cell r="BS31">
            <v>0</v>
          </cell>
          <cell r="BT31">
            <v>0</v>
          </cell>
          <cell r="CB31">
            <v>0</v>
          </cell>
          <cell r="CC31">
            <v>0</v>
          </cell>
          <cell r="CD31">
            <v>0</v>
          </cell>
          <cell r="CE31">
            <v>0</v>
          </cell>
          <cell r="CF31">
            <v>0</v>
          </cell>
          <cell r="CI31">
            <v>0</v>
          </cell>
          <cell r="CJ31">
            <v>0</v>
          </cell>
          <cell r="CK31">
            <v>0</v>
          </cell>
          <cell r="CV31">
            <v>4.359677677606282E-3</v>
          </cell>
          <cell r="DG31">
            <v>189660798</v>
          </cell>
          <cell r="DR31">
            <v>81503903.549999997</v>
          </cell>
          <cell r="EC31">
            <v>2.3270149003801919</v>
          </cell>
          <cell r="EN31">
            <v>2.4095909012463064E-2</v>
          </cell>
        </row>
        <row r="32">
          <cell r="B32">
            <v>11310</v>
          </cell>
          <cell r="C32" t="str">
            <v>N.C. Housing Finance Agency</v>
          </cell>
          <cell r="D32">
            <v>4.1985438008708826E-4</v>
          </cell>
          <cell r="E32">
            <v>726445.97457661317</v>
          </cell>
          <cell r="F32">
            <v>566426.58619884215</v>
          </cell>
          <cell r="G32">
            <v>-111876</v>
          </cell>
          <cell r="H32">
            <v>-202704.23992835873</v>
          </cell>
          <cell r="I32">
            <v>-8388.2839101891041</v>
          </cell>
          <cell r="J32">
            <v>613018.77178731351</v>
          </cell>
          <cell r="K32">
            <v>0</v>
          </cell>
          <cell r="L32">
            <v>-32209.023933891171</v>
          </cell>
          <cell r="M32">
            <v>5780.1401467907963</v>
          </cell>
          <cell r="N32">
            <v>217.89602617759707</v>
          </cell>
          <cell r="O32">
            <v>-98.334094360196943</v>
          </cell>
          <cell r="P32">
            <v>0</v>
          </cell>
          <cell r="Q32">
            <v>0</v>
          </cell>
          <cell r="R32">
            <v>0</v>
          </cell>
          <cell r="S32">
            <v>1556613.486868938</v>
          </cell>
          <cell r="T32">
            <v>59107.490000000049</v>
          </cell>
          <cell r="U32">
            <v>3065093.8589365678</v>
          </cell>
          <cell r="V32">
            <v>23120.560587163185</v>
          </cell>
          <cell r="W32">
            <v>0</v>
          </cell>
          <cell r="X32">
            <v>3147321.9095237311</v>
          </cell>
          <cell r="Y32">
            <v>618485</v>
          </cell>
          <cell r="Z32">
            <v>0</v>
          </cell>
          <cell r="AA32">
            <v>0</v>
          </cell>
          <cell r="AB32">
            <v>41941.419550945517</v>
          </cell>
          <cell r="AC32">
            <v>660426.41955094552</v>
          </cell>
          <cell r="AD32" t="str">
            <v>N/A</v>
          </cell>
          <cell r="AE32">
            <v>498535</v>
          </cell>
          <cell r="AF32">
            <v>498536</v>
          </cell>
          <cell r="AG32">
            <v>498536</v>
          </cell>
          <cell r="AH32">
            <v>498536</v>
          </cell>
          <cell r="AI32">
            <v>492755</v>
          </cell>
          <cell r="AJ32">
            <v>0</v>
          </cell>
          <cell r="AK32">
            <v>2486898</v>
          </cell>
          <cell r="AL32">
            <v>14662241</v>
          </cell>
          <cell r="AM32">
            <v>1556613.486868938</v>
          </cell>
          <cell r="AN32">
            <v>-440657.49000000005</v>
          </cell>
          <cell r="AO32">
            <v>3046272.9999727854</v>
          </cell>
          <cell r="AP32">
            <v>0</v>
          </cell>
          <cell r="AQ32">
            <v>-559377.51</v>
          </cell>
          <cell r="AR32">
            <v>0</v>
          </cell>
          <cell r="AS32">
            <v>0</v>
          </cell>
          <cell r="AT32">
            <v>18265092.486841723</v>
          </cell>
          <cell r="AU32">
            <v>4.4223994001554623E-4</v>
          </cell>
          <cell r="AV32">
            <v>0</v>
          </cell>
          <cell r="AW32">
            <v>0</v>
          </cell>
          <cell r="AY32">
            <v>0</v>
          </cell>
          <cell r="AZ32">
            <v>0</v>
          </cell>
          <cell r="BA32">
            <v>0</v>
          </cell>
          <cell r="BB32">
            <v>0</v>
          </cell>
          <cell r="BC32">
            <v>0</v>
          </cell>
          <cell r="BD32">
            <v>0</v>
          </cell>
          <cell r="BE32">
            <v>0</v>
          </cell>
          <cell r="BF32">
            <v>0</v>
          </cell>
          <cell r="BG32">
            <v>0</v>
          </cell>
          <cell r="BH32">
            <v>0</v>
          </cell>
          <cell r="BJ32">
            <v>0</v>
          </cell>
          <cell r="BL32">
            <v>0</v>
          </cell>
          <cell r="BM32">
            <v>0</v>
          </cell>
          <cell r="BN32">
            <v>0</v>
          </cell>
          <cell r="BO32">
            <v>0</v>
          </cell>
          <cell r="BQ32">
            <v>0</v>
          </cell>
          <cell r="BR32">
            <v>0</v>
          </cell>
          <cell r="BS32">
            <v>0</v>
          </cell>
          <cell r="BT32">
            <v>0</v>
          </cell>
          <cell r="CB32">
            <v>0</v>
          </cell>
          <cell r="CC32">
            <v>0</v>
          </cell>
          <cell r="CD32">
            <v>0</v>
          </cell>
          <cell r="CE32">
            <v>0</v>
          </cell>
          <cell r="CF32">
            <v>0</v>
          </cell>
          <cell r="CI32">
            <v>0</v>
          </cell>
          <cell r="CJ32">
            <v>0</v>
          </cell>
          <cell r="CK32">
            <v>0</v>
          </cell>
          <cell r="CV32">
            <v>4.1985438008708826E-4</v>
          </cell>
          <cell r="DG32">
            <v>18265093</v>
          </cell>
          <cell r="DR32">
            <v>7711680.4799999986</v>
          </cell>
          <cell r="EC32">
            <v>2.3684971190611366</v>
          </cell>
          <cell r="EN32">
            <v>2.4095909012463064E-2</v>
          </cell>
        </row>
        <row r="33">
          <cell r="B33">
            <v>11600</v>
          </cell>
          <cell r="C33" t="str">
            <v>Wildlife Resources Commission</v>
          </cell>
          <cell r="D33">
            <v>1.792159297127403E-3</v>
          </cell>
          <cell r="E33">
            <v>3100853.4600215591</v>
          </cell>
          <cell r="F33">
            <v>2417806.5556582469</v>
          </cell>
          <cell r="G33">
            <v>-285002</v>
          </cell>
          <cell r="H33">
            <v>-865248.2988968672</v>
          </cell>
          <cell r="I33">
            <v>-35805.607157108519</v>
          </cell>
          <cell r="J33">
            <v>2616686.5067463936</v>
          </cell>
          <cell r="K33">
            <v>0</v>
          </cell>
          <cell r="L33">
            <v>-137485.05299039339</v>
          </cell>
          <cell r="M33">
            <v>24672.677942818595</v>
          </cell>
          <cell r="N33">
            <v>930.09483202317961</v>
          </cell>
          <cell r="O33">
            <v>-419.74162898020904</v>
          </cell>
          <cell r="P33">
            <v>0</v>
          </cell>
          <cell r="Q33">
            <v>0</v>
          </cell>
          <cell r="R33">
            <v>0</v>
          </cell>
          <cell r="S33">
            <v>6836988.5945276935</v>
          </cell>
          <cell r="T33">
            <v>53220.220000000205</v>
          </cell>
          <cell r="U33">
            <v>13083432.533731969</v>
          </cell>
          <cell r="V33">
            <v>98690.711771274378</v>
          </cell>
          <cell r="W33">
            <v>0</v>
          </cell>
          <cell r="X33">
            <v>13235343.465503244</v>
          </cell>
          <cell r="Y33">
            <v>1478227</v>
          </cell>
          <cell r="Z33">
            <v>0</v>
          </cell>
          <cell r="AA33">
            <v>0</v>
          </cell>
          <cell r="AB33">
            <v>179028.0357855426</v>
          </cell>
          <cell r="AC33">
            <v>1657255.0357855426</v>
          </cell>
          <cell r="AD33" t="str">
            <v>N/A</v>
          </cell>
          <cell r="AE33">
            <v>2320553</v>
          </cell>
          <cell r="AF33">
            <v>2320552</v>
          </cell>
          <cell r="AG33">
            <v>2320552</v>
          </cell>
          <cell r="AH33">
            <v>2320552</v>
          </cell>
          <cell r="AI33">
            <v>2295879</v>
          </cell>
          <cell r="AJ33">
            <v>0</v>
          </cell>
          <cell r="AK33">
            <v>11578088</v>
          </cell>
          <cell r="AL33">
            <v>61192006</v>
          </cell>
          <cell r="AM33">
            <v>6836988.5945276935</v>
          </cell>
          <cell r="AN33">
            <v>-1642062.2200000002</v>
          </cell>
          <cell r="AO33">
            <v>13003095.209717702</v>
          </cell>
          <cell r="AP33">
            <v>0</v>
          </cell>
          <cell r="AQ33">
            <v>-1425006.7799999998</v>
          </cell>
          <cell r="AR33">
            <v>0</v>
          </cell>
          <cell r="AS33">
            <v>0</v>
          </cell>
          <cell r="AT33">
            <v>77965020.804245397</v>
          </cell>
          <cell r="AU33">
            <v>1.8456625566167853E-3</v>
          </cell>
          <cell r="AV33">
            <v>0</v>
          </cell>
          <cell r="AW33">
            <v>0</v>
          </cell>
          <cell r="AY33">
            <v>0</v>
          </cell>
          <cell r="AZ33">
            <v>0</v>
          </cell>
          <cell r="BA33">
            <v>0</v>
          </cell>
          <cell r="BB33">
            <v>0</v>
          </cell>
          <cell r="BC33">
            <v>0</v>
          </cell>
          <cell r="BD33">
            <v>0</v>
          </cell>
          <cell r="BE33">
            <v>0</v>
          </cell>
          <cell r="BF33">
            <v>0</v>
          </cell>
          <cell r="BG33">
            <v>0</v>
          </cell>
          <cell r="BH33">
            <v>0</v>
          </cell>
          <cell r="BJ33">
            <v>0</v>
          </cell>
          <cell r="BL33">
            <v>0</v>
          </cell>
          <cell r="BM33">
            <v>0</v>
          </cell>
          <cell r="BN33">
            <v>0</v>
          </cell>
          <cell r="BO33">
            <v>0</v>
          </cell>
          <cell r="BQ33">
            <v>0</v>
          </cell>
          <cell r="BR33">
            <v>0</v>
          </cell>
          <cell r="BS33">
            <v>0</v>
          </cell>
          <cell r="BT33">
            <v>0</v>
          </cell>
          <cell r="CB33">
            <v>0</v>
          </cell>
          <cell r="CC33">
            <v>0</v>
          </cell>
          <cell r="CD33">
            <v>0</v>
          </cell>
          <cell r="CE33">
            <v>0</v>
          </cell>
          <cell r="CF33">
            <v>0</v>
          </cell>
          <cell r="CI33">
            <v>0</v>
          </cell>
          <cell r="CJ33">
            <v>0</v>
          </cell>
          <cell r="CK33">
            <v>0</v>
          </cell>
          <cell r="CV33">
            <v>1.792159297127403E-3</v>
          </cell>
          <cell r="DG33">
            <v>77965021</v>
          </cell>
          <cell r="DR33">
            <v>28412137.169999994</v>
          </cell>
          <cell r="EC33">
            <v>2.7440744965261623</v>
          </cell>
          <cell r="EN33">
            <v>2.4095909012463064E-2</v>
          </cell>
        </row>
        <row r="34">
          <cell r="B34">
            <v>11900</v>
          </cell>
          <cell r="C34" t="str">
            <v>State Board Of Elections</v>
          </cell>
          <cell r="D34">
            <v>2.0821938671753397E-4</v>
          </cell>
          <cell r="E34">
            <v>360268.08932751528</v>
          </cell>
          <cell r="F34">
            <v>280909.29139375756</v>
          </cell>
          <cell r="G34">
            <v>-72643</v>
          </cell>
          <cell r="H34">
            <v>-100527.59843584802</v>
          </cell>
          <cell r="I34">
            <v>-4160.0216985466341</v>
          </cell>
          <cell r="J34">
            <v>304015.8654088928</v>
          </cell>
          <cell r="K34">
            <v>0</v>
          </cell>
          <cell r="L34">
            <v>-15973.498261216399</v>
          </cell>
          <cell r="M34">
            <v>2866.5587250906678</v>
          </cell>
          <cell r="N34">
            <v>108.06169731866578</v>
          </cell>
          <cell r="O34">
            <v>-48.767062563113633</v>
          </cell>
          <cell r="P34">
            <v>0</v>
          </cell>
          <cell r="Q34">
            <v>0</v>
          </cell>
          <cell r="R34">
            <v>0</v>
          </cell>
          <cell r="S34">
            <v>754814.98109440086</v>
          </cell>
          <cell r="T34">
            <v>0</v>
          </cell>
          <cell r="U34">
            <v>1520079.3270444639</v>
          </cell>
          <cell r="V34">
            <v>11466.234900362671</v>
          </cell>
          <cell r="W34">
            <v>0</v>
          </cell>
          <cell r="X34">
            <v>1531545.5619448265</v>
          </cell>
          <cell r="Y34">
            <v>363213.88</v>
          </cell>
          <cell r="Z34">
            <v>0</v>
          </cell>
          <cell r="AA34">
            <v>0</v>
          </cell>
          <cell r="AB34">
            <v>20800.108492733169</v>
          </cell>
          <cell r="AC34">
            <v>384013.98849273316</v>
          </cell>
          <cell r="AD34" t="str">
            <v>N/A</v>
          </cell>
          <cell r="AE34">
            <v>230079</v>
          </cell>
          <cell r="AF34">
            <v>230079</v>
          </cell>
          <cell r="AG34">
            <v>230079</v>
          </cell>
          <cell r="AH34">
            <v>230079</v>
          </cell>
          <cell r="AI34">
            <v>227213</v>
          </cell>
          <cell r="AJ34">
            <v>0</v>
          </cell>
          <cell r="AK34">
            <v>1147529</v>
          </cell>
          <cell r="AL34">
            <v>7338462</v>
          </cell>
          <cell r="AM34">
            <v>754814.98109440086</v>
          </cell>
          <cell r="AN34">
            <v>-182558.12</v>
          </cell>
          <cell r="AO34">
            <v>1510745.4534520935</v>
          </cell>
          <cell r="AP34">
            <v>0</v>
          </cell>
          <cell r="AQ34">
            <v>-363213.88</v>
          </cell>
          <cell r="AR34">
            <v>0</v>
          </cell>
          <cell r="AS34">
            <v>0</v>
          </cell>
          <cell r="AT34">
            <v>9058250.4345464949</v>
          </cell>
          <cell r="AU34">
            <v>2.2134141517205787E-4</v>
          </cell>
          <cell r="AV34">
            <v>0</v>
          </cell>
          <cell r="AW34">
            <v>0</v>
          </cell>
          <cell r="AY34">
            <v>0</v>
          </cell>
          <cell r="AZ34">
            <v>0</v>
          </cell>
          <cell r="BA34">
            <v>0</v>
          </cell>
          <cell r="BB34">
            <v>0</v>
          </cell>
          <cell r="BC34">
            <v>0</v>
          </cell>
          <cell r="BD34">
            <v>0</v>
          </cell>
          <cell r="BE34">
            <v>0</v>
          </cell>
          <cell r="BF34">
            <v>0</v>
          </cell>
          <cell r="BG34">
            <v>0</v>
          </cell>
          <cell r="BH34">
            <v>0</v>
          </cell>
          <cell r="BJ34">
            <v>0</v>
          </cell>
          <cell r="BL34">
            <v>0</v>
          </cell>
          <cell r="BM34">
            <v>0</v>
          </cell>
          <cell r="BN34">
            <v>0</v>
          </cell>
          <cell r="BO34">
            <v>0</v>
          </cell>
          <cell r="BQ34">
            <v>0</v>
          </cell>
          <cell r="BR34">
            <v>0</v>
          </cell>
          <cell r="BS34">
            <v>0</v>
          </cell>
          <cell r="BT34">
            <v>0</v>
          </cell>
          <cell r="CB34">
            <v>0</v>
          </cell>
          <cell r="CC34">
            <v>0</v>
          </cell>
          <cell r="CD34">
            <v>0</v>
          </cell>
          <cell r="CE34">
            <v>0</v>
          </cell>
          <cell r="CF34">
            <v>0</v>
          </cell>
          <cell r="CI34">
            <v>0</v>
          </cell>
          <cell r="CJ34">
            <v>0</v>
          </cell>
          <cell r="CK34">
            <v>0</v>
          </cell>
          <cell r="CV34">
            <v>2.0821938671753397E-4</v>
          </cell>
          <cell r="DG34">
            <v>9058251</v>
          </cell>
          <cell r="DR34">
            <v>3220506.4499999997</v>
          </cell>
          <cell r="EC34">
            <v>2.8126790430741107</v>
          </cell>
          <cell r="EN34">
            <v>2.4095909012463064E-2</v>
          </cell>
        </row>
        <row r="35">
          <cell r="B35">
            <v>12100</v>
          </cell>
          <cell r="C35" t="str">
            <v>Governor's Office</v>
          </cell>
          <cell r="D35">
            <v>2.4575505458039566E-4</v>
          </cell>
          <cell r="E35">
            <v>425213.54688440595</v>
          </cell>
          <cell r="F35">
            <v>331548.75406613515</v>
          </cell>
          <cell r="G35">
            <v>-45203</v>
          </cell>
          <cell r="H35">
            <v>-118649.68882053444</v>
          </cell>
          <cell r="I35">
            <v>-4909.9479913887744</v>
          </cell>
          <cell r="J35">
            <v>358820.74563125736</v>
          </cell>
          <cell r="K35">
            <v>0</v>
          </cell>
          <cell r="L35">
            <v>-18853.037648941085</v>
          </cell>
          <cell r="M35">
            <v>3383.3127022808753</v>
          </cell>
          <cell r="N35">
            <v>127.54195822613374</v>
          </cell>
          <cell r="O35">
            <v>-57.558291333274468</v>
          </cell>
          <cell r="P35">
            <v>0</v>
          </cell>
          <cell r="Q35">
            <v>0</v>
          </cell>
          <cell r="R35">
            <v>0</v>
          </cell>
          <cell r="S35">
            <v>931420.6684901081</v>
          </cell>
          <cell r="T35">
            <v>12777.299999999988</v>
          </cell>
          <cell r="U35">
            <v>1794103.7281562868</v>
          </cell>
          <cell r="V35">
            <v>13533.250809123501</v>
          </cell>
          <cell r="W35">
            <v>0</v>
          </cell>
          <cell r="X35">
            <v>1820414.2789654103</v>
          </cell>
          <cell r="Y35">
            <v>238790</v>
          </cell>
          <cell r="Z35">
            <v>0</v>
          </cell>
          <cell r="AA35">
            <v>0</v>
          </cell>
          <cell r="AB35">
            <v>24549.739956943871</v>
          </cell>
          <cell r="AC35">
            <v>263339.7399569439</v>
          </cell>
          <cell r="AD35" t="str">
            <v>N/A</v>
          </cell>
          <cell r="AE35">
            <v>312091</v>
          </cell>
          <cell r="AF35">
            <v>312092</v>
          </cell>
          <cell r="AG35">
            <v>312092</v>
          </cell>
          <cell r="AH35">
            <v>312092</v>
          </cell>
          <cell r="AI35">
            <v>308709</v>
          </cell>
          <cell r="AJ35">
            <v>0</v>
          </cell>
          <cell r="AK35">
            <v>1557076</v>
          </cell>
          <cell r="AL35">
            <v>8434432</v>
          </cell>
          <cell r="AM35">
            <v>931420.6684901081</v>
          </cell>
          <cell r="AN35">
            <v>-231747.3</v>
          </cell>
          <cell r="AO35">
            <v>1783087.2390084667</v>
          </cell>
          <cell r="AP35">
            <v>0</v>
          </cell>
          <cell r="AQ35">
            <v>-226012.7</v>
          </cell>
          <cell r="AR35">
            <v>0</v>
          </cell>
          <cell r="AS35">
            <v>0</v>
          </cell>
          <cell r="AT35">
            <v>10691179.907498576</v>
          </cell>
          <cell r="AU35">
            <v>2.5439784416979685E-4</v>
          </cell>
          <cell r="AV35">
            <v>0</v>
          </cell>
          <cell r="AW35">
            <v>0</v>
          </cell>
          <cell r="AY35">
            <v>0</v>
          </cell>
          <cell r="AZ35">
            <v>0</v>
          </cell>
          <cell r="BA35">
            <v>0</v>
          </cell>
          <cell r="BB35">
            <v>0</v>
          </cell>
          <cell r="BC35">
            <v>0</v>
          </cell>
          <cell r="BD35">
            <v>0</v>
          </cell>
          <cell r="BE35">
            <v>0</v>
          </cell>
          <cell r="BF35">
            <v>0</v>
          </cell>
          <cell r="BG35">
            <v>0</v>
          </cell>
          <cell r="BH35">
            <v>0</v>
          </cell>
          <cell r="BJ35">
            <v>0</v>
          </cell>
          <cell r="BL35">
            <v>0</v>
          </cell>
          <cell r="BM35">
            <v>0</v>
          </cell>
          <cell r="BN35">
            <v>0</v>
          </cell>
          <cell r="BO35">
            <v>0</v>
          </cell>
          <cell r="BQ35">
            <v>0</v>
          </cell>
          <cell r="BR35">
            <v>0</v>
          </cell>
          <cell r="BS35">
            <v>0</v>
          </cell>
          <cell r="BT35">
            <v>0</v>
          </cell>
          <cell r="CB35">
            <v>0</v>
          </cell>
          <cell r="CC35">
            <v>0</v>
          </cell>
          <cell r="CD35">
            <v>0</v>
          </cell>
          <cell r="CE35">
            <v>0</v>
          </cell>
          <cell r="CF35">
            <v>0</v>
          </cell>
          <cell r="CI35">
            <v>0</v>
          </cell>
          <cell r="CJ35">
            <v>0</v>
          </cell>
          <cell r="CK35">
            <v>0</v>
          </cell>
          <cell r="CV35">
            <v>2.4575505458039566E-4</v>
          </cell>
          <cell r="DG35">
            <v>10691180</v>
          </cell>
          <cell r="DR35">
            <v>4186906.6799999992</v>
          </cell>
          <cell r="EC35">
            <v>2.5534794102456568</v>
          </cell>
          <cell r="EN35">
            <v>2.4095909012463064E-2</v>
          </cell>
        </row>
        <row r="36">
          <cell r="B36">
            <v>12150</v>
          </cell>
          <cell r="C36" t="str">
            <v>Lt. Governor's Office</v>
          </cell>
          <cell r="D36">
            <v>3.6743207437318127E-5</v>
          </cell>
          <cell r="E36">
            <v>63574.316243495312</v>
          </cell>
          <cell r="F36">
            <v>49570.352345494211</v>
          </cell>
          <cell r="G36">
            <v>-18259</v>
          </cell>
          <cell r="H36">
            <v>-17739.49323707588</v>
          </cell>
          <cell r="I36">
            <v>-734.09370099048465</v>
          </cell>
          <cell r="J36">
            <v>53647.828778347262</v>
          </cell>
          <cell r="K36">
            <v>0</v>
          </cell>
          <cell r="L36">
            <v>-2818.7459840505367</v>
          </cell>
          <cell r="M36">
            <v>505.8441652704721</v>
          </cell>
          <cell r="N36">
            <v>19.068989795819363</v>
          </cell>
          <cell r="O36">
            <v>-8.6056266138942785</v>
          </cell>
          <cell r="P36">
            <v>0</v>
          </cell>
          <cell r="Q36">
            <v>0</v>
          </cell>
          <cell r="R36">
            <v>0</v>
          </cell>
          <cell r="S36">
            <v>127757.47197367231</v>
          </cell>
          <cell r="T36">
            <v>0</v>
          </cell>
          <cell r="U36">
            <v>268239.14389173628</v>
          </cell>
          <cell r="V36">
            <v>2023.3766610818884</v>
          </cell>
          <cell r="W36">
            <v>0</v>
          </cell>
          <cell r="X36">
            <v>270262.5205528182</v>
          </cell>
          <cell r="Y36">
            <v>91297.45</v>
          </cell>
          <cell r="Z36">
            <v>0</v>
          </cell>
          <cell r="AA36">
            <v>0</v>
          </cell>
          <cell r="AB36">
            <v>3670.4685049524232</v>
          </cell>
          <cell r="AC36">
            <v>94967.918504952424</v>
          </cell>
          <cell r="AD36" t="str">
            <v>N/A</v>
          </cell>
          <cell r="AE36">
            <v>35161</v>
          </cell>
          <cell r="AF36">
            <v>35160</v>
          </cell>
          <cell r="AG36">
            <v>35160</v>
          </cell>
          <cell r="AH36">
            <v>35160</v>
          </cell>
          <cell r="AI36">
            <v>34654</v>
          </cell>
          <cell r="AJ36">
            <v>0</v>
          </cell>
          <cell r="AK36">
            <v>175295</v>
          </cell>
          <cell r="AL36">
            <v>1322398</v>
          </cell>
          <cell r="AM36">
            <v>127757.47197367231</v>
          </cell>
          <cell r="AN36">
            <v>-26996.550000000003</v>
          </cell>
          <cell r="AO36">
            <v>266592.05204786576</v>
          </cell>
          <cell r="AP36">
            <v>0</v>
          </cell>
          <cell r="AQ36">
            <v>-91297.45</v>
          </cell>
          <cell r="AR36">
            <v>0</v>
          </cell>
          <cell r="AS36">
            <v>0</v>
          </cell>
          <cell r="AT36">
            <v>1598453.524021538</v>
          </cell>
          <cell r="AU36">
            <v>3.9885936918139238E-5</v>
          </cell>
          <cell r="AV36">
            <v>0</v>
          </cell>
          <cell r="AW36">
            <v>0</v>
          </cell>
          <cell r="AY36">
            <v>0</v>
          </cell>
          <cell r="AZ36">
            <v>0</v>
          </cell>
          <cell r="BA36">
            <v>0</v>
          </cell>
          <cell r="BB36">
            <v>0</v>
          </cell>
          <cell r="BC36">
            <v>0</v>
          </cell>
          <cell r="BD36">
            <v>0</v>
          </cell>
          <cell r="BE36">
            <v>0</v>
          </cell>
          <cell r="BF36">
            <v>0</v>
          </cell>
          <cell r="BG36">
            <v>0</v>
          </cell>
          <cell r="BH36">
            <v>0</v>
          </cell>
          <cell r="BJ36">
            <v>0</v>
          </cell>
          <cell r="BL36">
            <v>0</v>
          </cell>
          <cell r="BM36">
            <v>0</v>
          </cell>
          <cell r="BN36">
            <v>0</v>
          </cell>
          <cell r="BO36">
            <v>0</v>
          </cell>
          <cell r="BQ36">
            <v>0</v>
          </cell>
          <cell r="BR36">
            <v>0</v>
          </cell>
          <cell r="BS36">
            <v>0</v>
          </cell>
          <cell r="BT36">
            <v>0</v>
          </cell>
          <cell r="CB36">
            <v>0</v>
          </cell>
          <cell r="CC36">
            <v>0</v>
          </cell>
          <cell r="CD36">
            <v>0</v>
          </cell>
          <cell r="CE36">
            <v>0</v>
          </cell>
          <cell r="CF36">
            <v>0</v>
          </cell>
          <cell r="CI36">
            <v>0</v>
          </cell>
          <cell r="CJ36">
            <v>0</v>
          </cell>
          <cell r="CK36">
            <v>0</v>
          </cell>
          <cell r="CV36">
            <v>3.6743207437318127E-5</v>
          </cell>
          <cell r="DG36">
            <v>1598454</v>
          </cell>
          <cell r="DR36">
            <v>509215.18000000005</v>
          </cell>
          <cell r="EC36">
            <v>3.1390541028254497</v>
          </cell>
          <cell r="EN36">
            <v>2.4095909012463064E-2</v>
          </cell>
        </row>
        <row r="37">
          <cell r="B37">
            <v>12160</v>
          </cell>
          <cell r="C37" t="str">
            <v>General Assembly</v>
          </cell>
          <cell r="D37">
            <v>1.6142620447768545E-3</v>
          </cell>
          <cell r="E37">
            <v>2793049.7333306768</v>
          </cell>
          <cell r="F37">
            <v>2177804.9309945391</v>
          </cell>
          <cell r="G37">
            <v>97881</v>
          </cell>
          <cell r="H37">
            <v>-779360.12186848535</v>
          </cell>
          <cell r="I37">
            <v>-32251.392338033806</v>
          </cell>
          <cell r="J37">
            <v>2356943.2235689019</v>
          </cell>
          <cell r="K37">
            <v>0</v>
          </cell>
          <cell r="L37">
            <v>-123837.70969593077</v>
          </cell>
          <cell r="M37">
            <v>22223.564395159789</v>
          </cell>
          <cell r="N37">
            <v>837.76971599829199</v>
          </cell>
          <cell r="O37">
            <v>-378.07631350718708</v>
          </cell>
          <cell r="P37">
            <v>0</v>
          </cell>
          <cell r="Q37">
            <v>0</v>
          </cell>
          <cell r="R37">
            <v>0</v>
          </cell>
          <cell r="S37">
            <v>6512912.9217893193</v>
          </cell>
          <cell r="T37">
            <v>489404.26999999979</v>
          </cell>
          <cell r="U37">
            <v>11784716.117844509</v>
          </cell>
          <cell r="V37">
            <v>88894.257580639154</v>
          </cell>
          <cell r="W37">
            <v>0</v>
          </cell>
          <cell r="X37">
            <v>12363014.645425148</v>
          </cell>
          <cell r="Y37">
            <v>0</v>
          </cell>
          <cell r="Z37">
            <v>0</v>
          </cell>
          <cell r="AA37">
            <v>0</v>
          </cell>
          <cell r="AB37">
            <v>161256.96169016903</v>
          </cell>
          <cell r="AC37">
            <v>161256.96169016903</v>
          </cell>
          <cell r="AD37" t="str">
            <v>N/A</v>
          </cell>
          <cell r="AE37">
            <v>2444795</v>
          </cell>
          <cell r="AF37">
            <v>2444797</v>
          </cell>
          <cell r="AG37">
            <v>2444797</v>
          </cell>
          <cell r="AH37">
            <v>2444797</v>
          </cell>
          <cell r="AI37">
            <v>2422574</v>
          </cell>
          <cell r="AJ37">
            <v>0</v>
          </cell>
          <cell r="AK37">
            <v>12201760</v>
          </cell>
          <cell r="AL37">
            <v>53145901</v>
          </cell>
          <cell r="AM37">
            <v>6512912.9217893193</v>
          </cell>
          <cell r="AN37">
            <v>-1634685.2699999998</v>
          </cell>
          <cell r="AO37">
            <v>11712353.41373498</v>
          </cell>
          <cell r="AP37">
            <v>0</v>
          </cell>
          <cell r="AQ37">
            <v>489404.26999999979</v>
          </cell>
          <cell r="AR37">
            <v>0</v>
          </cell>
          <cell r="AS37">
            <v>0</v>
          </cell>
          <cell r="AT37">
            <v>70225886.335524291</v>
          </cell>
          <cell r="AU37">
            <v>1.6029773290405359E-3</v>
          </cell>
          <cell r="AV37">
            <v>0</v>
          </cell>
          <cell r="AW37">
            <v>0</v>
          </cell>
          <cell r="AY37">
            <v>0</v>
          </cell>
          <cell r="AZ37">
            <v>0</v>
          </cell>
          <cell r="BA37">
            <v>0</v>
          </cell>
          <cell r="BB37">
            <v>0</v>
          </cell>
          <cell r="BC37">
            <v>0</v>
          </cell>
          <cell r="BD37">
            <v>0</v>
          </cell>
          <cell r="BE37">
            <v>0</v>
          </cell>
          <cell r="BF37">
            <v>0</v>
          </cell>
          <cell r="BG37">
            <v>0</v>
          </cell>
          <cell r="BH37">
            <v>0</v>
          </cell>
          <cell r="BJ37">
            <v>0</v>
          </cell>
          <cell r="BL37">
            <v>0</v>
          </cell>
          <cell r="BM37">
            <v>0</v>
          </cell>
          <cell r="BN37">
            <v>0</v>
          </cell>
          <cell r="BO37">
            <v>0</v>
          </cell>
          <cell r="BQ37">
            <v>0</v>
          </cell>
          <cell r="BR37">
            <v>0</v>
          </cell>
          <cell r="BS37">
            <v>0</v>
          </cell>
          <cell r="BT37">
            <v>0</v>
          </cell>
          <cell r="CB37">
            <v>0</v>
          </cell>
          <cell r="CC37">
            <v>0</v>
          </cell>
          <cell r="CD37">
            <v>0</v>
          </cell>
          <cell r="CE37">
            <v>0</v>
          </cell>
          <cell r="CF37">
            <v>0</v>
          </cell>
          <cell r="CI37">
            <v>0</v>
          </cell>
          <cell r="CJ37">
            <v>0</v>
          </cell>
          <cell r="CK37">
            <v>0</v>
          </cell>
          <cell r="CV37">
            <v>1.6142620447768545E-3</v>
          </cell>
          <cell r="DG37">
            <v>70225886</v>
          </cell>
          <cell r="DR37">
            <v>29167151.46999998</v>
          </cell>
          <cell r="EC37">
            <v>2.4077046424033277</v>
          </cell>
          <cell r="EN37">
            <v>2.4095909012463064E-2</v>
          </cell>
        </row>
        <row r="38">
          <cell r="B38">
            <v>12220</v>
          </cell>
          <cell r="C38" t="str">
            <v>Health &amp; Human Services</v>
          </cell>
          <cell r="D38">
            <v>3.9863829786089162E-2</v>
          </cell>
          <cell r="E38">
            <v>68973720.539261639</v>
          </cell>
          <cell r="F38">
            <v>53780391.701195456</v>
          </cell>
          <cell r="G38">
            <v>-3016320</v>
          </cell>
          <cell r="H38">
            <v>-19246118.89423795</v>
          </cell>
          <cell r="I38">
            <v>-796440.71338212129</v>
          </cell>
          <cell r="J38">
            <v>58204170.620151691</v>
          </cell>
          <cell r="K38">
            <v>0</v>
          </cell>
          <cell r="L38">
            <v>-3058143.7483405108</v>
          </cell>
          <cell r="M38">
            <v>548805.80953714042</v>
          </cell>
          <cell r="N38">
            <v>20688.530382384553</v>
          </cell>
          <cell r="O38">
            <v>-9336.5075741999426</v>
          </cell>
          <cell r="P38">
            <v>0</v>
          </cell>
          <cell r="Q38">
            <v>0</v>
          </cell>
          <cell r="R38">
            <v>0</v>
          </cell>
          <cell r="S38">
            <v>155401417.33699352</v>
          </cell>
          <cell r="T38">
            <v>5261393.0399999991</v>
          </cell>
          <cell r="U38">
            <v>291020853.10075843</v>
          </cell>
          <cell r="V38">
            <v>2195223.2381485617</v>
          </cell>
          <cell r="W38">
            <v>0</v>
          </cell>
          <cell r="X38">
            <v>298477469.37890702</v>
          </cell>
          <cell r="Y38">
            <v>20342997</v>
          </cell>
          <cell r="Z38">
            <v>0</v>
          </cell>
          <cell r="AA38">
            <v>0</v>
          </cell>
          <cell r="AB38">
            <v>3982203.5669106063</v>
          </cell>
          <cell r="AC38">
            <v>24325200.566910606</v>
          </cell>
          <cell r="AD38" t="str">
            <v>N/A</v>
          </cell>
          <cell r="AE38">
            <v>54940216</v>
          </cell>
          <cell r="AF38">
            <v>54940215</v>
          </cell>
          <cell r="AG38">
            <v>54940215</v>
          </cell>
          <cell r="AH38">
            <v>54940215</v>
          </cell>
          <cell r="AI38">
            <v>54391409</v>
          </cell>
          <cell r="AJ38">
            <v>0</v>
          </cell>
          <cell r="AK38">
            <v>274152270</v>
          </cell>
          <cell r="AL38">
            <v>1346076666</v>
          </cell>
          <cell r="AM38">
            <v>155401417.33699352</v>
          </cell>
          <cell r="AN38">
            <v>-41418259.039999999</v>
          </cell>
          <cell r="AO38">
            <v>289233872.77199644</v>
          </cell>
          <cell r="AP38">
            <v>0</v>
          </cell>
          <cell r="AQ38">
            <v>-15081603.960000001</v>
          </cell>
          <cell r="AR38">
            <v>0</v>
          </cell>
          <cell r="AS38">
            <v>0</v>
          </cell>
          <cell r="AT38">
            <v>1734212093.10899</v>
          </cell>
          <cell r="AU38">
            <v>4.0600128066634794E-2</v>
          </cell>
          <cell r="AV38">
            <v>0</v>
          </cell>
          <cell r="AW38">
            <v>0</v>
          </cell>
          <cell r="AY38">
            <v>0</v>
          </cell>
          <cell r="AZ38">
            <v>0</v>
          </cell>
          <cell r="BA38">
            <v>0</v>
          </cell>
          <cell r="BB38">
            <v>0</v>
          </cell>
          <cell r="BC38">
            <v>0</v>
          </cell>
          <cell r="BD38">
            <v>0</v>
          </cell>
          <cell r="BE38">
            <v>0</v>
          </cell>
          <cell r="BF38">
            <v>0</v>
          </cell>
          <cell r="BG38">
            <v>0</v>
          </cell>
          <cell r="BH38">
            <v>0</v>
          </cell>
          <cell r="BJ38">
            <v>0</v>
          </cell>
          <cell r="BL38">
            <v>0</v>
          </cell>
          <cell r="BM38">
            <v>0</v>
          </cell>
          <cell r="BN38">
            <v>0</v>
          </cell>
          <cell r="BO38">
            <v>0</v>
          </cell>
          <cell r="BQ38">
            <v>0</v>
          </cell>
          <cell r="BR38">
            <v>0</v>
          </cell>
          <cell r="BS38">
            <v>0</v>
          </cell>
          <cell r="BT38">
            <v>0</v>
          </cell>
          <cell r="CB38">
            <v>0</v>
          </cell>
          <cell r="CC38">
            <v>0</v>
          </cell>
          <cell r="CD38">
            <v>0</v>
          </cell>
          <cell r="CE38">
            <v>0</v>
          </cell>
          <cell r="CF38">
            <v>0</v>
          </cell>
          <cell r="CI38">
            <v>0</v>
          </cell>
          <cell r="CJ38">
            <v>0</v>
          </cell>
          <cell r="CK38">
            <v>0</v>
          </cell>
          <cell r="CV38">
            <v>3.9863829786089162E-2</v>
          </cell>
          <cell r="DG38">
            <v>1734212093</v>
          </cell>
          <cell r="DR38">
            <v>714528160.84999931</v>
          </cell>
          <cell r="EC38">
            <v>2.4270731204449514</v>
          </cell>
          <cell r="EN38">
            <v>2.4095909012463064E-2</v>
          </cell>
        </row>
        <row r="39">
          <cell r="B39">
            <v>12510</v>
          </cell>
          <cell r="C39" t="str">
            <v>Department Of Commerce</v>
          </cell>
          <cell r="D39">
            <v>4.4662492583956914E-3</v>
          </cell>
          <cell r="E39">
            <v>7727652.6078978768</v>
          </cell>
          <cell r="F39">
            <v>6025427.9591448782</v>
          </cell>
          <cell r="G39">
            <v>-3435545</v>
          </cell>
          <cell r="H39">
            <v>-2156289.6665884657</v>
          </cell>
          <cell r="I39">
            <v>-89231.334886451805</v>
          </cell>
          <cell r="J39">
            <v>6521057.6922165705</v>
          </cell>
          <cell r="K39">
            <v>0</v>
          </cell>
          <cell r="L39">
            <v>-342627.19666888245</v>
          </cell>
          <cell r="M39">
            <v>61486.905623499202</v>
          </cell>
          <cell r="N39">
            <v>2317.8940401221957</v>
          </cell>
          <cell r="O39">
            <v>-1046.0402388088548</v>
          </cell>
          <cell r="P39">
            <v>0</v>
          </cell>
          <cell r="Q39">
            <v>0</v>
          </cell>
          <cell r="R39">
            <v>0</v>
          </cell>
          <cell r="S39">
            <v>14313203.820540339</v>
          </cell>
          <cell r="T39">
            <v>954519.16999999993</v>
          </cell>
          <cell r="U39">
            <v>32605288.461082853</v>
          </cell>
          <cell r="V39">
            <v>245947.62249399681</v>
          </cell>
          <cell r="W39">
            <v>0</v>
          </cell>
          <cell r="X39">
            <v>33805755.253576852</v>
          </cell>
          <cell r="Y39">
            <v>18132246</v>
          </cell>
          <cell r="Z39">
            <v>0</v>
          </cell>
          <cell r="AA39">
            <v>0</v>
          </cell>
          <cell r="AB39">
            <v>446156.67443225899</v>
          </cell>
          <cell r="AC39">
            <v>18578402.674432259</v>
          </cell>
          <cell r="AD39" t="str">
            <v>N/A</v>
          </cell>
          <cell r="AE39">
            <v>3057768</v>
          </cell>
          <cell r="AF39">
            <v>3057768</v>
          </cell>
          <cell r="AG39">
            <v>3057768</v>
          </cell>
          <cell r="AH39">
            <v>3057768</v>
          </cell>
          <cell r="AI39">
            <v>2996281</v>
          </cell>
          <cell r="AJ39">
            <v>0</v>
          </cell>
          <cell r="AK39">
            <v>15227353</v>
          </cell>
          <cell r="AL39">
            <v>169834925</v>
          </cell>
          <cell r="AM39">
            <v>14313203.820540339</v>
          </cell>
          <cell r="AN39">
            <v>-5078458.17</v>
          </cell>
          <cell r="AO39">
            <v>32405079.409144592</v>
          </cell>
          <cell r="AP39">
            <v>0</v>
          </cell>
          <cell r="AQ39">
            <v>-17177726.829999998</v>
          </cell>
          <cell r="AR39">
            <v>0</v>
          </cell>
          <cell r="AS39">
            <v>0</v>
          </cell>
          <cell r="AT39">
            <v>194297023.22968495</v>
          </cell>
          <cell r="AU39">
            <v>5.1225311936079748E-3</v>
          </cell>
          <cell r="AV39">
            <v>0</v>
          </cell>
          <cell r="AW39">
            <v>0</v>
          </cell>
          <cell r="AY39">
            <v>0</v>
          </cell>
          <cell r="AZ39">
            <v>0</v>
          </cell>
          <cell r="BA39">
            <v>0</v>
          </cell>
          <cell r="BB39">
            <v>0</v>
          </cell>
          <cell r="BC39">
            <v>0</v>
          </cell>
          <cell r="BD39">
            <v>0</v>
          </cell>
          <cell r="BE39">
            <v>0</v>
          </cell>
          <cell r="BF39">
            <v>0</v>
          </cell>
          <cell r="BG39">
            <v>0</v>
          </cell>
          <cell r="BH39">
            <v>0</v>
          </cell>
          <cell r="BJ39">
            <v>0</v>
          </cell>
          <cell r="BL39">
            <v>0</v>
          </cell>
          <cell r="BM39">
            <v>0</v>
          </cell>
          <cell r="BN39">
            <v>0</v>
          </cell>
          <cell r="BO39">
            <v>0</v>
          </cell>
          <cell r="BQ39">
            <v>0</v>
          </cell>
          <cell r="BR39">
            <v>0</v>
          </cell>
          <cell r="BS39">
            <v>0</v>
          </cell>
          <cell r="BT39">
            <v>0</v>
          </cell>
          <cell r="CB39">
            <v>0</v>
          </cell>
          <cell r="CC39">
            <v>0</v>
          </cell>
          <cell r="CD39">
            <v>0</v>
          </cell>
          <cell r="CE39">
            <v>0</v>
          </cell>
          <cell r="CF39">
            <v>0</v>
          </cell>
          <cell r="CI39">
            <v>0</v>
          </cell>
          <cell r="CJ39">
            <v>0</v>
          </cell>
          <cell r="CK39">
            <v>0</v>
          </cell>
          <cell r="CV39">
            <v>4.4662492583956914E-3</v>
          </cell>
          <cell r="DG39">
            <v>194297024</v>
          </cell>
          <cell r="DR39">
            <v>89318474.35999988</v>
          </cell>
          <cell r="EC39">
            <v>2.1753285128548212</v>
          </cell>
          <cell r="EN39">
            <v>2.4095909012463064E-2</v>
          </cell>
        </row>
        <row r="40">
          <cell r="B40">
            <v>12600</v>
          </cell>
          <cell r="C40" t="str">
            <v>Insurance Department</v>
          </cell>
          <cell r="D40">
            <v>1.2011297539877978E-3</v>
          </cell>
          <cell r="E40">
            <v>2078234.5406224977</v>
          </cell>
          <cell r="F40">
            <v>1620447.1321510128</v>
          </cell>
          <cell r="G40">
            <v>-222908</v>
          </cell>
          <cell r="H40">
            <v>-579901.28336146078</v>
          </cell>
          <cell r="I40">
            <v>-23997.40926207641</v>
          </cell>
          <cell r="J40">
            <v>1753739.2045167368</v>
          </cell>
          <cell r="K40">
            <v>0</v>
          </cell>
          <cell r="L40">
            <v>-92144.369164082789</v>
          </cell>
          <cell r="M40">
            <v>16535.967330124637</v>
          </cell>
          <cell r="N40">
            <v>623.36231972458734</v>
          </cell>
          <cell r="O40">
            <v>-281.3165996814821</v>
          </cell>
          <cell r="P40">
            <v>0</v>
          </cell>
          <cell r="Q40">
            <v>0</v>
          </cell>
          <cell r="R40">
            <v>0</v>
          </cell>
          <cell r="S40">
            <v>4550347.8285527946</v>
          </cell>
          <cell r="T40">
            <v>265156.37000000011</v>
          </cell>
          <cell r="U40">
            <v>8768696.022583684</v>
          </cell>
          <cell r="V40">
            <v>66143.869320498547</v>
          </cell>
          <cell r="W40">
            <v>0</v>
          </cell>
          <cell r="X40">
            <v>9099996.2619041819</v>
          </cell>
          <cell r="Y40">
            <v>1379695</v>
          </cell>
          <cell r="Z40">
            <v>0</v>
          </cell>
          <cell r="AA40">
            <v>0</v>
          </cell>
          <cell r="AB40">
            <v>119987.04631038204</v>
          </cell>
          <cell r="AC40">
            <v>1499682.046310382</v>
          </cell>
          <cell r="AD40" t="str">
            <v>N/A</v>
          </cell>
          <cell r="AE40">
            <v>1523370</v>
          </cell>
          <cell r="AF40">
            <v>1523370</v>
          </cell>
          <cell r="AG40">
            <v>1523370</v>
          </cell>
          <cell r="AH40">
            <v>1523370</v>
          </cell>
          <cell r="AI40">
            <v>1506834</v>
          </cell>
          <cell r="AJ40">
            <v>0</v>
          </cell>
          <cell r="AK40">
            <v>7600314</v>
          </cell>
          <cell r="AL40">
            <v>41478482</v>
          </cell>
          <cell r="AM40">
            <v>4550347.8285527946</v>
          </cell>
          <cell r="AN40">
            <v>-1375917.37</v>
          </cell>
          <cell r="AO40">
            <v>8714852.8455938008</v>
          </cell>
          <cell r="AP40">
            <v>0</v>
          </cell>
          <cell r="AQ40">
            <v>-1114538.6299999999</v>
          </cell>
          <cell r="AR40">
            <v>0</v>
          </cell>
          <cell r="AS40">
            <v>0</v>
          </cell>
          <cell r="AT40">
            <v>52253226.6741466</v>
          </cell>
          <cell r="AU40">
            <v>1.2510666990705065E-3</v>
          </cell>
          <cell r="AV40">
            <v>0</v>
          </cell>
          <cell r="AW40">
            <v>0</v>
          </cell>
          <cell r="AY40">
            <v>0</v>
          </cell>
          <cell r="AZ40">
            <v>0</v>
          </cell>
          <cell r="BA40">
            <v>0</v>
          </cell>
          <cell r="BB40">
            <v>0</v>
          </cell>
          <cell r="BC40">
            <v>0</v>
          </cell>
          <cell r="BD40">
            <v>0</v>
          </cell>
          <cell r="BE40">
            <v>0</v>
          </cell>
          <cell r="BF40">
            <v>0</v>
          </cell>
          <cell r="BG40">
            <v>0</v>
          </cell>
          <cell r="BH40">
            <v>0</v>
          </cell>
          <cell r="BJ40">
            <v>0</v>
          </cell>
          <cell r="BL40">
            <v>0</v>
          </cell>
          <cell r="BM40">
            <v>0</v>
          </cell>
          <cell r="BN40">
            <v>0</v>
          </cell>
          <cell r="BO40">
            <v>0</v>
          </cell>
          <cell r="BQ40">
            <v>0</v>
          </cell>
          <cell r="BR40">
            <v>0</v>
          </cell>
          <cell r="BS40">
            <v>0</v>
          </cell>
          <cell r="BT40">
            <v>0</v>
          </cell>
          <cell r="CB40">
            <v>0</v>
          </cell>
          <cell r="CC40">
            <v>0</v>
          </cell>
          <cell r="CD40">
            <v>0</v>
          </cell>
          <cell r="CE40">
            <v>0</v>
          </cell>
          <cell r="CF40">
            <v>0</v>
          </cell>
          <cell r="CI40">
            <v>0</v>
          </cell>
          <cell r="CJ40">
            <v>0</v>
          </cell>
          <cell r="CK40">
            <v>0</v>
          </cell>
          <cell r="CV40">
            <v>1.2011297539877978E-3</v>
          </cell>
          <cell r="DG40">
            <v>52253227</v>
          </cell>
          <cell r="DR40">
            <v>23967770.510000024</v>
          </cell>
          <cell r="EC40">
            <v>2.1801454990650253</v>
          </cell>
          <cell r="EN40">
            <v>2.4095909012463064E-2</v>
          </cell>
        </row>
        <row r="41">
          <cell r="B41">
            <v>12700</v>
          </cell>
          <cell r="C41" t="str">
            <v>Labor Department</v>
          </cell>
          <cell r="D41">
            <v>9.5007738500502809E-4</v>
          </cell>
          <cell r="E41">
            <v>1643855.4046524828</v>
          </cell>
          <cell r="F41">
            <v>1281751.7580773972</v>
          </cell>
          <cell r="G41">
            <v>-307990</v>
          </cell>
          <cell r="H41">
            <v>-458694.06950243079</v>
          </cell>
          <cell r="I41">
            <v>-18981.626059061571</v>
          </cell>
          <cell r="J41">
            <v>1387183.9839752952</v>
          </cell>
          <cell r="K41">
            <v>0</v>
          </cell>
          <cell r="L41">
            <v>-72884.949363463267</v>
          </cell>
          <cell r="M41">
            <v>13079.726438691645</v>
          </cell>
          <cell r="N41">
            <v>493.07116126990945</v>
          </cell>
          <cell r="O41">
            <v>-222.51762434202763</v>
          </cell>
          <cell r="P41">
            <v>0</v>
          </cell>
          <cell r="Q41">
            <v>0</v>
          </cell>
          <cell r="R41">
            <v>0</v>
          </cell>
          <cell r="S41">
            <v>3467590.7817558399</v>
          </cell>
          <cell r="T41">
            <v>169012.27000000002</v>
          </cell>
          <cell r="U41">
            <v>6935919.9198764758</v>
          </cell>
          <cell r="V41">
            <v>52318.90575476658</v>
          </cell>
          <cell r="W41">
            <v>0</v>
          </cell>
          <cell r="X41">
            <v>7157251.0956312427</v>
          </cell>
          <cell r="Y41">
            <v>1708960</v>
          </cell>
          <cell r="Z41">
            <v>0</v>
          </cell>
          <cell r="AA41">
            <v>0</v>
          </cell>
          <cell r="AB41">
            <v>94908.130295307841</v>
          </cell>
          <cell r="AC41">
            <v>1803868.1302953078</v>
          </cell>
          <cell r="AD41" t="str">
            <v>N/A</v>
          </cell>
          <cell r="AE41">
            <v>1073292</v>
          </cell>
          <cell r="AF41">
            <v>1073293</v>
          </cell>
          <cell r="AG41">
            <v>1073293</v>
          </cell>
          <cell r="AH41">
            <v>1073293</v>
          </cell>
          <cell r="AI41">
            <v>1060213</v>
          </cell>
          <cell r="AJ41">
            <v>0</v>
          </cell>
          <cell r="AK41">
            <v>5353384</v>
          </cell>
          <cell r="AL41">
            <v>33550086</v>
          </cell>
          <cell r="AM41">
            <v>3467590.7817558399</v>
          </cell>
          <cell r="AN41">
            <v>-1039464.27</v>
          </cell>
          <cell r="AO41">
            <v>6893330.6953359349</v>
          </cell>
          <cell r="AP41">
            <v>0</v>
          </cell>
          <cell r="AQ41">
            <v>-1539947.73</v>
          </cell>
          <cell r="AR41">
            <v>0</v>
          </cell>
          <cell r="AS41">
            <v>0</v>
          </cell>
          <cell r="AT41">
            <v>41331595.477091774</v>
          </cell>
          <cell r="AU41">
            <v>1.0119318006587533E-3</v>
          </cell>
          <cell r="AV41">
            <v>0</v>
          </cell>
          <cell r="AW41">
            <v>0</v>
          </cell>
          <cell r="AY41">
            <v>0</v>
          </cell>
          <cell r="AZ41">
            <v>0</v>
          </cell>
          <cell r="BA41">
            <v>0</v>
          </cell>
          <cell r="BB41">
            <v>0</v>
          </cell>
          <cell r="BC41">
            <v>0</v>
          </cell>
          <cell r="BD41">
            <v>0</v>
          </cell>
          <cell r="BE41">
            <v>0</v>
          </cell>
          <cell r="BF41">
            <v>0</v>
          </cell>
          <cell r="BG41">
            <v>0</v>
          </cell>
          <cell r="BH41">
            <v>0</v>
          </cell>
          <cell r="BJ41">
            <v>0</v>
          </cell>
          <cell r="BL41">
            <v>0</v>
          </cell>
          <cell r="BM41">
            <v>0</v>
          </cell>
          <cell r="BN41">
            <v>0</v>
          </cell>
          <cell r="BO41">
            <v>0</v>
          </cell>
          <cell r="BQ41">
            <v>0</v>
          </cell>
          <cell r="BR41">
            <v>0</v>
          </cell>
          <cell r="BS41">
            <v>0</v>
          </cell>
          <cell r="BT41">
            <v>0</v>
          </cell>
          <cell r="CB41">
            <v>0</v>
          </cell>
          <cell r="CC41">
            <v>0</v>
          </cell>
          <cell r="CD41">
            <v>0</v>
          </cell>
          <cell r="CE41">
            <v>0</v>
          </cell>
          <cell r="CF41">
            <v>0</v>
          </cell>
          <cell r="CI41">
            <v>0</v>
          </cell>
          <cell r="CJ41">
            <v>0</v>
          </cell>
          <cell r="CK41">
            <v>0</v>
          </cell>
          <cell r="CV41">
            <v>9.5007738500502809E-4</v>
          </cell>
          <cell r="DG41">
            <v>41331596</v>
          </cell>
          <cell r="DR41">
            <v>18256095.459999993</v>
          </cell>
          <cell r="EC41">
            <v>2.2639888189979924</v>
          </cell>
          <cell r="EN41">
            <v>2.4095909012463064E-2</v>
          </cell>
        </row>
        <row r="42">
          <cell r="B42">
            <v>13500</v>
          </cell>
          <cell r="C42" t="str">
            <v>Revenue Department</v>
          </cell>
          <cell r="D42">
            <v>3.5355190976060834E-3</v>
          </cell>
          <cell r="E42">
            <v>6117272.4123109942</v>
          </cell>
          <cell r="F42">
            <v>4769777.5892737694</v>
          </cell>
          <cell r="G42">
            <v>325106</v>
          </cell>
          <cell r="H42">
            <v>-1706936.3698999251</v>
          </cell>
          <cell r="I42">
            <v>-70636.247630580445</v>
          </cell>
          <cell r="J42">
            <v>5162122.1014664946</v>
          </cell>
          <cell r="K42">
            <v>0</v>
          </cell>
          <cell r="L42">
            <v>-271226.46478024835</v>
          </cell>
          <cell r="M42">
            <v>48673.532646198895</v>
          </cell>
          <cell r="N42">
            <v>1834.8637012756051</v>
          </cell>
          <cell r="O42">
            <v>-828.05392785032075</v>
          </cell>
          <cell r="P42">
            <v>0</v>
          </cell>
          <cell r="Q42">
            <v>0</v>
          </cell>
          <cell r="R42">
            <v>0</v>
          </cell>
          <cell r="S42">
            <v>14375159.363160131</v>
          </cell>
          <cell r="T42">
            <v>1625534.4100000001</v>
          </cell>
          <cell r="U42">
            <v>25810610.50733247</v>
          </cell>
          <cell r="V42">
            <v>194694.13058479558</v>
          </cell>
          <cell r="W42">
            <v>0</v>
          </cell>
          <cell r="X42">
            <v>27630839.047917265</v>
          </cell>
          <cell r="Y42">
            <v>0</v>
          </cell>
          <cell r="Z42">
            <v>0</v>
          </cell>
          <cell r="AA42">
            <v>0</v>
          </cell>
          <cell r="AB42">
            <v>353181.23815290222</v>
          </cell>
          <cell r="AC42">
            <v>353181.23815290222</v>
          </cell>
          <cell r="AD42" t="str">
            <v>N/A</v>
          </cell>
          <cell r="AE42">
            <v>5465265</v>
          </cell>
          <cell r="AF42">
            <v>5465267</v>
          </cell>
          <cell r="AG42">
            <v>5465267</v>
          </cell>
          <cell r="AH42">
            <v>5465267</v>
          </cell>
          <cell r="AI42">
            <v>5416594</v>
          </cell>
          <cell r="AJ42">
            <v>0</v>
          </cell>
          <cell r="AK42">
            <v>27277660</v>
          </cell>
          <cell r="AL42">
            <v>115899152</v>
          </cell>
          <cell r="AM42">
            <v>14375159.363160131</v>
          </cell>
          <cell r="AN42">
            <v>-3744870.41</v>
          </cell>
          <cell r="AO42">
            <v>25652123.399764366</v>
          </cell>
          <cell r="AP42">
            <v>0</v>
          </cell>
          <cell r="AQ42">
            <v>1625534.4100000001</v>
          </cell>
          <cell r="AR42">
            <v>0</v>
          </cell>
          <cell r="AS42">
            <v>0</v>
          </cell>
          <cell r="AT42">
            <v>153807098.76292449</v>
          </cell>
          <cell r="AU42">
            <v>3.4957298644101818E-3</v>
          </cell>
          <cell r="AV42">
            <v>0</v>
          </cell>
          <cell r="AW42">
            <v>0</v>
          </cell>
          <cell r="AY42">
            <v>0</v>
          </cell>
          <cell r="AZ42">
            <v>0</v>
          </cell>
          <cell r="BA42">
            <v>0</v>
          </cell>
          <cell r="BB42">
            <v>0</v>
          </cell>
          <cell r="BC42">
            <v>0</v>
          </cell>
          <cell r="BD42">
            <v>0</v>
          </cell>
          <cell r="BE42">
            <v>0</v>
          </cell>
          <cell r="BF42">
            <v>0</v>
          </cell>
          <cell r="BG42">
            <v>0</v>
          </cell>
          <cell r="BH42">
            <v>0</v>
          </cell>
          <cell r="BJ42">
            <v>0</v>
          </cell>
          <cell r="BL42">
            <v>0</v>
          </cell>
          <cell r="BM42">
            <v>0</v>
          </cell>
          <cell r="BN42">
            <v>0</v>
          </cell>
          <cell r="BO42">
            <v>0</v>
          </cell>
          <cell r="BQ42">
            <v>0</v>
          </cell>
          <cell r="BR42">
            <v>0</v>
          </cell>
          <cell r="BS42">
            <v>0</v>
          </cell>
          <cell r="BT42">
            <v>0</v>
          </cell>
          <cell r="CB42">
            <v>0</v>
          </cell>
          <cell r="CC42">
            <v>0</v>
          </cell>
          <cell r="CD42">
            <v>0</v>
          </cell>
          <cell r="CE42">
            <v>0</v>
          </cell>
          <cell r="CF42">
            <v>0</v>
          </cell>
          <cell r="CI42">
            <v>0</v>
          </cell>
          <cell r="CJ42">
            <v>0</v>
          </cell>
          <cell r="CK42">
            <v>0</v>
          </cell>
          <cell r="CV42">
            <v>3.5355190976060834E-3</v>
          </cell>
          <cell r="DG42">
            <v>153807098</v>
          </cell>
          <cell r="DR42">
            <v>62437210.360000014</v>
          </cell>
          <cell r="EC42">
            <v>2.4633883723052352</v>
          </cell>
          <cell r="EN42">
            <v>2.4095909012463064E-2</v>
          </cell>
        </row>
        <row r="43">
          <cell r="B43">
            <v>13700</v>
          </cell>
          <cell r="C43" t="str">
            <v>Secretary Of State</v>
          </cell>
          <cell r="D43">
            <v>4.2865948792620732E-4</v>
          </cell>
          <cell r="E43">
            <v>741680.86421647889</v>
          </cell>
          <cell r="F43">
            <v>578305.57903771731</v>
          </cell>
          <cell r="G43">
            <v>-114678</v>
          </cell>
          <cell r="H43">
            <v>-206955.31548375878</v>
          </cell>
          <cell r="I43">
            <v>-8564.2014375923955</v>
          </cell>
          <cell r="J43">
            <v>625874.88726209314</v>
          </cell>
          <cell r="K43">
            <v>0</v>
          </cell>
          <cell r="L43">
            <v>-32884.505583199803</v>
          </cell>
          <cell r="M43">
            <v>5901.3601690927135</v>
          </cell>
          <cell r="N43">
            <v>222.46570104394308</v>
          </cell>
          <cell r="O43">
            <v>-100.39633866719701</v>
          </cell>
          <cell r="P43">
            <v>0</v>
          </cell>
          <cell r="Q43">
            <v>0</v>
          </cell>
          <cell r="R43">
            <v>0</v>
          </cell>
          <cell r="S43">
            <v>1588802.7375432074</v>
          </cell>
          <cell r="T43">
            <v>68708.860000000102</v>
          </cell>
          <cell r="U43">
            <v>3129374.4363104659</v>
          </cell>
          <cell r="V43">
            <v>23605.440676370854</v>
          </cell>
          <cell r="W43">
            <v>0</v>
          </cell>
          <cell r="X43">
            <v>3221688.7369868364</v>
          </cell>
          <cell r="Y43">
            <v>642100</v>
          </cell>
          <cell r="Z43">
            <v>0</v>
          </cell>
          <cell r="AA43">
            <v>0</v>
          </cell>
          <cell r="AB43">
            <v>42821.007187961979</v>
          </cell>
          <cell r="AC43">
            <v>684921.00718796195</v>
          </cell>
          <cell r="AD43" t="str">
            <v>N/A</v>
          </cell>
          <cell r="AE43">
            <v>508534</v>
          </cell>
          <cell r="AF43">
            <v>508534</v>
          </cell>
          <cell r="AG43">
            <v>508534</v>
          </cell>
          <cell r="AH43">
            <v>508534</v>
          </cell>
          <cell r="AI43">
            <v>502633</v>
          </cell>
          <cell r="AJ43">
            <v>0</v>
          </cell>
          <cell r="AK43">
            <v>2536769</v>
          </cell>
          <cell r="AL43">
            <v>14982508</v>
          </cell>
          <cell r="AM43">
            <v>1588802.7375432074</v>
          </cell>
          <cell r="AN43">
            <v>-459933.8600000001</v>
          </cell>
          <cell r="AO43">
            <v>3110158.8697988749</v>
          </cell>
          <cell r="AP43">
            <v>0</v>
          </cell>
          <cell r="AQ43">
            <v>-573391.1399999999</v>
          </cell>
          <cell r="AR43">
            <v>0</v>
          </cell>
          <cell r="AS43">
            <v>0</v>
          </cell>
          <cell r="AT43">
            <v>18648144.607342083</v>
          </cell>
          <cell r="AU43">
            <v>4.5189978481555571E-4</v>
          </cell>
          <cell r="AV43">
            <v>0</v>
          </cell>
          <cell r="AW43">
            <v>0</v>
          </cell>
          <cell r="AY43">
            <v>0</v>
          </cell>
          <cell r="AZ43">
            <v>0</v>
          </cell>
          <cell r="BA43">
            <v>0</v>
          </cell>
          <cell r="BB43">
            <v>0</v>
          </cell>
          <cell r="BC43">
            <v>0</v>
          </cell>
          <cell r="BD43">
            <v>0</v>
          </cell>
          <cell r="BE43">
            <v>0</v>
          </cell>
          <cell r="BF43">
            <v>0</v>
          </cell>
          <cell r="BG43">
            <v>0</v>
          </cell>
          <cell r="BH43">
            <v>0</v>
          </cell>
          <cell r="BJ43">
            <v>0</v>
          </cell>
          <cell r="BL43">
            <v>0</v>
          </cell>
          <cell r="BM43">
            <v>0</v>
          </cell>
          <cell r="BN43">
            <v>0</v>
          </cell>
          <cell r="BO43">
            <v>0</v>
          </cell>
          <cell r="BQ43">
            <v>0</v>
          </cell>
          <cell r="BR43">
            <v>0</v>
          </cell>
          <cell r="BS43">
            <v>0</v>
          </cell>
          <cell r="BT43">
            <v>0</v>
          </cell>
          <cell r="CB43">
            <v>0</v>
          </cell>
          <cell r="CC43">
            <v>0</v>
          </cell>
          <cell r="CD43">
            <v>0</v>
          </cell>
          <cell r="CE43">
            <v>0</v>
          </cell>
          <cell r="CF43">
            <v>0</v>
          </cell>
          <cell r="CI43">
            <v>0</v>
          </cell>
          <cell r="CJ43">
            <v>0</v>
          </cell>
          <cell r="CK43">
            <v>0</v>
          </cell>
          <cell r="CV43">
            <v>4.2865948792620732E-4</v>
          </cell>
          <cell r="DG43">
            <v>18648145</v>
          </cell>
          <cell r="DR43">
            <v>8062460.2200000007</v>
          </cell>
          <cell r="EC43">
            <v>2.3129596290894936</v>
          </cell>
          <cell r="EN43">
            <v>2.4095909012463064E-2</v>
          </cell>
        </row>
        <row r="44">
          <cell r="B44">
            <v>14300</v>
          </cell>
          <cell r="C44" t="str">
            <v>State Treasurer</v>
          </cell>
          <cell r="D44">
            <v>1.2204841199810437E-3</v>
          </cell>
          <cell r="E44">
            <v>2111722.1066289777</v>
          </cell>
          <cell r="F44">
            <v>1646558.1553474918</v>
          </cell>
          <cell r="G44">
            <v>202646</v>
          </cell>
          <cell r="H44">
            <v>-589245.50420093955</v>
          </cell>
          <cell r="I44">
            <v>-24384.090751071191</v>
          </cell>
          <cell r="J44">
            <v>1781998.025271306</v>
          </cell>
          <cell r="K44">
            <v>0</v>
          </cell>
          <cell r="L44">
            <v>-93629.134518614635</v>
          </cell>
          <cell r="M44">
            <v>16802.419112454591</v>
          </cell>
          <cell r="N44">
            <v>633.40684858776206</v>
          </cell>
          <cell r="O44">
            <v>-285.84958574076023</v>
          </cell>
          <cell r="P44">
            <v>0</v>
          </cell>
          <cell r="Q44">
            <v>0</v>
          </cell>
          <cell r="R44">
            <v>0</v>
          </cell>
          <cell r="S44">
            <v>5052815.534152451</v>
          </cell>
          <cell r="T44">
            <v>1013227.0161748636</v>
          </cell>
          <cell r="U44">
            <v>8909990.1263565309</v>
          </cell>
          <cell r="V44">
            <v>67209.676449818362</v>
          </cell>
          <cell r="W44">
            <v>0</v>
          </cell>
          <cell r="X44">
            <v>9990426.8189812135</v>
          </cell>
          <cell r="Y44">
            <v>0</v>
          </cell>
          <cell r="Z44">
            <v>0</v>
          </cell>
          <cell r="AA44">
            <v>0</v>
          </cell>
          <cell r="AB44">
            <v>121920.45375535595</v>
          </cell>
          <cell r="AC44">
            <v>121920.45375535595</v>
          </cell>
          <cell r="AD44" t="str">
            <v>N/A</v>
          </cell>
          <cell r="AE44">
            <v>1977062</v>
          </cell>
          <cell r="AF44">
            <v>1977062</v>
          </cell>
          <cell r="AG44">
            <v>1977062</v>
          </cell>
          <cell r="AH44">
            <v>1977062</v>
          </cell>
          <cell r="AI44">
            <v>1960260</v>
          </cell>
          <cell r="AJ44">
            <v>0</v>
          </cell>
          <cell r="AK44">
            <v>9868508</v>
          </cell>
          <cell r="AL44">
            <v>39406661</v>
          </cell>
          <cell r="AM44">
            <v>5052815.534152451</v>
          </cell>
          <cell r="AN44">
            <v>-1232776.0161748636</v>
          </cell>
          <cell r="AO44">
            <v>8855279.3490509931</v>
          </cell>
          <cell r="AP44">
            <v>0</v>
          </cell>
          <cell r="AQ44">
            <v>1013227.0161748636</v>
          </cell>
          <cell r="AR44">
            <v>0</v>
          </cell>
          <cell r="AS44">
            <v>0</v>
          </cell>
          <cell r="AT44">
            <v>53095206.883203439</v>
          </cell>
          <cell r="AU44">
            <v>1.1885767916154681E-3</v>
          </cell>
          <cell r="AV44">
            <v>0</v>
          </cell>
          <cell r="AW44">
            <v>0</v>
          </cell>
          <cell r="AY44">
            <v>0</v>
          </cell>
          <cell r="AZ44">
            <v>0</v>
          </cell>
          <cell r="BA44">
            <v>0</v>
          </cell>
          <cell r="BB44">
            <v>0</v>
          </cell>
          <cell r="BC44">
            <v>0</v>
          </cell>
          <cell r="BD44">
            <v>0</v>
          </cell>
          <cell r="BE44">
            <v>0</v>
          </cell>
          <cell r="BF44">
            <v>0</v>
          </cell>
          <cell r="BG44">
            <v>0</v>
          </cell>
          <cell r="BH44">
            <v>0</v>
          </cell>
          <cell r="BJ44">
            <v>0</v>
          </cell>
          <cell r="BL44">
            <v>0</v>
          </cell>
          <cell r="BM44">
            <v>0</v>
          </cell>
          <cell r="BN44">
            <v>0</v>
          </cell>
          <cell r="BO44">
            <v>0</v>
          </cell>
          <cell r="BQ44">
            <v>0</v>
          </cell>
          <cell r="BR44">
            <v>0</v>
          </cell>
          <cell r="BS44">
            <v>0</v>
          </cell>
          <cell r="BT44">
            <v>0</v>
          </cell>
          <cell r="CB44">
            <v>0</v>
          </cell>
          <cell r="CC44">
            <v>0</v>
          </cell>
          <cell r="CD44">
            <v>0</v>
          </cell>
          <cell r="CE44">
            <v>0</v>
          </cell>
          <cell r="CF44">
            <v>0</v>
          </cell>
          <cell r="CI44">
            <v>0</v>
          </cell>
          <cell r="CJ44">
            <v>0</v>
          </cell>
          <cell r="CK44">
            <v>0</v>
          </cell>
          <cell r="CV44">
            <v>1.2204841199810437E-3</v>
          </cell>
          <cell r="DG44">
            <v>53095208</v>
          </cell>
          <cell r="DR44">
            <v>20301876.740000028</v>
          </cell>
          <cell r="EC44">
            <v>2.6152857038772428</v>
          </cell>
          <cell r="EN44">
            <v>2.4095909012463064E-2</v>
          </cell>
        </row>
        <row r="45">
          <cell r="B45">
            <v>18400</v>
          </cell>
          <cell r="C45" t="str">
            <v>Department Of Agriculture</v>
          </cell>
          <cell r="D45">
            <v>4.6750079910963301E-3</v>
          </cell>
          <cell r="E45">
            <v>8088853.8915349273</v>
          </cell>
          <cell r="F45">
            <v>6307064.8835430276</v>
          </cell>
          <cell r="G45">
            <v>-734136</v>
          </cell>
          <cell r="H45">
            <v>-2257077.6593961455</v>
          </cell>
          <cell r="I45">
            <v>-93402.13219541643</v>
          </cell>
          <cell r="J45">
            <v>6825861.0430675894</v>
          </cell>
          <cell r="K45">
            <v>0</v>
          </cell>
          <cell r="L45">
            <v>-358642.0707225221</v>
          </cell>
          <cell r="M45">
            <v>64360.889531028857</v>
          </cell>
          <cell r="N45">
            <v>2426.2356472191732</v>
          </cell>
          <cell r="O45">
            <v>-1094.9336215946714</v>
          </cell>
          <cell r="P45">
            <v>0</v>
          </cell>
          <cell r="Q45">
            <v>0</v>
          </cell>
          <cell r="R45">
            <v>0</v>
          </cell>
          <cell r="S45">
            <v>17844214.147388116</v>
          </cell>
          <cell r="T45">
            <v>600717.85000000056</v>
          </cell>
          <cell r="U45">
            <v>34129305.215337947</v>
          </cell>
          <cell r="V45">
            <v>257443.55812411543</v>
          </cell>
          <cell r="W45">
            <v>0</v>
          </cell>
          <cell r="X45">
            <v>34987466.623462066</v>
          </cell>
          <cell r="Y45">
            <v>4271401</v>
          </cell>
          <cell r="Z45">
            <v>0</v>
          </cell>
          <cell r="AA45">
            <v>0</v>
          </cell>
          <cell r="AB45">
            <v>467010.66097708209</v>
          </cell>
          <cell r="AC45">
            <v>4738411.6609770823</v>
          </cell>
          <cell r="AD45" t="str">
            <v>N/A</v>
          </cell>
          <cell r="AE45">
            <v>6062684</v>
          </cell>
          <cell r="AF45">
            <v>6062683</v>
          </cell>
          <cell r="AG45">
            <v>6062683</v>
          </cell>
          <cell r="AH45">
            <v>6062683</v>
          </cell>
          <cell r="AI45">
            <v>5998322</v>
          </cell>
          <cell r="AJ45">
            <v>0</v>
          </cell>
          <cell r="AK45">
            <v>30249055</v>
          </cell>
          <cell r="AL45">
            <v>160123201</v>
          </cell>
          <cell r="AM45">
            <v>17844214.147388116</v>
          </cell>
          <cell r="AN45">
            <v>-4837731.8500000006</v>
          </cell>
          <cell r="AO45">
            <v>33919738.112484984</v>
          </cell>
          <cell r="AP45">
            <v>0</v>
          </cell>
          <cell r="AQ45">
            <v>-3670683.1499999994</v>
          </cell>
          <cell r="AR45">
            <v>0</v>
          </cell>
          <cell r="AS45">
            <v>0</v>
          </cell>
          <cell r="AT45">
            <v>203378738.25987309</v>
          </cell>
          <cell r="AU45">
            <v>4.8296078684201488E-3</v>
          </cell>
          <cell r="AV45">
            <v>0</v>
          </cell>
          <cell r="AW45">
            <v>0</v>
          </cell>
          <cell r="AY45">
            <v>0</v>
          </cell>
          <cell r="AZ45">
            <v>0</v>
          </cell>
          <cell r="BA45">
            <v>0</v>
          </cell>
          <cell r="BB45">
            <v>0</v>
          </cell>
          <cell r="BC45">
            <v>0</v>
          </cell>
          <cell r="BD45">
            <v>0</v>
          </cell>
          <cell r="BE45">
            <v>0</v>
          </cell>
          <cell r="BF45">
            <v>0</v>
          </cell>
          <cell r="BG45">
            <v>0</v>
          </cell>
          <cell r="BH45">
            <v>0</v>
          </cell>
          <cell r="BJ45">
            <v>0</v>
          </cell>
          <cell r="BL45">
            <v>0</v>
          </cell>
          <cell r="BM45">
            <v>0</v>
          </cell>
          <cell r="BN45">
            <v>0</v>
          </cell>
          <cell r="BO45">
            <v>0</v>
          </cell>
          <cell r="BQ45">
            <v>0</v>
          </cell>
          <cell r="BR45">
            <v>0</v>
          </cell>
          <cell r="BS45">
            <v>0</v>
          </cell>
          <cell r="BT45">
            <v>0</v>
          </cell>
          <cell r="CB45">
            <v>0</v>
          </cell>
          <cell r="CC45">
            <v>0</v>
          </cell>
          <cell r="CD45">
            <v>0</v>
          </cell>
          <cell r="CE45">
            <v>0</v>
          </cell>
          <cell r="CF45">
            <v>0</v>
          </cell>
          <cell r="CI45">
            <v>0</v>
          </cell>
          <cell r="CJ45">
            <v>0</v>
          </cell>
          <cell r="CK45">
            <v>0</v>
          </cell>
          <cell r="CV45">
            <v>4.6750079910963301E-3</v>
          </cell>
          <cell r="DG45">
            <v>203378738</v>
          </cell>
          <cell r="DR45">
            <v>83685513.720000148</v>
          </cell>
          <cell r="EC45">
            <v>2.4302741174592821</v>
          </cell>
          <cell r="EN45">
            <v>2.4095909012463064E-2</v>
          </cell>
        </row>
        <row r="46">
          <cell r="B46">
            <v>18600</v>
          </cell>
          <cell r="C46" t="str">
            <v>Barber Examiners, State Board Of</v>
          </cell>
          <cell r="D46">
            <v>1.9691337141991118E-5</v>
          </cell>
          <cell r="E46">
            <v>34070.604665034698</v>
          </cell>
          <cell r="F46">
            <v>26565.631809569164</v>
          </cell>
          <cell r="G46">
            <v>23894</v>
          </cell>
          <cell r="H46">
            <v>-9506.9093425021056</v>
          </cell>
          <cell r="I46">
            <v>-393.41384621023002</v>
          </cell>
          <cell r="J46">
            <v>28750.82381450789</v>
          </cell>
          <cell r="K46">
            <v>0</v>
          </cell>
          <cell r="L46">
            <v>-1510.6160120686491</v>
          </cell>
          <cell r="M46">
            <v>271.09086806431975</v>
          </cell>
          <cell r="N46">
            <v>10.21941014995055</v>
          </cell>
          <cell r="O46">
            <v>-4.6119080720257397</v>
          </cell>
          <cell r="P46">
            <v>0</v>
          </cell>
          <cell r="Q46">
            <v>0</v>
          </cell>
          <cell r="R46">
            <v>0</v>
          </cell>
          <cell r="S46">
            <v>102146.81945847301</v>
          </cell>
          <cell r="T46">
            <v>119466.67</v>
          </cell>
          <cell r="U46">
            <v>143754.11907253944</v>
          </cell>
          <cell r="V46">
            <v>1084.363472257279</v>
          </cell>
          <cell r="W46">
            <v>0</v>
          </cell>
          <cell r="X46">
            <v>264305.1525447967</v>
          </cell>
          <cell r="Y46">
            <v>0</v>
          </cell>
          <cell r="Z46">
            <v>0</v>
          </cell>
          <cell r="AA46">
            <v>0</v>
          </cell>
          <cell r="AB46">
            <v>1967.0692310511499</v>
          </cell>
          <cell r="AC46">
            <v>1967.0692310511499</v>
          </cell>
          <cell r="AD46" t="str">
            <v>N/A</v>
          </cell>
          <cell r="AE46">
            <v>52522</v>
          </cell>
          <cell r="AF46">
            <v>52523</v>
          </cell>
          <cell r="AG46">
            <v>52523</v>
          </cell>
          <cell r="AH46">
            <v>52523</v>
          </cell>
          <cell r="AI46">
            <v>52251</v>
          </cell>
          <cell r="AJ46">
            <v>0</v>
          </cell>
          <cell r="AK46">
            <v>262342</v>
          </cell>
          <cell r="AL46">
            <v>511259</v>
          </cell>
          <cell r="AM46">
            <v>102146.81945847301</v>
          </cell>
          <cell r="AN46">
            <v>-19103.669999999998</v>
          </cell>
          <cell r="AO46">
            <v>142871.41331374558</v>
          </cell>
          <cell r="AP46">
            <v>0</v>
          </cell>
          <cell r="AQ46">
            <v>119466.67</v>
          </cell>
          <cell r="AR46">
            <v>0</v>
          </cell>
          <cell r="AS46">
            <v>0</v>
          </cell>
          <cell r="AT46">
            <v>856640.23277221865</v>
          </cell>
          <cell r="AU46">
            <v>1.5420518466349688E-5</v>
          </cell>
          <cell r="AV46">
            <v>0</v>
          </cell>
          <cell r="AW46">
            <v>0</v>
          </cell>
          <cell r="AY46">
            <v>0</v>
          </cell>
          <cell r="AZ46">
            <v>0</v>
          </cell>
          <cell r="BA46">
            <v>0</v>
          </cell>
          <cell r="BB46">
            <v>0</v>
          </cell>
          <cell r="BC46">
            <v>0</v>
          </cell>
          <cell r="BD46">
            <v>0</v>
          </cell>
          <cell r="BE46">
            <v>0</v>
          </cell>
          <cell r="BF46">
            <v>0</v>
          </cell>
          <cell r="BG46">
            <v>0</v>
          </cell>
          <cell r="BH46">
            <v>0</v>
          </cell>
          <cell r="BJ46">
            <v>0</v>
          </cell>
          <cell r="BL46">
            <v>0</v>
          </cell>
          <cell r="BM46">
            <v>0</v>
          </cell>
          <cell r="BN46">
            <v>0</v>
          </cell>
          <cell r="BO46">
            <v>0</v>
          </cell>
          <cell r="BQ46">
            <v>0</v>
          </cell>
          <cell r="BR46">
            <v>0</v>
          </cell>
          <cell r="BS46">
            <v>0</v>
          </cell>
          <cell r="BT46">
            <v>0</v>
          </cell>
          <cell r="CB46">
            <v>0</v>
          </cell>
          <cell r="CC46">
            <v>0</v>
          </cell>
          <cell r="CD46">
            <v>0</v>
          </cell>
          <cell r="CE46">
            <v>0</v>
          </cell>
          <cell r="CF46">
            <v>0</v>
          </cell>
          <cell r="CI46">
            <v>0</v>
          </cell>
          <cell r="CJ46">
            <v>0</v>
          </cell>
          <cell r="CK46">
            <v>0</v>
          </cell>
          <cell r="CV46">
            <v>1.9691337141991118E-5</v>
          </cell>
          <cell r="DG46">
            <v>856640</v>
          </cell>
          <cell r="DR46">
            <v>393697.74</v>
          </cell>
          <cell r="EC46">
            <v>2.1758824422004555</v>
          </cell>
          <cell r="EN46">
            <v>2.4095909012463064E-2</v>
          </cell>
        </row>
        <row r="47">
          <cell r="B47">
            <v>18690</v>
          </cell>
          <cell r="C47" t="str">
            <v>N.C. Real Estate Commission</v>
          </cell>
          <cell r="D47">
            <v>4.1545758327428627E-6</v>
          </cell>
          <cell r="E47">
            <v>7188.3849089374971</v>
          </cell>
          <cell r="F47">
            <v>5604.9485670641961</v>
          </cell>
          <cell r="G47">
            <v>-23110</v>
          </cell>
          <cell r="H47">
            <v>-2005.814816618531</v>
          </cell>
          <cell r="I47">
            <v>-83.004401679050588</v>
          </cell>
          <cell r="J47">
            <v>6065.9911985603403</v>
          </cell>
          <cell r="K47">
            <v>0</v>
          </cell>
          <cell r="L47">
            <v>-318.71724764244254</v>
          </cell>
          <cell r="M47">
            <v>57.196093937957052</v>
          </cell>
          <cell r="N47">
            <v>2.1561417656768911</v>
          </cell>
          <cell r="O47">
            <v>-0.97304320578670589</v>
          </cell>
          <cell r="P47">
            <v>0</v>
          </cell>
          <cell r="Q47">
            <v>0</v>
          </cell>
          <cell r="R47">
            <v>0</v>
          </cell>
          <cell r="S47">
            <v>-6599.8325988801444</v>
          </cell>
          <cell r="T47">
            <v>5892.84</v>
          </cell>
          <cell r="U47">
            <v>30329.955992801701</v>
          </cell>
          <cell r="V47">
            <v>228.78437575182821</v>
          </cell>
          <cell r="W47">
            <v>0</v>
          </cell>
          <cell r="X47">
            <v>36451.580368553528</v>
          </cell>
          <cell r="Y47">
            <v>121439</v>
          </cell>
          <cell r="Z47">
            <v>0</v>
          </cell>
          <cell r="AA47">
            <v>0</v>
          </cell>
          <cell r="AB47">
            <v>415.02200839525295</v>
          </cell>
          <cell r="AC47">
            <v>121854.02200839526</v>
          </cell>
          <cell r="AD47" t="str">
            <v>N/A</v>
          </cell>
          <cell r="AE47">
            <v>-17069</v>
          </cell>
          <cell r="AF47">
            <v>-17070</v>
          </cell>
          <cell r="AG47">
            <v>-17070</v>
          </cell>
          <cell r="AH47">
            <v>-17070</v>
          </cell>
          <cell r="AI47">
            <v>-17127</v>
          </cell>
          <cell r="AJ47">
            <v>0</v>
          </cell>
          <cell r="AK47">
            <v>-85406</v>
          </cell>
          <cell r="AL47">
            <v>283470</v>
          </cell>
          <cell r="AM47">
            <v>-6599.8325988801444</v>
          </cell>
          <cell r="AN47">
            <v>-10729.84</v>
          </cell>
          <cell r="AO47">
            <v>30143.718360158276</v>
          </cell>
          <cell r="AP47">
            <v>0</v>
          </cell>
          <cell r="AQ47">
            <v>-115546.16</v>
          </cell>
          <cell r="AR47">
            <v>0</v>
          </cell>
          <cell r="AS47">
            <v>0</v>
          </cell>
          <cell r="AT47">
            <v>180737.88576127807</v>
          </cell>
          <cell r="AU47">
            <v>8.5499599598058693E-6</v>
          </cell>
          <cell r="AV47">
            <v>0</v>
          </cell>
          <cell r="AW47">
            <v>0</v>
          </cell>
          <cell r="AY47">
            <v>0</v>
          </cell>
          <cell r="AZ47">
            <v>0</v>
          </cell>
          <cell r="BA47">
            <v>0</v>
          </cell>
          <cell r="BB47">
            <v>0</v>
          </cell>
          <cell r="BC47">
            <v>0</v>
          </cell>
          <cell r="BD47">
            <v>0</v>
          </cell>
          <cell r="BE47">
            <v>0</v>
          </cell>
          <cell r="BF47">
            <v>0</v>
          </cell>
          <cell r="BG47">
            <v>0</v>
          </cell>
          <cell r="BH47">
            <v>0</v>
          </cell>
          <cell r="BJ47">
            <v>0</v>
          </cell>
          <cell r="BL47">
            <v>0</v>
          </cell>
          <cell r="BM47">
            <v>0</v>
          </cell>
          <cell r="BN47">
            <v>0</v>
          </cell>
          <cell r="BO47">
            <v>0</v>
          </cell>
          <cell r="BQ47">
            <v>0</v>
          </cell>
          <cell r="BR47">
            <v>0</v>
          </cell>
          <cell r="BS47">
            <v>0</v>
          </cell>
          <cell r="BT47">
            <v>0</v>
          </cell>
          <cell r="CB47">
            <v>0</v>
          </cell>
          <cell r="CC47">
            <v>0</v>
          </cell>
          <cell r="CD47">
            <v>0</v>
          </cell>
          <cell r="CE47">
            <v>0</v>
          </cell>
          <cell r="CF47">
            <v>0</v>
          </cell>
          <cell r="CI47">
            <v>0</v>
          </cell>
          <cell r="CJ47">
            <v>0</v>
          </cell>
          <cell r="CK47">
            <v>0</v>
          </cell>
          <cell r="CV47">
            <v>4.1545758327428627E-6</v>
          </cell>
          <cell r="DG47">
            <v>180738</v>
          </cell>
          <cell r="DR47">
            <v>188638.13</v>
          </cell>
          <cell r="EC47">
            <v>0.95812018492761775</v>
          </cell>
          <cell r="EN47">
            <v>2.4095909012463064E-2</v>
          </cell>
        </row>
        <row r="48">
          <cell r="B48">
            <v>18740</v>
          </cell>
          <cell r="C48" t="str">
            <v>N.C. Auctioneers Licensing Board</v>
          </cell>
          <cell r="D48">
            <v>5.945790166111434E-6</v>
          </cell>
          <cell r="E48">
            <v>10287.603361320023</v>
          </cell>
          <cell r="F48">
            <v>8021.4802697701271</v>
          </cell>
          <cell r="G48">
            <v>2040</v>
          </cell>
          <cell r="H48">
            <v>-2870.6068902868938</v>
          </cell>
          <cell r="I48">
            <v>-118.79112937539875</v>
          </cell>
          <cell r="J48">
            <v>8681.2979875991259</v>
          </cell>
          <cell r="K48">
            <v>0</v>
          </cell>
          <cell r="L48">
            <v>-456.12980797402753</v>
          </cell>
          <cell r="M48">
            <v>81.855762553688123</v>
          </cell>
          <cell r="N48">
            <v>3.085746180408512</v>
          </cell>
          <cell r="O48">
            <v>-1.3925635148049589</v>
          </cell>
          <cell r="P48">
            <v>0</v>
          </cell>
          <cell r="Q48">
            <v>0</v>
          </cell>
          <cell r="R48">
            <v>0</v>
          </cell>
          <cell r="S48">
            <v>25668.402736272248</v>
          </cell>
          <cell r="T48">
            <v>10203.32</v>
          </cell>
          <cell r="U48">
            <v>43406.489937995633</v>
          </cell>
          <cell r="V48">
            <v>327.42305021475249</v>
          </cell>
          <cell r="W48">
            <v>0</v>
          </cell>
          <cell r="X48">
            <v>53937.232988210388</v>
          </cell>
          <cell r="Y48">
            <v>0</v>
          </cell>
          <cell r="Z48">
            <v>0</v>
          </cell>
          <cell r="AA48">
            <v>0</v>
          </cell>
          <cell r="AB48">
            <v>593.95564687699368</v>
          </cell>
          <cell r="AC48">
            <v>593.95564687699368</v>
          </cell>
          <cell r="AD48" t="str">
            <v>N/A</v>
          </cell>
          <cell r="AE48">
            <v>10684</v>
          </cell>
          <cell r="AF48">
            <v>10685</v>
          </cell>
          <cell r="AG48">
            <v>10685</v>
          </cell>
          <cell r="AH48">
            <v>10685</v>
          </cell>
          <cell r="AI48">
            <v>10604</v>
          </cell>
          <cell r="AJ48">
            <v>0</v>
          </cell>
          <cell r="AK48">
            <v>53343</v>
          </cell>
          <cell r="AL48">
            <v>185471</v>
          </cell>
          <cell r="AM48">
            <v>25668.402736272248</v>
          </cell>
          <cell r="AN48">
            <v>-5820.32</v>
          </cell>
          <cell r="AO48">
            <v>43139.957341333393</v>
          </cell>
          <cell r="AP48">
            <v>0</v>
          </cell>
          <cell r="AQ48">
            <v>10203.32</v>
          </cell>
          <cell r="AR48">
            <v>0</v>
          </cell>
          <cell r="AS48">
            <v>0</v>
          </cell>
          <cell r="AT48">
            <v>258662.36007760564</v>
          </cell>
          <cell r="AU48">
            <v>5.5941431899487805E-6</v>
          </cell>
          <cell r="AV48">
            <v>0</v>
          </cell>
          <cell r="AW48">
            <v>0</v>
          </cell>
          <cell r="AY48">
            <v>0</v>
          </cell>
          <cell r="AZ48">
            <v>0</v>
          </cell>
          <cell r="BA48">
            <v>0</v>
          </cell>
          <cell r="BB48">
            <v>0</v>
          </cell>
          <cell r="BC48">
            <v>0</v>
          </cell>
          <cell r="BD48">
            <v>0</v>
          </cell>
          <cell r="BE48">
            <v>0</v>
          </cell>
          <cell r="BF48">
            <v>0</v>
          </cell>
          <cell r="BG48">
            <v>0</v>
          </cell>
          <cell r="BH48">
            <v>0</v>
          </cell>
          <cell r="BJ48">
            <v>0</v>
          </cell>
          <cell r="BL48">
            <v>0</v>
          </cell>
          <cell r="BM48">
            <v>0</v>
          </cell>
          <cell r="BN48">
            <v>0</v>
          </cell>
          <cell r="BO48">
            <v>0</v>
          </cell>
          <cell r="BQ48">
            <v>0</v>
          </cell>
          <cell r="BR48">
            <v>0</v>
          </cell>
          <cell r="BS48">
            <v>0</v>
          </cell>
          <cell r="BT48">
            <v>0</v>
          </cell>
          <cell r="CB48">
            <v>0</v>
          </cell>
          <cell r="CC48">
            <v>0</v>
          </cell>
          <cell r="CD48">
            <v>0</v>
          </cell>
          <cell r="CE48">
            <v>0</v>
          </cell>
          <cell r="CF48">
            <v>0</v>
          </cell>
          <cell r="CI48">
            <v>0</v>
          </cell>
          <cell r="CJ48">
            <v>0</v>
          </cell>
          <cell r="CK48">
            <v>0</v>
          </cell>
          <cell r="CV48">
            <v>5.945790166111434E-6</v>
          </cell>
          <cell r="DG48">
            <v>258662</v>
          </cell>
          <cell r="DR48">
            <v>108964.61</v>
          </cell>
          <cell r="EC48">
            <v>2.3738165997198539</v>
          </cell>
          <cell r="EN48">
            <v>2.4095909012463064E-2</v>
          </cell>
        </row>
        <row r="49">
          <cell r="B49">
            <v>18780</v>
          </cell>
          <cell r="C49" t="str">
            <v>N.C. State Board Of Examiners Of Practicing Psychol</v>
          </cell>
          <cell r="D49">
            <v>1.1937855927205944E-5</v>
          </cell>
          <cell r="E49">
            <v>20655.274291994974</v>
          </cell>
          <cell r="F49">
            <v>16105.391059581863</v>
          </cell>
          <cell r="G49">
            <v>2335</v>
          </cell>
          <cell r="H49">
            <v>-5763.555477488635</v>
          </cell>
          <cell r="I49">
            <v>-238.50680032340284</v>
          </cell>
          <cell r="J49">
            <v>17430.161802174665</v>
          </cell>
          <cell r="K49">
            <v>0</v>
          </cell>
          <cell r="L49">
            <v>-915.80963666251273</v>
          </cell>
          <cell r="M49">
            <v>164.34860176315109</v>
          </cell>
          <cell r="N49">
            <v>6.1955084691013411</v>
          </cell>
          <cell r="O49">
            <v>-2.795965236710904</v>
          </cell>
          <cell r="P49">
            <v>0</v>
          </cell>
          <cell r="Q49">
            <v>0</v>
          </cell>
          <cell r="R49">
            <v>0</v>
          </cell>
          <cell r="S49">
            <v>49775.703384272492</v>
          </cell>
          <cell r="T49">
            <v>11674.73</v>
          </cell>
          <cell r="U49">
            <v>87150.809010873316</v>
          </cell>
          <cell r="V49">
            <v>657.39440705260438</v>
          </cell>
          <cell r="W49">
            <v>0</v>
          </cell>
          <cell r="X49">
            <v>99482.933417925917</v>
          </cell>
          <cell r="Y49">
            <v>0</v>
          </cell>
          <cell r="Z49">
            <v>0</v>
          </cell>
          <cell r="AA49">
            <v>0</v>
          </cell>
          <cell r="AB49">
            <v>1192.5340016170142</v>
          </cell>
          <cell r="AC49">
            <v>1192.5340016170142</v>
          </cell>
          <cell r="AD49" t="str">
            <v>N/A</v>
          </cell>
          <cell r="AE49">
            <v>19691</v>
          </cell>
          <cell r="AF49">
            <v>19691</v>
          </cell>
          <cell r="AG49">
            <v>19691</v>
          </cell>
          <cell r="AH49">
            <v>19691</v>
          </cell>
          <cell r="AI49">
            <v>19527</v>
          </cell>
          <cell r="AJ49">
            <v>0</v>
          </cell>
          <cell r="AK49">
            <v>98291</v>
          </cell>
          <cell r="AL49">
            <v>385335</v>
          </cell>
          <cell r="AM49">
            <v>49775.703384272492</v>
          </cell>
          <cell r="AN49">
            <v>-14063.73</v>
          </cell>
          <cell r="AO49">
            <v>86615.669416308912</v>
          </cell>
          <cell r="AP49">
            <v>0</v>
          </cell>
          <cell r="AQ49">
            <v>11674.73</v>
          </cell>
          <cell r="AR49">
            <v>0</v>
          </cell>
          <cell r="AS49">
            <v>0</v>
          </cell>
          <cell r="AT49">
            <v>519337.37280058145</v>
          </cell>
          <cell r="AU49">
            <v>1.1622413513214321E-5</v>
          </cell>
          <cell r="AV49">
            <v>0</v>
          </cell>
          <cell r="AW49">
            <v>0</v>
          </cell>
          <cell r="AY49">
            <v>0</v>
          </cell>
          <cell r="AZ49">
            <v>0</v>
          </cell>
          <cell r="BA49">
            <v>0</v>
          </cell>
          <cell r="BB49">
            <v>0</v>
          </cell>
          <cell r="BC49">
            <v>0</v>
          </cell>
          <cell r="BD49">
            <v>0</v>
          </cell>
          <cell r="BE49">
            <v>0</v>
          </cell>
          <cell r="BF49">
            <v>0</v>
          </cell>
          <cell r="BG49">
            <v>0</v>
          </cell>
          <cell r="BH49">
            <v>0</v>
          </cell>
          <cell r="BJ49">
            <v>0</v>
          </cell>
          <cell r="BL49">
            <v>0</v>
          </cell>
          <cell r="BM49">
            <v>0</v>
          </cell>
          <cell r="BN49">
            <v>0</v>
          </cell>
          <cell r="BO49">
            <v>0</v>
          </cell>
          <cell r="BQ49">
            <v>0</v>
          </cell>
          <cell r="BR49">
            <v>0</v>
          </cell>
          <cell r="BS49">
            <v>0</v>
          </cell>
          <cell r="BT49">
            <v>0</v>
          </cell>
          <cell r="CB49">
            <v>0</v>
          </cell>
          <cell r="CC49">
            <v>0</v>
          </cell>
          <cell r="CD49">
            <v>0</v>
          </cell>
          <cell r="CE49">
            <v>0</v>
          </cell>
          <cell r="CF49">
            <v>0</v>
          </cell>
          <cell r="CI49">
            <v>0</v>
          </cell>
          <cell r="CJ49">
            <v>0</v>
          </cell>
          <cell r="CK49">
            <v>0</v>
          </cell>
          <cell r="CV49">
            <v>1.1937855927205944E-5</v>
          </cell>
          <cell r="DG49">
            <v>519337</v>
          </cell>
          <cell r="DR49">
            <v>230054.08000000002</v>
          </cell>
          <cell r="EC49">
            <v>2.2574561598733651</v>
          </cell>
          <cell r="EN49">
            <v>2.4095909012463064E-2</v>
          </cell>
        </row>
        <row r="50">
          <cell r="B50">
            <v>19005</v>
          </cell>
          <cell r="C50" t="str">
            <v>Community Colleges Administration</v>
          </cell>
          <cell r="D50">
            <v>6.4281408440031401E-4</v>
          </cell>
          <cell r="E50">
            <v>1112218.2503297888</v>
          </cell>
          <cell r="F50">
            <v>867222.07664447709</v>
          </cell>
          <cell r="G50">
            <v>-274343</v>
          </cell>
          <cell r="H50">
            <v>-310348.4126248291</v>
          </cell>
          <cell r="I50">
            <v>-12842.802879178342</v>
          </cell>
          <cell r="J50">
            <v>938556.60246995569</v>
          </cell>
          <cell r="K50">
            <v>0</v>
          </cell>
          <cell r="L50">
            <v>-49313.321978914311</v>
          </cell>
          <cell r="M50">
            <v>8849.6289961155671</v>
          </cell>
          <cell r="N50">
            <v>333.60765352207494</v>
          </cell>
          <cell r="O50">
            <v>-150.55348670739755</v>
          </cell>
          <cell r="P50">
            <v>0</v>
          </cell>
          <cell r="Q50">
            <v>0</v>
          </cell>
          <cell r="R50">
            <v>0</v>
          </cell>
          <cell r="S50">
            <v>2280182.0751242298</v>
          </cell>
          <cell r="T50">
            <v>130785.18000000005</v>
          </cell>
          <cell r="U50">
            <v>4692783.0123497788</v>
          </cell>
          <cell r="V50">
            <v>35398.515984462269</v>
          </cell>
          <cell r="W50">
            <v>0</v>
          </cell>
          <cell r="X50">
            <v>4858966.7083342411</v>
          </cell>
          <cell r="Y50">
            <v>1502500</v>
          </cell>
          <cell r="Z50">
            <v>0</v>
          </cell>
          <cell r="AA50">
            <v>0</v>
          </cell>
          <cell r="AB50">
            <v>64214.014395891703</v>
          </cell>
          <cell r="AC50">
            <v>1566714.0143958917</v>
          </cell>
          <cell r="AD50" t="str">
            <v>N/A</v>
          </cell>
          <cell r="AE50">
            <v>660220</v>
          </cell>
          <cell r="AF50">
            <v>660220</v>
          </cell>
          <cell r="AG50">
            <v>660220</v>
          </cell>
          <cell r="AH50">
            <v>660220</v>
          </cell>
          <cell r="AI50">
            <v>651371</v>
          </cell>
          <cell r="AJ50">
            <v>0</v>
          </cell>
          <cell r="AK50">
            <v>3292251</v>
          </cell>
          <cell r="AL50">
            <v>23115175</v>
          </cell>
          <cell r="AM50">
            <v>2280182.0751242298</v>
          </cell>
          <cell r="AN50">
            <v>-723012.18</v>
          </cell>
          <cell r="AO50">
            <v>4663967.5139383497</v>
          </cell>
          <cell r="AP50">
            <v>0</v>
          </cell>
          <cell r="AQ50">
            <v>-1371714.8199999998</v>
          </cell>
          <cell r="AR50">
            <v>0</v>
          </cell>
          <cell r="AS50">
            <v>0</v>
          </cell>
          <cell r="AT50">
            <v>27964597.589062579</v>
          </cell>
          <cell r="AU50">
            <v>6.9719585232990724E-4</v>
          </cell>
          <cell r="AV50">
            <v>0</v>
          </cell>
          <cell r="AW50">
            <v>0</v>
          </cell>
          <cell r="AY50">
            <v>0</v>
          </cell>
          <cell r="AZ50">
            <v>0</v>
          </cell>
          <cell r="BA50">
            <v>0</v>
          </cell>
          <cell r="BB50">
            <v>0</v>
          </cell>
          <cell r="BC50">
            <v>0</v>
          </cell>
          <cell r="BD50">
            <v>0</v>
          </cell>
          <cell r="BE50">
            <v>0</v>
          </cell>
          <cell r="BF50">
            <v>0</v>
          </cell>
          <cell r="BG50">
            <v>0</v>
          </cell>
          <cell r="BH50">
            <v>0</v>
          </cell>
          <cell r="BJ50">
            <v>0</v>
          </cell>
          <cell r="BL50">
            <v>0</v>
          </cell>
          <cell r="BM50">
            <v>0</v>
          </cell>
          <cell r="BN50">
            <v>0</v>
          </cell>
          <cell r="BO50">
            <v>0</v>
          </cell>
          <cell r="BQ50">
            <v>0</v>
          </cell>
          <cell r="BR50">
            <v>0</v>
          </cell>
          <cell r="BS50">
            <v>0</v>
          </cell>
          <cell r="BT50">
            <v>0</v>
          </cell>
          <cell r="CB50">
            <v>0</v>
          </cell>
          <cell r="CC50">
            <v>0</v>
          </cell>
          <cell r="CD50">
            <v>0</v>
          </cell>
          <cell r="CE50">
            <v>0</v>
          </cell>
          <cell r="CF50">
            <v>0</v>
          </cell>
          <cell r="CI50">
            <v>0</v>
          </cell>
          <cell r="CJ50">
            <v>0</v>
          </cell>
          <cell r="CK50">
            <v>0</v>
          </cell>
          <cell r="CV50">
            <v>6.4281408440031401E-4</v>
          </cell>
          <cell r="DG50">
            <v>27964598</v>
          </cell>
          <cell r="DR50">
            <v>13017121.449999999</v>
          </cell>
          <cell r="EC50">
            <v>2.1482935461126855</v>
          </cell>
          <cell r="EN50">
            <v>2.4095909012463064E-2</v>
          </cell>
        </row>
        <row r="51">
          <cell r="B51">
            <v>19100</v>
          </cell>
          <cell r="C51" t="str">
            <v>Department Of Public Safety</v>
          </cell>
          <cell r="D51">
            <v>5.7082667354736695E-2</v>
          </cell>
          <cell r="E51">
            <v>98766324.432158917</v>
          </cell>
          <cell r="F51">
            <v>77010368.199948043</v>
          </cell>
          <cell r="G51">
            <v>-5472021</v>
          </cell>
          <cell r="H51">
            <v>-27559314.009836327</v>
          </cell>
          <cell r="I51">
            <v>-1140456.4125854643</v>
          </cell>
          <cell r="J51">
            <v>83344960.280957654</v>
          </cell>
          <cell r="K51">
            <v>0</v>
          </cell>
          <cell r="L51">
            <v>-4379082.5730047068</v>
          </cell>
          <cell r="M51">
            <v>785857.74714218534</v>
          </cell>
          <cell r="N51">
            <v>29624.762703761251</v>
          </cell>
          <cell r="O51">
            <v>-13369.331521152881</v>
          </cell>
          <cell r="P51">
            <v>0</v>
          </cell>
          <cell r="Q51">
            <v>0</v>
          </cell>
          <cell r="R51">
            <v>0</v>
          </cell>
          <cell r="S51">
            <v>221372892.09596294</v>
          </cell>
          <cell r="T51">
            <v>4557742.7799999937</v>
          </cell>
          <cell r="U51">
            <v>416724801.40478826</v>
          </cell>
          <cell r="V51">
            <v>3143430.9885687414</v>
          </cell>
          <cell r="W51">
            <v>0</v>
          </cell>
          <cell r="X51">
            <v>424425975.17335695</v>
          </cell>
          <cell r="Y51">
            <v>31917847</v>
          </cell>
          <cell r="Z51">
            <v>0</v>
          </cell>
          <cell r="AA51">
            <v>0</v>
          </cell>
          <cell r="AB51">
            <v>5702282.0629273206</v>
          </cell>
          <cell r="AC51">
            <v>37620129.062927321</v>
          </cell>
          <cell r="AD51" t="str">
            <v>N/A</v>
          </cell>
          <cell r="AE51">
            <v>77518342</v>
          </cell>
          <cell r="AF51">
            <v>77518340</v>
          </cell>
          <cell r="AG51">
            <v>77518340</v>
          </cell>
          <cell r="AH51">
            <v>77518340</v>
          </cell>
          <cell r="AI51">
            <v>76732482</v>
          </cell>
          <cell r="AJ51">
            <v>0</v>
          </cell>
          <cell r="AK51">
            <v>386805844</v>
          </cell>
          <cell r="AL51">
            <v>1930848318</v>
          </cell>
          <cell r="AM51">
            <v>221372892.09596294</v>
          </cell>
          <cell r="AN51">
            <v>-55737001.779999994</v>
          </cell>
          <cell r="AO51">
            <v>414165950.33042967</v>
          </cell>
          <cell r="AP51">
            <v>0</v>
          </cell>
          <cell r="AQ51">
            <v>-27360104.220000006</v>
          </cell>
          <cell r="AR51">
            <v>0</v>
          </cell>
          <cell r="AS51">
            <v>0</v>
          </cell>
          <cell r="AT51">
            <v>2483290054.426393</v>
          </cell>
          <cell r="AU51">
            <v>5.8237907973333843E-2</v>
          </cell>
          <cell r="AV51">
            <v>0</v>
          </cell>
          <cell r="AW51">
            <v>0</v>
          </cell>
          <cell r="AY51">
            <v>0</v>
          </cell>
          <cell r="AZ51">
            <v>0</v>
          </cell>
          <cell r="BA51">
            <v>0</v>
          </cell>
          <cell r="BB51">
            <v>0</v>
          </cell>
          <cell r="BC51">
            <v>0</v>
          </cell>
          <cell r="BD51">
            <v>0</v>
          </cell>
          <cell r="BE51">
            <v>0</v>
          </cell>
          <cell r="BF51">
            <v>0</v>
          </cell>
          <cell r="BG51">
            <v>0</v>
          </cell>
          <cell r="BH51">
            <v>0</v>
          </cell>
          <cell r="BJ51">
            <v>0</v>
          </cell>
          <cell r="BL51">
            <v>0</v>
          </cell>
          <cell r="BM51">
            <v>0</v>
          </cell>
          <cell r="BN51">
            <v>0</v>
          </cell>
          <cell r="BO51">
            <v>0</v>
          </cell>
          <cell r="BQ51">
            <v>0</v>
          </cell>
          <cell r="BR51">
            <v>0</v>
          </cell>
          <cell r="BS51">
            <v>0</v>
          </cell>
          <cell r="BT51">
            <v>0</v>
          </cell>
          <cell r="CB51">
            <v>0</v>
          </cell>
          <cell r="CC51">
            <v>0</v>
          </cell>
          <cell r="CD51">
            <v>0</v>
          </cell>
          <cell r="CE51">
            <v>0</v>
          </cell>
          <cell r="CF51">
            <v>0</v>
          </cell>
          <cell r="CI51">
            <v>0</v>
          </cell>
          <cell r="CJ51">
            <v>0</v>
          </cell>
          <cell r="CK51">
            <v>0</v>
          </cell>
          <cell r="CV51">
            <v>5.7082667354736695E-2</v>
          </cell>
          <cell r="DG51">
            <v>2483290054</v>
          </cell>
          <cell r="DR51">
            <v>943822179.58999956</v>
          </cell>
          <cell r="EC51">
            <v>2.6310994885485228</v>
          </cell>
          <cell r="EN51">
            <v>2.4095909012463064E-2</v>
          </cell>
        </row>
        <row r="52">
          <cell r="B52">
            <v>20100</v>
          </cell>
          <cell r="C52" t="str">
            <v>Appalachian State University</v>
          </cell>
          <cell r="D52">
            <v>1.0802526962423729E-2</v>
          </cell>
          <cell r="E52">
            <v>18690890.459402353</v>
          </cell>
          <cell r="F52">
            <v>14573715.935457006</v>
          </cell>
          <cell r="G52">
            <v>1438048</v>
          </cell>
          <cell r="H52">
            <v>-5215422.5871586753</v>
          </cell>
          <cell r="I52">
            <v>-215824.02710551026</v>
          </cell>
          <cell r="J52">
            <v>15772496.667370087</v>
          </cell>
          <cell r="K52">
            <v>0</v>
          </cell>
          <cell r="L52">
            <v>-828713.1586123727</v>
          </cell>
          <cell r="M52">
            <v>148718.51466535561</v>
          </cell>
          <cell r="N52">
            <v>5606.2954429586671</v>
          </cell>
          <cell r="O52">
            <v>-2530.0598398692614</v>
          </cell>
          <cell r="P52">
            <v>0</v>
          </cell>
          <cell r="Q52">
            <v>0</v>
          </cell>
          <cell r="R52">
            <v>0</v>
          </cell>
          <cell r="S52">
            <v>44366986.039621338</v>
          </cell>
          <cell r="T52">
            <v>7516559</v>
          </cell>
          <cell r="U52">
            <v>78862483.336850435</v>
          </cell>
          <cell r="V52">
            <v>594874.05866142246</v>
          </cell>
          <cell r="W52">
            <v>0</v>
          </cell>
          <cell r="X52">
            <v>86973916.395511851</v>
          </cell>
          <cell r="Y52">
            <v>326319.65000000037</v>
          </cell>
          <cell r="Z52">
            <v>0</v>
          </cell>
          <cell r="AA52">
            <v>0</v>
          </cell>
          <cell r="AB52">
            <v>1079120.1355275512</v>
          </cell>
          <cell r="AC52">
            <v>1405439.7855275515</v>
          </cell>
          <cell r="AD52" t="str">
            <v>N/A</v>
          </cell>
          <cell r="AE52">
            <v>17143439</v>
          </cell>
          <cell r="AF52">
            <v>17143439</v>
          </cell>
          <cell r="AG52">
            <v>17143439</v>
          </cell>
          <cell r="AH52">
            <v>17143439</v>
          </cell>
          <cell r="AI52">
            <v>16994721</v>
          </cell>
          <cell r="AJ52">
            <v>0</v>
          </cell>
          <cell r="AK52">
            <v>85568477</v>
          </cell>
          <cell r="AL52">
            <v>349132435</v>
          </cell>
          <cell r="AM52">
            <v>44366986.039621338</v>
          </cell>
          <cell r="AN52">
            <v>-9121256.3499999996</v>
          </cell>
          <cell r="AO52">
            <v>78378237.259984314</v>
          </cell>
          <cell r="AP52">
            <v>0</v>
          </cell>
          <cell r="AQ52">
            <v>7190239.3499999996</v>
          </cell>
          <cell r="AR52">
            <v>0</v>
          </cell>
          <cell r="AS52">
            <v>0</v>
          </cell>
          <cell r="AT52">
            <v>469946641.29960567</v>
          </cell>
          <cell r="AU52">
            <v>1.0530471214041338E-2</v>
          </cell>
          <cell r="AV52">
            <v>0</v>
          </cell>
          <cell r="AW52">
            <v>0</v>
          </cell>
          <cell r="AY52">
            <v>0</v>
          </cell>
          <cell r="AZ52">
            <v>0</v>
          </cell>
          <cell r="BA52">
            <v>0</v>
          </cell>
          <cell r="BB52">
            <v>0</v>
          </cell>
          <cell r="BC52">
            <v>0</v>
          </cell>
          <cell r="BD52">
            <v>0</v>
          </cell>
          <cell r="BE52">
            <v>0</v>
          </cell>
          <cell r="BF52">
            <v>0</v>
          </cell>
          <cell r="BG52">
            <v>0</v>
          </cell>
          <cell r="BH52">
            <v>0</v>
          </cell>
          <cell r="BJ52">
            <v>0</v>
          </cell>
          <cell r="BL52">
            <v>0</v>
          </cell>
          <cell r="BM52">
            <v>0</v>
          </cell>
          <cell r="BN52">
            <v>0</v>
          </cell>
          <cell r="BO52">
            <v>0</v>
          </cell>
          <cell r="BQ52">
            <v>0</v>
          </cell>
          <cell r="BR52">
            <v>0</v>
          </cell>
          <cell r="BS52">
            <v>0</v>
          </cell>
          <cell r="BT52">
            <v>0</v>
          </cell>
          <cell r="CB52">
            <v>0</v>
          </cell>
          <cell r="CC52">
            <v>0</v>
          </cell>
          <cell r="CD52">
            <v>0</v>
          </cell>
          <cell r="CE52">
            <v>0</v>
          </cell>
          <cell r="CF52">
            <v>0</v>
          </cell>
          <cell r="CI52">
            <v>0</v>
          </cell>
          <cell r="CJ52">
            <v>0</v>
          </cell>
          <cell r="CK52">
            <v>0</v>
          </cell>
          <cell r="CV52">
            <v>1.0802526962423729E-2</v>
          </cell>
          <cell r="DG52">
            <v>469946641</v>
          </cell>
          <cell r="DR52">
            <v>159125172.04999989</v>
          </cell>
          <cell r="EC52">
            <v>2.953314267916924</v>
          </cell>
          <cell r="EN52">
            <v>2.4095909012463064E-2</v>
          </cell>
        </row>
        <row r="53">
          <cell r="B53">
            <v>20200</v>
          </cell>
          <cell r="C53" t="str">
            <v>N.C. School Of The Arts</v>
          </cell>
          <cell r="D53">
            <v>1.3983940762772422E-3</v>
          </cell>
          <cell r="E53">
            <v>2419547.8141080006</v>
          </cell>
          <cell r="F53">
            <v>1886576.9189358056</v>
          </cell>
          <cell r="G53">
            <v>358945</v>
          </cell>
          <cell r="H53">
            <v>-675139.81465026259</v>
          </cell>
          <cell r="I53">
            <v>-27938.559382676976</v>
          </cell>
          <cell r="J53">
            <v>2041759.8571588476</v>
          </cell>
          <cell r="K53">
            <v>0</v>
          </cell>
          <cell r="L53">
            <v>-107277.45239309574</v>
          </cell>
          <cell r="M53">
            <v>19251.707555481309</v>
          </cell>
          <cell r="N53">
            <v>725.73855770636317</v>
          </cell>
          <cell r="O53">
            <v>-327.51787660489288</v>
          </cell>
          <cell r="P53">
            <v>0</v>
          </cell>
          <cell r="Q53">
            <v>0</v>
          </cell>
          <cell r="R53">
            <v>0</v>
          </cell>
          <cell r="S53">
            <v>5916123.6920132022</v>
          </cell>
          <cell r="T53">
            <v>1794720.25</v>
          </cell>
          <cell r="U53">
            <v>10208799.285794238</v>
          </cell>
          <cell r="V53">
            <v>77006.830221925236</v>
          </cell>
          <cell r="W53">
            <v>0</v>
          </cell>
          <cell r="X53">
            <v>12080526.366016163</v>
          </cell>
          <cell r="Y53">
            <v>0</v>
          </cell>
          <cell r="Z53">
            <v>0</v>
          </cell>
          <cell r="AA53">
            <v>0</v>
          </cell>
          <cell r="AB53">
            <v>139692.79691338487</v>
          </cell>
          <cell r="AC53">
            <v>139692.79691338487</v>
          </cell>
          <cell r="AD53" t="str">
            <v>N/A</v>
          </cell>
          <cell r="AE53">
            <v>2392017</v>
          </cell>
          <cell r="AF53">
            <v>2392018</v>
          </cell>
          <cell r="AG53">
            <v>2392018</v>
          </cell>
          <cell r="AH53">
            <v>2392018</v>
          </cell>
          <cell r="AI53">
            <v>2372766</v>
          </cell>
          <cell r="AJ53">
            <v>0</v>
          </cell>
          <cell r="AK53">
            <v>11940837</v>
          </cell>
          <cell r="AL53">
            <v>44290031</v>
          </cell>
          <cell r="AM53">
            <v>5916123.6920132022</v>
          </cell>
          <cell r="AN53">
            <v>-1312092.25</v>
          </cell>
          <cell r="AO53">
            <v>10146113.319102779</v>
          </cell>
          <cell r="AP53">
            <v>0</v>
          </cell>
          <cell r="AQ53">
            <v>1794720.25</v>
          </cell>
          <cell r="AR53">
            <v>0</v>
          </cell>
          <cell r="AS53">
            <v>0</v>
          </cell>
          <cell r="AT53">
            <v>60834896.011115983</v>
          </cell>
          <cell r="AU53">
            <v>1.3358681499429763E-3</v>
          </cell>
          <cell r="AV53">
            <v>0</v>
          </cell>
          <cell r="AW53">
            <v>0</v>
          </cell>
          <cell r="AY53">
            <v>0</v>
          </cell>
          <cell r="AZ53">
            <v>0</v>
          </cell>
          <cell r="BA53">
            <v>0</v>
          </cell>
          <cell r="BB53">
            <v>0</v>
          </cell>
          <cell r="BC53">
            <v>0</v>
          </cell>
          <cell r="BD53">
            <v>0</v>
          </cell>
          <cell r="BE53">
            <v>0</v>
          </cell>
          <cell r="BF53">
            <v>0</v>
          </cell>
          <cell r="BG53">
            <v>0</v>
          </cell>
          <cell r="BH53">
            <v>0</v>
          </cell>
          <cell r="BJ53">
            <v>0</v>
          </cell>
          <cell r="BL53">
            <v>0</v>
          </cell>
          <cell r="BM53">
            <v>0</v>
          </cell>
          <cell r="BN53">
            <v>0</v>
          </cell>
          <cell r="BO53">
            <v>0</v>
          </cell>
          <cell r="BQ53">
            <v>0</v>
          </cell>
          <cell r="BR53">
            <v>0</v>
          </cell>
          <cell r="BS53">
            <v>0</v>
          </cell>
          <cell r="BT53">
            <v>0</v>
          </cell>
          <cell r="CB53">
            <v>0</v>
          </cell>
          <cell r="CC53">
            <v>0</v>
          </cell>
          <cell r="CD53">
            <v>0</v>
          </cell>
          <cell r="CE53">
            <v>0</v>
          </cell>
          <cell r="CF53">
            <v>0</v>
          </cell>
          <cell r="CI53">
            <v>0</v>
          </cell>
          <cell r="CJ53">
            <v>0</v>
          </cell>
          <cell r="CK53">
            <v>0</v>
          </cell>
          <cell r="CV53">
            <v>1.3983940762772422E-3</v>
          </cell>
          <cell r="DG53">
            <v>60834895</v>
          </cell>
          <cell r="DR53">
            <v>23139714.909999985</v>
          </cell>
          <cell r="EC53">
            <v>2.6290252596720536</v>
          </cell>
          <cell r="EN53">
            <v>2.4095909012463064E-2</v>
          </cell>
        </row>
        <row r="54">
          <cell r="B54">
            <v>20300</v>
          </cell>
          <cell r="C54" t="str">
            <v>East Carolina University</v>
          </cell>
          <cell r="D54">
            <v>2.6136733978348658E-2</v>
          </cell>
          <cell r="E54">
            <v>45222644.058668174</v>
          </cell>
          <cell r="F54">
            <v>35261132.678126357</v>
          </cell>
          <cell r="G54">
            <v>-4821224</v>
          </cell>
          <cell r="H54">
            <v>-12618724.602067815</v>
          </cell>
          <cell r="I54">
            <v>-522186.63301785389</v>
          </cell>
          <cell r="J54">
            <v>38161584.877632126</v>
          </cell>
          <cell r="K54">
            <v>0</v>
          </cell>
          <cell r="L54">
            <v>-2005073.0210025681</v>
          </cell>
          <cell r="M54">
            <v>359824.7214734492</v>
          </cell>
          <cell r="N54">
            <v>13564.442200083386</v>
          </cell>
          <cell r="O54">
            <v>-6121.4844650690393</v>
          </cell>
          <cell r="P54">
            <v>0</v>
          </cell>
          <cell r="Q54">
            <v>0</v>
          </cell>
          <cell r="R54">
            <v>0</v>
          </cell>
          <cell r="S54">
            <v>99045421.037546903</v>
          </cell>
          <cell r="T54">
            <v>0</v>
          </cell>
          <cell r="U54">
            <v>190807924.38816065</v>
          </cell>
          <cell r="V54">
            <v>1439298.8858937968</v>
          </cell>
          <cell r="W54">
            <v>0</v>
          </cell>
          <cell r="X54">
            <v>192247223.27405444</v>
          </cell>
          <cell r="Y54">
            <v>24106114.84</v>
          </cell>
          <cell r="Z54">
            <v>0</v>
          </cell>
          <cell r="AA54">
            <v>0</v>
          </cell>
          <cell r="AB54">
            <v>2610933.1650892692</v>
          </cell>
          <cell r="AC54">
            <v>26717048.005089268</v>
          </cell>
          <cell r="AD54" t="str">
            <v>N/A</v>
          </cell>
          <cell r="AE54">
            <v>33178000</v>
          </cell>
          <cell r="AF54">
            <v>33178000</v>
          </cell>
          <cell r="AG54">
            <v>33178000</v>
          </cell>
          <cell r="AH54">
            <v>33178000</v>
          </cell>
          <cell r="AI54">
            <v>32818175</v>
          </cell>
          <cell r="AJ54">
            <v>0</v>
          </cell>
          <cell r="AK54">
            <v>165530175</v>
          </cell>
          <cell r="AL54">
            <v>893714791</v>
          </cell>
          <cell r="AM54">
            <v>99045421.037546903</v>
          </cell>
          <cell r="AN54">
            <v>-21253621.16</v>
          </cell>
          <cell r="AO54">
            <v>189636290.10896519</v>
          </cell>
          <cell r="AP54">
            <v>0</v>
          </cell>
          <cell r="AQ54">
            <v>-24106114.84</v>
          </cell>
          <cell r="AR54">
            <v>0</v>
          </cell>
          <cell r="AS54">
            <v>0</v>
          </cell>
          <cell r="AT54">
            <v>1137036766.1465123</v>
          </cell>
          <cell r="AU54">
            <v>2.6956068628154396E-2</v>
          </cell>
          <cell r="AV54">
            <v>0</v>
          </cell>
          <cell r="AW54">
            <v>0</v>
          </cell>
          <cell r="AY54">
            <v>0</v>
          </cell>
          <cell r="AZ54">
            <v>0</v>
          </cell>
          <cell r="BA54">
            <v>0</v>
          </cell>
          <cell r="BB54">
            <v>0</v>
          </cell>
          <cell r="BC54">
            <v>0</v>
          </cell>
          <cell r="BD54">
            <v>0</v>
          </cell>
          <cell r="BE54">
            <v>0</v>
          </cell>
          <cell r="BF54">
            <v>0</v>
          </cell>
          <cell r="BG54">
            <v>0</v>
          </cell>
          <cell r="BH54">
            <v>0</v>
          </cell>
          <cell r="BJ54">
            <v>0</v>
          </cell>
          <cell r="BL54">
            <v>0</v>
          </cell>
          <cell r="BM54">
            <v>0</v>
          </cell>
          <cell r="BN54">
            <v>0</v>
          </cell>
          <cell r="BO54">
            <v>0</v>
          </cell>
          <cell r="BQ54">
            <v>0</v>
          </cell>
          <cell r="BR54">
            <v>0</v>
          </cell>
          <cell r="BS54">
            <v>0</v>
          </cell>
          <cell r="BT54">
            <v>0</v>
          </cell>
          <cell r="CB54">
            <v>0</v>
          </cell>
          <cell r="CC54">
            <v>0</v>
          </cell>
          <cell r="CD54">
            <v>0</v>
          </cell>
          <cell r="CE54">
            <v>0</v>
          </cell>
          <cell r="CF54">
            <v>0</v>
          </cell>
          <cell r="CI54">
            <v>0</v>
          </cell>
          <cell r="CJ54">
            <v>0</v>
          </cell>
          <cell r="CK54">
            <v>0</v>
          </cell>
          <cell r="CV54">
            <v>2.6136733978348658E-2</v>
          </cell>
          <cell r="DG54">
            <v>1137036767</v>
          </cell>
          <cell r="DR54">
            <v>384458364.83999896</v>
          </cell>
          <cell r="EC54">
            <v>2.9575029989871688</v>
          </cell>
          <cell r="EN54">
            <v>2.4095909012463064E-2</v>
          </cell>
        </row>
        <row r="55">
          <cell r="B55">
            <v>20400</v>
          </cell>
          <cell r="C55" t="str">
            <v>Elizabeth City State University</v>
          </cell>
          <cell r="D55">
            <v>1.2727069321551963E-3</v>
          </cell>
          <cell r="E55">
            <v>2202079.7484311531</v>
          </cell>
          <cell r="F55">
            <v>1717012.0808617924</v>
          </cell>
          <cell r="G55">
            <v>-1266162</v>
          </cell>
          <cell r="H55">
            <v>-614458.49696878274</v>
          </cell>
          <cell r="I55">
            <v>-25427.451963628762</v>
          </cell>
          <cell r="J55">
            <v>1858247.2337984105</v>
          </cell>
          <cell r="K55">
            <v>0</v>
          </cell>
          <cell r="L55">
            <v>-97635.394514910222</v>
          </cell>
          <cell r="M55">
            <v>17521.371176652476</v>
          </cell>
          <cell r="N55">
            <v>660.5094436499038</v>
          </cell>
          <cell r="O55">
            <v>-298.08069058006851</v>
          </cell>
          <cell r="P55">
            <v>0</v>
          </cell>
          <cell r="Q55">
            <v>0</v>
          </cell>
          <cell r="R55">
            <v>0</v>
          </cell>
          <cell r="S55">
            <v>3791539.5195737565</v>
          </cell>
          <cell r="T55">
            <v>49780.379999999888</v>
          </cell>
          <cell r="U55">
            <v>9291236.1689920519</v>
          </cell>
          <cell r="V55">
            <v>70085.484706609903</v>
          </cell>
          <cell r="W55">
            <v>0</v>
          </cell>
          <cell r="X55">
            <v>9411102.0336986631</v>
          </cell>
          <cell r="Y55">
            <v>6380589</v>
          </cell>
          <cell r="Z55">
            <v>0</v>
          </cell>
          <cell r="AA55">
            <v>0</v>
          </cell>
          <cell r="AB55">
            <v>127137.25981814381</v>
          </cell>
          <cell r="AC55">
            <v>6507726.2598181441</v>
          </cell>
          <cell r="AD55" t="str">
            <v>N/A</v>
          </cell>
          <cell r="AE55">
            <v>584179</v>
          </cell>
          <cell r="AF55">
            <v>584179</v>
          </cell>
          <cell r="AG55">
            <v>584179</v>
          </cell>
          <cell r="AH55">
            <v>584179</v>
          </cell>
          <cell r="AI55">
            <v>566658</v>
          </cell>
          <cell r="AJ55">
            <v>0</v>
          </cell>
          <cell r="AK55">
            <v>2903374</v>
          </cell>
          <cell r="AL55">
            <v>49852660</v>
          </cell>
          <cell r="AM55">
            <v>3791539.5195737565</v>
          </cell>
          <cell r="AN55">
            <v>-1180498.3799999999</v>
          </cell>
          <cell r="AO55">
            <v>9234184.39388052</v>
          </cell>
          <cell r="AP55">
            <v>0</v>
          </cell>
          <cell r="AQ55">
            <v>-6330808.6200000001</v>
          </cell>
          <cell r="AR55">
            <v>0</v>
          </cell>
          <cell r="AS55">
            <v>0</v>
          </cell>
          <cell r="AT55">
            <v>55367076.913454272</v>
          </cell>
          <cell r="AU55">
            <v>1.5036471697692172E-3</v>
          </cell>
          <cell r="AV55">
            <v>0</v>
          </cell>
          <cell r="AW55">
            <v>0</v>
          </cell>
          <cell r="AY55">
            <v>0</v>
          </cell>
          <cell r="AZ55">
            <v>0</v>
          </cell>
          <cell r="BA55">
            <v>0</v>
          </cell>
          <cell r="BB55">
            <v>0</v>
          </cell>
          <cell r="BC55">
            <v>0</v>
          </cell>
          <cell r="BD55">
            <v>0</v>
          </cell>
          <cell r="BE55">
            <v>0</v>
          </cell>
          <cell r="BF55">
            <v>0</v>
          </cell>
          <cell r="BG55">
            <v>0</v>
          </cell>
          <cell r="BH55">
            <v>0</v>
          </cell>
          <cell r="BJ55">
            <v>0</v>
          </cell>
          <cell r="BL55">
            <v>0</v>
          </cell>
          <cell r="BM55">
            <v>0</v>
          </cell>
          <cell r="BN55">
            <v>0</v>
          </cell>
          <cell r="BO55">
            <v>0</v>
          </cell>
          <cell r="BQ55">
            <v>0</v>
          </cell>
          <cell r="BR55">
            <v>0</v>
          </cell>
          <cell r="BS55">
            <v>0</v>
          </cell>
          <cell r="BT55">
            <v>0</v>
          </cell>
          <cell r="CB55">
            <v>0</v>
          </cell>
          <cell r="CC55">
            <v>0</v>
          </cell>
          <cell r="CD55">
            <v>0</v>
          </cell>
          <cell r="CE55">
            <v>0</v>
          </cell>
          <cell r="CF55">
            <v>0</v>
          </cell>
          <cell r="CI55">
            <v>0</v>
          </cell>
          <cell r="CJ55">
            <v>0</v>
          </cell>
          <cell r="CK55">
            <v>0</v>
          </cell>
          <cell r="CV55">
            <v>1.2727069321551963E-3</v>
          </cell>
          <cell r="DG55">
            <v>55367077</v>
          </cell>
          <cell r="DR55">
            <v>21065056.790000014</v>
          </cell>
          <cell r="EC55">
            <v>2.6283848912424395</v>
          </cell>
          <cell r="EN55">
            <v>2.4095909012463064E-2</v>
          </cell>
        </row>
        <row r="56">
          <cell r="B56">
            <v>20600</v>
          </cell>
          <cell r="C56" t="str">
            <v>Fayetteville State University</v>
          </cell>
          <cell r="D56">
            <v>2.8367686811147787E-3</v>
          </cell>
          <cell r="E56">
            <v>4908271.2648451738</v>
          </cell>
          <cell r="F56">
            <v>3827091.6681787176</v>
          </cell>
          <cell r="G56">
            <v>-892139</v>
          </cell>
          <cell r="H56">
            <v>-1369582.089958593</v>
          </cell>
          <cell r="I56">
            <v>-56675.891007228885</v>
          </cell>
          <cell r="J56">
            <v>4141894.2738694032</v>
          </cell>
          <cell r="K56">
            <v>0</v>
          </cell>
          <cell r="L56">
            <v>-217622.00105185629</v>
          </cell>
          <cell r="M56">
            <v>39053.827513885124</v>
          </cell>
          <cell r="N56">
            <v>1472.2262101249478</v>
          </cell>
          <cell r="O56">
            <v>-664.39959280389235</v>
          </cell>
          <cell r="P56">
            <v>0</v>
          </cell>
          <cell r="Q56">
            <v>0</v>
          </cell>
          <cell r="R56">
            <v>0</v>
          </cell>
          <cell r="S56">
            <v>10381099.879006824</v>
          </cell>
          <cell r="T56">
            <v>57497.470000000205</v>
          </cell>
          <cell r="U56">
            <v>20709471.369347017</v>
          </cell>
          <cell r="V56">
            <v>156215.3100555405</v>
          </cell>
          <cell r="W56">
            <v>0</v>
          </cell>
          <cell r="X56">
            <v>20923184.149402555</v>
          </cell>
          <cell r="Y56">
            <v>4518190</v>
          </cell>
          <cell r="Z56">
            <v>0</v>
          </cell>
          <cell r="AA56">
            <v>0</v>
          </cell>
          <cell r="AB56">
            <v>283379.45503614441</v>
          </cell>
          <cell r="AC56">
            <v>4801569.4550361447</v>
          </cell>
          <cell r="AD56" t="str">
            <v>N/A</v>
          </cell>
          <cell r="AE56">
            <v>3232133</v>
          </cell>
          <cell r="AF56">
            <v>3232134</v>
          </cell>
          <cell r="AG56">
            <v>3232134</v>
          </cell>
          <cell r="AH56">
            <v>3232134</v>
          </cell>
          <cell r="AI56">
            <v>3193080</v>
          </cell>
          <cell r="AJ56">
            <v>0</v>
          </cell>
          <cell r="AK56">
            <v>16121615</v>
          </cell>
          <cell r="AL56">
            <v>99473456</v>
          </cell>
          <cell r="AM56">
            <v>10381099.879006824</v>
          </cell>
          <cell r="AN56">
            <v>-2567090.4700000002</v>
          </cell>
          <cell r="AO56">
            <v>20582307.224366415</v>
          </cell>
          <cell r="AP56">
            <v>0</v>
          </cell>
          <cell r="AQ56">
            <v>-4460692.5299999993</v>
          </cell>
          <cell r="AR56">
            <v>0</v>
          </cell>
          <cell r="AS56">
            <v>0</v>
          </cell>
          <cell r="AT56">
            <v>123409080.10337323</v>
          </cell>
          <cell r="AU56">
            <v>3.0003009274008141E-3</v>
          </cell>
          <cell r="AV56">
            <v>0</v>
          </cell>
          <cell r="AW56">
            <v>0</v>
          </cell>
          <cell r="AY56">
            <v>0</v>
          </cell>
          <cell r="AZ56">
            <v>0</v>
          </cell>
          <cell r="BA56">
            <v>0</v>
          </cell>
          <cell r="BB56">
            <v>0</v>
          </cell>
          <cell r="BC56">
            <v>0</v>
          </cell>
          <cell r="BD56">
            <v>0</v>
          </cell>
          <cell r="BE56">
            <v>0</v>
          </cell>
          <cell r="BF56">
            <v>0</v>
          </cell>
          <cell r="BG56">
            <v>0</v>
          </cell>
          <cell r="BH56">
            <v>0</v>
          </cell>
          <cell r="BJ56">
            <v>0</v>
          </cell>
          <cell r="BL56">
            <v>0</v>
          </cell>
          <cell r="BM56">
            <v>0</v>
          </cell>
          <cell r="BN56">
            <v>0</v>
          </cell>
          <cell r="BO56">
            <v>0</v>
          </cell>
          <cell r="BQ56">
            <v>0</v>
          </cell>
          <cell r="BR56">
            <v>0</v>
          </cell>
          <cell r="BS56">
            <v>0</v>
          </cell>
          <cell r="BT56">
            <v>0</v>
          </cell>
          <cell r="CB56">
            <v>0</v>
          </cell>
          <cell r="CC56">
            <v>0</v>
          </cell>
          <cell r="CD56">
            <v>0</v>
          </cell>
          <cell r="CE56">
            <v>0</v>
          </cell>
          <cell r="CF56">
            <v>0</v>
          </cell>
          <cell r="CI56">
            <v>0</v>
          </cell>
          <cell r="CJ56">
            <v>0</v>
          </cell>
          <cell r="CK56">
            <v>0</v>
          </cell>
          <cell r="CV56">
            <v>2.8367686811147787E-3</v>
          </cell>
          <cell r="DG56">
            <v>123409080</v>
          </cell>
          <cell r="DR56">
            <v>46059741.430000059</v>
          </cell>
          <cell r="EC56">
            <v>2.6793263741515503</v>
          </cell>
          <cell r="EN56">
            <v>2.4095909012463064E-2</v>
          </cell>
        </row>
        <row r="57">
          <cell r="B57">
            <v>20700</v>
          </cell>
          <cell r="C57" t="str">
            <v>N.C. A&amp;T University</v>
          </cell>
          <cell r="D57">
            <v>6.2362312392525649E-3</v>
          </cell>
          <cell r="E57">
            <v>10790134.139708763</v>
          </cell>
          <cell r="F57">
            <v>8413315.0423813704</v>
          </cell>
          <cell r="G57">
            <v>-1134721</v>
          </cell>
          <cell r="H57">
            <v>-3010830.8340333849</v>
          </cell>
          <cell r="I57">
            <v>-124593.86074188456</v>
          </cell>
          <cell r="J57">
            <v>9105363.6598368064</v>
          </cell>
          <cell r="K57">
            <v>0</v>
          </cell>
          <cell r="L57">
            <v>-478410.92237909173</v>
          </cell>
          <cell r="M57">
            <v>85854.268194600649</v>
          </cell>
          <cell r="N57">
            <v>3236.4792885472962</v>
          </cell>
          <cell r="O57">
            <v>-1460.5877185453433</v>
          </cell>
          <cell r="P57">
            <v>0</v>
          </cell>
          <cell r="Q57">
            <v>0</v>
          </cell>
          <cell r="R57">
            <v>0</v>
          </cell>
          <cell r="S57">
            <v>23647886.384537183</v>
          </cell>
          <cell r="T57">
            <v>160257.80000000075</v>
          </cell>
          <cell r="U57">
            <v>45526818.299184032</v>
          </cell>
          <cell r="V57">
            <v>343417.07277840259</v>
          </cell>
          <cell r="W57">
            <v>0</v>
          </cell>
          <cell r="X57">
            <v>46030493.17196244</v>
          </cell>
          <cell r="Y57">
            <v>5833865</v>
          </cell>
          <cell r="Z57">
            <v>0</v>
          </cell>
          <cell r="AA57">
            <v>0</v>
          </cell>
          <cell r="AB57">
            <v>622969.30370942282</v>
          </cell>
          <cell r="AC57">
            <v>6456834.3037094232</v>
          </cell>
          <cell r="AD57" t="str">
            <v>N/A</v>
          </cell>
          <cell r="AE57">
            <v>7931903</v>
          </cell>
          <cell r="AF57">
            <v>7931902</v>
          </cell>
          <cell r="AG57">
            <v>7931902</v>
          </cell>
          <cell r="AH57">
            <v>7931902</v>
          </cell>
          <cell r="AI57">
            <v>7846048</v>
          </cell>
          <cell r="AJ57">
            <v>0</v>
          </cell>
          <cell r="AK57">
            <v>39573657</v>
          </cell>
          <cell r="AL57">
            <v>213759724</v>
          </cell>
          <cell r="AM57">
            <v>23647886.384537183</v>
          </cell>
          <cell r="AN57">
            <v>-5684012.8000000007</v>
          </cell>
          <cell r="AO57">
            <v>45247266.068253018</v>
          </cell>
          <cell r="AP57">
            <v>0</v>
          </cell>
          <cell r="AQ57">
            <v>-5673607.1999999993</v>
          </cell>
          <cell r="AR57">
            <v>0</v>
          </cell>
          <cell r="AS57">
            <v>0</v>
          </cell>
          <cell r="AT57">
            <v>271297256.4527902</v>
          </cell>
          <cell r="AU57">
            <v>6.4473832775513084E-3</v>
          </cell>
          <cell r="AV57">
            <v>0</v>
          </cell>
          <cell r="AW57">
            <v>0</v>
          </cell>
          <cell r="AY57">
            <v>0</v>
          </cell>
          <cell r="AZ57">
            <v>0</v>
          </cell>
          <cell r="BA57">
            <v>0</v>
          </cell>
          <cell r="BB57">
            <v>0</v>
          </cell>
          <cell r="BC57">
            <v>0</v>
          </cell>
          <cell r="BD57">
            <v>0</v>
          </cell>
          <cell r="BE57">
            <v>0</v>
          </cell>
          <cell r="BF57">
            <v>0</v>
          </cell>
          <cell r="BG57">
            <v>0</v>
          </cell>
          <cell r="BH57">
            <v>0</v>
          </cell>
          <cell r="BJ57">
            <v>0</v>
          </cell>
          <cell r="BL57">
            <v>0</v>
          </cell>
          <cell r="BM57">
            <v>0</v>
          </cell>
          <cell r="BN57">
            <v>0</v>
          </cell>
          <cell r="BO57">
            <v>0</v>
          </cell>
          <cell r="BQ57">
            <v>0</v>
          </cell>
          <cell r="BR57">
            <v>0</v>
          </cell>
          <cell r="BS57">
            <v>0</v>
          </cell>
          <cell r="BT57">
            <v>0</v>
          </cell>
          <cell r="CB57">
            <v>0</v>
          </cell>
          <cell r="CC57">
            <v>0</v>
          </cell>
          <cell r="CD57">
            <v>0</v>
          </cell>
          <cell r="CE57">
            <v>0</v>
          </cell>
          <cell r="CF57">
            <v>0</v>
          </cell>
          <cell r="CI57">
            <v>0</v>
          </cell>
          <cell r="CJ57">
            <v>0</v>
          </cell>
          <cell r="CK57">
            <v>0</v>
          </cell>
          <cell r="CV57">
            <v>6.2362312392525649E-3</v>
          </cell>
          <cell r="DG57">
            <v>271297256</v>
          </cell>
          <cell r="DR57">
            <v>100882755.96999997</v>
          </cell>
          <cell r="EC57">
            <v>2.6892331934377078</v>
          </cell>
          <cell r="EN57">
            <v>2.4095909012463064E-2</v>
          </cell>
        </row>
        <row r="58">
          <cell r="B58">
            <v>20800</v>
          </cell>
          <cell r="C58" t="str">
            <v>N.C. Central University</v>
          </cell>
          <cell r="D58">
            <v>4.920570010970406E-3</v>
          </cell>
          <cell r="E58">
            <v>8513733.4433676898</v>
          </cell>
          <cell r="F58">
            <v>6638353.21400778</v>
          </cell>
          <cell r="G58">
            <v>-264960</v>
          </cell>
          <cell r="H58">
            <v>-2375634.1517293258</v>
          </cell>
          <cell r="I58">
            <v>-98308.223540315536</v>
          </cell>
          <cell r="J58">
            <v>7184399.9436016111</v>
          </cell>
          <cell r="K58">
            <v>0</v>
          </cell>
          <cell r="L58">
            <v>-377480.29976216715</v>
          </cell>
          <cell r="M58">
            <v>67741.544722256745</v>
          </cell>
          <cell r="N58">
            <v>2553.6774242934212</v>
          </cell>
          <cell r="O58">
            <v>-1152.4467022693789</v>
          </cell>
          <cell r="P58">
            <v>0</v>
          </cell>
          <cell r="Q58">
            <v>0</v>
          </cell>
          <cell r="R58">
            <v>0</v>
          </cell>
          <cell r="S58">
            <v>19289246.701389551</v>
          </cell>
          <cell r="T58">
            <v>32592.550000000745</v>
          </cell>
          <cell r="U58">
            <v>35921999.718008056</v>
          </cell>
          <cell r="V58">
            <v>270966.17888902698</v>
          </cell>
          <cell r="W58">
            <v>0</v>
          </cell>
          <cell r="X58">
            <v>36225558.446897082</v>
          </cell>
          <cell r="Y58">
            <v>1357395</v>
          </cell>
          <cell r="Z58">
            <v>0</v>
          </cell>
          <cell r="AA58">
            <v>0</v>
          </cell>
          <cell r="AB58">
            <v>491541.11770157772</v>
          </cell>
          <cell r="AC58">
            <v>1848936.1177015777</v>
          </cell>
          <cell r="AD58" t="str">
            <v>N/A</v>
          </cell>
          <cell r="AE58">
            <v>6888873</v>
          </cell>
          <cell r="AF58">
            <v>6888872</v>
          </cell>
          <cell r="AG58">
            <v>6888872</v>
          </cell>
          <cell r="AH58">
            <v>6888872</v>
          </cell>
          <cell r="AI58">
            <v>6821131</v>
          </cell>
          <cell r="AJ58">
            <v>0</v>
          </cell>
          <cell r="AK58">
            <v>34376620</v>
          </cell>
          <cell r="AL58">
            <v>164767878</v>
          </cell>
          <cell r="AM58">
            <v>19289246.701389551</v>
          </cell>
          <cell r="AN58">
            <v>-4372226.5500000007</v>
          </cell>
          <cell r="AO58">
            <v>35701424.779195502</v>
          </cell>
          <cell r="AP58">
            <v>0</v>
          </cell>
          <cell r="AQ58">
            <v>-1324802.4499999993</v>
          </cell>
          <cell r="AR58">
            <v>0</v>
          </cell>
          <cell r="AS58">
            <v>0</v>
          </cell>
          <cell r="AT58">
            <v>214061520.48058504</v>
          </cell>
          <cell r="AU58">
            <v>4.969699802402484E-3</v>
          </cell>
          <cell r="AV58">
            <v>0</v>
          </cell>
          <cell r="AW58">
            <v>0</v>
          </cell>
          <cell r="AY58">
            <v>0</v>
          </cell>
          <cell r="AZ58">
            <v>0</v>
          </cell>
          <cell r="BA58">
            <v>0</v>
          </cell>
          <cell r="BB58">
            <v>0</v>
          </cell>
          <cell r="BC58">
            <v>0</v>
          </cell>
          <cell r="BD58">
            <v>0</v>
          </cell>
          <cell r="BE58">
            <v>0</v>
          </cell>
          <cell r="BF58">
            <v>0</v>
          </cell>
          <cell r="BG58">
            <v>0</v>
          </cell>
          <cell r="BH58">
            <v>0</v>
          </cell>
          <cell r="BJ58">
            <v>0</v>
          </cell>
          <cell r="BL58">
            <v>0</v>
          </cell>
          <cell r="BM58">
            <v>0</v>
          </cell>
          <cell r="BN58">
            <v>0</v>
          </cell>
          <cell r="BO58">
            <v>0</v>
          </cell>
          <cell r="BQ58">
            <v>0</v>
          </cell>
          <cell r="BR58">
            <v>0</v>
          </cell>
          <cell r="BS58">
            <v>0</v>
          </cell>
          <cell r="BT58">
            <v>0</v>
          </cell>
          <cell r="CB58">
            <v>0</v>
          </cell>
          <cell r="CC58">
            <v>0</v>
          </cell>
          <cell r="CD58">
            <v>0</v>
          </cell>
          <cell r="CE58">
            <v>0</v>
          </cell>
          <cell r="CF58">
            <v>0</v>
          </cell>
          <cell r="CI58">
            <v>0</v>
          </cell>
          <cell r="CJ58">
            <v>0</v>
          </cell>
          <cell r="CK58">
            <v>0</v>
          </cell>
          <cell r="CV58">
            <v>4.920570010970406E-3</v>
          </cell>
          <cell r="DG58">
            <v>214061520</v>
          </cell>
          <cell r="DR58">
            <v>78015479.829999864</v>
          </cell>
          <cell r="EC58">
            <v>2.7438339220171706</v>
          </cell>
          <cell r="EN58">
            <v>2.4095909012463064E-2</v>
          </cell>
        </row>
        <row r="59">
          <cell r="B59">
            <v>20900</v>
          </cell>
          <cell r="C59" t="str">
            <v>University Of North Carolina At Greensboro</v>
          </cell>
          <cell r="D59">
            <v>1.0138441356939986E-2</v>
          </cell>
          <cell r="E59">
            <v>17541867.517738931</v>
          </cell>
          <cell r="F59">
            <v>13677796.396925759</v>
          </cell>
          <cell r="G59">
            <v>-2300171</v>
          </cell>
          <cell r="H59">
            <v>-4894804.3578596888</v>
          </cell>
          <cell r="I59">
            <v>-202556.23983528576</v>
          </cell>
          <cell r="J59">
            <v>14802882.054439679</v>
          </cell>
          <cell r="K59">
            <v>0</v>
          </cell>
          <cell r="L59">
            <v>-777767.99720488244</v>
          </cell>
          <cell r="M59">
            <v>139576.04039042664</v>
          </cell>
          <cell r="N59">
            <v>5261.648295424714</v>
          </cell>
          <cell r="O59">
            <v>-2374.5243502089143</v>
          </cell>
          <cell r="P59">
            <v>0</v>
          </cell>
          <cell r="Q59">
            <v>0</v>
          </cell>
          <cell r="R59">
            <v>0</v>
          </cell>
          <cell r="S59">
            <v>37989709.538540147</v>
          </cell>
          <cell r="T59">
            <v>0</v>
          </cell>
          <cell r="U59">
            <v>74014410.272198394</v>
          </cell>
          <cell r="V59">
            <v>558304.16156170657</v>
          </cell>
          <cell r="W59">
            <v>0</v>
          </cell>
          <cell r="X59">
            <v>74572714.433760107</v>
          </cell>
          <cell r="Y59">
            <v>11500854</v>
          </cell>
          <cell r="Z59">
            <v>0</v>
          </cell>
          <cell r="AA59">
            <v>0</v>
          </cell>
          <cell r="AB59">
            <v>1012781.1991764287</v>
          </cell>
          <cell r="AC59">
            <v>12513635.199176429</v>
          </cell>
          <cell r="AD59" t="str">
            <v>N/A</v>
          </cell>
          <cell r="AE59">
            <v>12439731</v>
          </cell>
          <cell r="AF59">
            <v>12439731</v>
          </cell>
          <cell r="AG59">
            <v>12439731</v>
          </cell>
          <cell r="AH59">
            <v>12439731</v>
          </cell>
          <cell r="AI59">
            <v>12300155</v>
          </cell>
          <cell r="AJ59">
            <v>0</v>
          </cell>
          <cell r="AK59">
            <v>62059079</v>
          </cell>
          <cell r="AL59">
            <v>349695995</v>
          </cell>
          <cell r="AM59">
            <v>37989709.538540147</v>
          </cell>
          <cell r="AN59">
            <v>-8688124</v>
          </cell>
          <cell r="AO59">
            <v>73559933.234583676</v>
          </cell>
          <cell r="AP59">
            <v>0</v>
          </cell>
          <cell r="AQ59">
            <v>-11500854</v>
          </cell>
          <cell r="AR59">
            <v>0</v>
          </cell>
          <cell r="AS59">
            <v>0</v>
          </cell>
          <cell r="AT59">
            <v>441056659.7731238</v>
          </cell>
          <cell r="AU59">
            <v>1.0547469212309908E-2</v>
          </cell>
          <cell r="AV59">
            <v>0</v>
          </cell>
          <cell r="AW59">
            <v>0</v>
          </cell>
          <cell r="AY59">
            <v>0</v>
          </cell>
          <cell r="AZ59">
            <v>0</v>
          </cell>
          <cell r="BA59">
            <v>0</v>
          </cell>
          <cell r="BB59">
            <v>0</v>
          </cell>
          <cell r="BC59">
            <v>0</v>
          </cell>
          <cell r="BD59">
            <v>0</v>
          </cell>
          <cell r="BE59">
            <v>0</v>
          </cell>
          <cell r="BF59">
            <v>0</v>
          </cell>
          <cell r="BG59">
            <v>0</v>
          </cell>
          <cell r="BH59">
            <v>0</v>
          </cell>
          <cell r="BJ59">
            <v>0</v>
          </cell>
          <cell r="BL59">
            <v>0</v>
          </cell>
          <cell r="BM59">
            <v>0</v>
          </cell>
          <cell r="BN59">
            <v>0</v>
          </cell>
          <cell r="BO59">
            <v>0</v>
          </cell>
          <cell r="BQ59">
            <v>0</v>
          </cell>
          <cell r="BR59">
            <v>0</v>
          </cell>
          <cell r="BS59">
            <v>0</v>
          </cell>
          <cell r="BT59">
            <v>0</v>
          </cell>
          <cell r="CB59">
            <v>0</v>
          </cell>
          <cell r="CC59">
            <v>0</v>
          </cell>
          <cell r="CD59">
            <v>0</v>
          </cell>
          <cell r="CE59">
            <v>0</v>
          </cell>
          <cell r="CF59">
            <v>0</v>
          </cell>
          <cell r="CI59">
            <v>0</v>
          </cell>
          <cell r="CJ59">
            <v>0</v>
          </cell>
          <cell r="CK59">
            <v>0</v>
          </cell>
          <cell r="CV59">
            <v>1.0138441356939986E-2</v>
          </cell>
          <cell r="DG59">
            <v>441056660</v>
          </cell>
          <cell r="DR59">
            <v>153380773.23999989</v>
          </cell>
          <cell r="EC59">
            <v>2.8755668046467875</v>
          </cell>
          <cell r="EN59">
            <v>2.4095909012463064E-2</v>
          </cell>
        </row>
        <row r="60">
          <cell r="B60">
            <v>21200</v>
          </cell>
          <cell r="C60" t="str">
            <v>UNC - Pembroke</v>
          </cell>
          <cell r="D60">
            <v>3.3211057016841483E-3</v>
          </cell>
          <cell r="E60">
            <v>5746287.2428089324</v>
          </cell>
          <cell r="F60">
            <v>4480511.9446896389</v>
          </cell>
          <cell r="G60">
            <v>1199456</v>
          </cell>
          <cell r="H60">
            <v>-1603418.3252821725</v>
          </cell>
          <cell r="I60">
            <v>-66352.475626658736</v>
          </cell>
          <cell r="J60">
            <v>4849062.5197240151</v>
          </cell>
          <cell r="K60">
            <v>0</v>
          </cell>
          <cell r="L60">
            <v>-254777.79464951399</v>
          </cell>
          <cell r="M60">
            <v>45721.700924159799</v>
          </cell>
          <cell r="N60">
            <v>1723.5874370600393</v>
          </cell>
          <cell r="O60">
            <v>-777.83616639144441</v>
          </cell>
          <cell r="P60">
            <v>0</v>
          </cell>
          <cell r="Q60">
            <v>0</v>
          </cell>
          <cell r="R60">
            <v>0</v>
          </cell>
          <cell r="S60">
            <v>14397436.56385907</v>
          </cell>
          <cell r="T60">
            <v>6198341</v>
          </cell>
          <cell r="U60">
            <v>24245312.598620076</v>
          </cell>
          <cell r="V60">
            <v>182886.8036966392</v>
          </cell>
          <cell r="W60">
            <v>0</v>
          </cell>
          <cell r="X60">
            <v>30626540.402316716</v>
          </cell>
          <cell r="Y60">
            <v>201060.70000000019</v>
          </cell>
          <cell r="Z60">
            <v>0</v>
          </cell>
          <cell r="AA60">
            <v>0</v>
          </cell>
          <cell r="AB60">
            <v>331762.37813329365</v>
          </cell>
          <cell r="AC60">
            <v>532823.07813329389</v>
          </cell>
          <cell r="AD60" t="str">
            <v>N/A</v>
          </cell>
          <cell r="AE60">
            <v>6027888</v>
          </cell>
          <cell r="AF60">
            <v>6027888</v>
          </cell>
          <cell r="AG60">
            <v>6027888</v>
          </cell>
          <cell r="AH60">
            <v>6027888</v>
          </cell>
          <cell r="AI60">
            <v>5982166</v>
          </cell>
          <cell r="AJ60">
            <v>0</v>
          </cell>
          <cell r="AK60">
            <v>30093718</v>
          </cell>
          <cell r="AL60">
            <v>102671567</v>
          </cell>
          <cell r="AM60">
            <v>14397436.56385907</v>
          </cell>
          <cell r="AN60">
            <v>-2683334.2999999998</v>
          </cell>
          <cell r="AO60">
            <v>24096437.024183426</v>
          </cell>
          <cell r="AP60">
            <v>0</v>
          </cell>
          <cell r="AQ60">
            <v>5997280.2999999998</v>
          </cell>
          <cell r="AR60">
            <v>0</v>
          </cell>
          <cell r="AS60">
            <v>0</v>
          </cell>
          <cell r="AT60">
            <v>144479386.58804253</v>
          </cell>
          <cell r="AU60">
            <v>3.0967617921084036E-3</v>
          </cell>
          <cell r="AV60">
            <v>0</v>
          </cell>
          <cell r="AW60">
            <v>0</v>
          </cell>
          <cell r="AY60">
            <v>0</v>
          </cell>
          <cell r="AZ60">
            <v>0</v>
          </cell>
          <cell r="BA60">
            <v>0</v>
          </cell>
          <cell r="BB60">
            <v>0</v>
          </cell>
          <cell r="BC60">
            <v>0</v>
          </cell>
          <cell r="BD60">
            <v>0</v>
          </cell>
          <cell r="BE60">
            <v>0</v>
          </cell>
          <cell r="BF60">
            <v>0</v>
          </cell>
          <cell r="BG60">
            <v>0</v>
          </cell>
          <cell r="BH60">
            <v>0</v>
          </cell>
          <cell r="BJ60">
            <v>0</v>
          </cell>
          <cell r="BL60">
            <v>0</v>
          </cell>
          <cell r="BM60">
            <v>0</v>
          </cell>
          <cell r="BN60">
            <v>0</v>
          </cell>
          <cell r="BO60">
            <v>0</v>
          </cell>
          <cell r="BQ60">
            <v>0</v>
          </cell>
          <cell r="BR60">
            <v>0</v>
          </cell>
          <cell r="BS60">
            <v>0</v>
          </cell>
          <cell r="BT60">
            <v>0</v>
          </cell>
          <cell r="CB60">
            <v>0</v>
          </cell>
          <cell r="CC60">
            <v>0</v>
          </cell>
          <cell r="CD60">
            <v>0</v>
          </cell>
          <cell r="CE60">
            <v>0</v>
          </cell>
          <cell r="CF60">
            <v>0</v>
          </cell>
          <cell r="CI60">
            <v>0</v>
          </cell>
          <cell r="CJ60">
            <v>0</v>
          </cell>
          <cell r="CK60">
            <v>0</v>
          </cell>
          <cell r="CV60">
            <v>3.3211057016841483E-3</v>
          </cell>
          <cell r="DG60">
            <v>144479386</v>
          </cell>
          <cell r="DR60">
            <v>48158850.890000053</v>
          </cell>
          <cell r="EC60">
            <v>3.0000588330067575</v>
          </cell>
          <cell r="EN60">
            <v>2.4095909012463064E-2</v>
          </cell>
        </row>
        <row r="61">
          <cell r="B61">
            <v>21300</v>
          </cell>
          <cell r="C61" t="str">
            <v>N.C. State University</v>
          </cell>
          <cell r="D61">
            <v>3.9767071830284745E-2</v>
          </cell>
          <cell r="E61">
            <v>68806306.714764208</v>
          </cell>
          <cell r="F61">
            <v>53649855.302879199</v>
          </cell>
          <cell r="G61">
            <v>4465900</v>
          </cell>
          <cell r="H61">
            <v>-19199404.488437805</v>
          </cell>
          <cell r="I61">
            <v>-794507.58312946407</v>
          </cell>
          <cell r="J61">
            <v>58062896.773691945</v>
          </cell>
          <cell r="K61">
            <v>0</v>
          </cell>
          <cell r="L61">
            <v>-3050720.985920711</v>
          </cell>
          <cell r="M61">
            <v>547473.74163123814</v>
          </cell>
          <cell r="N61">
            <v>20638.314938481177</v>
          </cell>
          <cell r="O61">
            <v>-9313.8458933709899</v>
          </cell>
          <cell r="P61">
            <v>0</v>
          </cell>
          <cell r="Q61">
            <v>0</v>
          </cell>
          <cell r="R61">
            <v>0</v>
          </cell>
          <cell r="S61">
            <v>162499123.94452372</v>
          </cell>
          <cell r="T61">
            <v>23870151</v>
          </cell>
          <cell r="U61">
            <v>290314483.8684597</v>
          </cell>
          <cell r="V61">
            <v>2189894.9665249526</v>
          </cell>
          <cell r="W61">
            <v>0</v>
          </cell>
          <cell r="X61">
            <v>316374529.83498466</v>
          </cell>
          <cell r="Y61">
            <v>1540647.6799999997</v>
          </cell>
          <cell r="Z61">
            <v>0</v>
          </cell>
          <cell r="AA61">
            <v>0</v>
          </cell>
          <cell r="AB61">
            <v>3972537.9156473204</v>
          </cell>
          <cell r="AC61">
            <v>5513185.5956473202</v>
          </cell>
          <cell r="AD61" t="str">
            <v>N/A</v>
          </cell>
          <cell r="AE61">
            <v>62281763</v>
          </cell>
          <cell r="AF61">
            <v>62281764</v>
          </cell>
          <cell r="AG61">
            <v>62281764</v>
          </cell>
          <cell r="AH61">
            <v>62281764</v>
          </cell>
          <cell r="AI61">
            <v>61734290</v>
          </cell>
          <cell r="AJ61">
            <v>0</v>
          </cell>
          <cell r="AK61">
            <v>310861345</v>
          </cell>
          <cell r="AL61">
            <v>1289812928</v>
          </cell>
          <cell r="AM61">
            <v>162499123.94452372</v>
          </cell>
          <cell r="AN61">
            <v>-33170603.32</v>
          </cell>
          <cell r="AO61">
            <v>288531840.91933739</v>
          </cell>
          <cell r="AP61">
            <v>0</v>
          </cell>
          <cell r="AQ61">
            <v>22329503.32</v>
          </cell>
          <cell r="AR61">
            <v>0</v>
          </cell>
          <cell r="AS61">
            <v>0</v>
          </cell>
          <cell r="AT61">
            <v>1730002792.8638613</v>
          </cell>
          <cell r="AU61">
            <v>3.8903111097267837E-2</v>
          </cell>
          <cell r="AV61">
            <v>0</v>
          </cell>
          <cell r="AW61">
            <v>0</v>
          </cell>
          <cell r="AY61">
            <v>0</v>
          </cell>
          <cell r="AZ61">
            <v>0</v>
          </cell>
          <cell r="BA61">
            <v>0</v>
          </cell>
          <cell r="BB61">
            <v>0</v>
          </cell>
          <cell r="BC61">
            <v>0</v>
          </cell>
          <cell r="BD61">
            <v>0</v>
          </cell>
          <cell r="BE61">
            <v>0</v>
          </cell>
          <cell r="BF61">
            <v>0</v>
          </cell>
          <cell r="BG61">
            <v>0</v>
          </cell>
          <cell r="BH61">
            <v>0</v>
          </cell>
          <cell r="BJ61">
            <v>0</v>
          </cell>
          <cell r="BL61">
            <v>0</v>
          </cell>
          <cell r="BM61">
            <v>0</v>
          </cell>
          <cell r="BN61">
            <v>0</v>
          </cell>
          <cell r="BO61">
            <v>0</v>
          </cell>
          <cell r="BQ61">
            <v>0</v>
          </cell>
          <cell r="BR61">
            <v>0</v>
          </cell>
          <cell r="BS61">
            <v>0</v>
          </cell>
          <cell r="BT61">
            <v>0</v>
          </cell>
          <cell r="CB61">
            <v>0</v>
          </cell>
          <cell r="CC61">
            <v>0</v>
          </cell>
          <cell r="CD61">
            <v>0</v>
          </cell>
          <cell r="CE61">
            <v>0</v>
          </cell>
          <cell r="CF61">
            <v>0</v>
          </cell>
          <cell r="CI61">
            <v>0</v>
          </cell>
          <cell r="CJ61">
            <v>0</v>
          </cell>
          <cell r="CK61">
            <v>0</v>
          </cell>
          <cell r="CV61">
            <v>3.9767071830284745E-2</v>
          </cell>
          <cell r="DG61">
            <v>1730002793</v>
          </cell>
          <cell r="DR61">
            <v>581913565.08000124</v>
          </cell>
          <cell r="EC61">
            <v>2.9729549142958369</v>
          </cell>
          <cell r="EN61">
            <v>2.4095909012463064E-2</v>
          </cell>
        </row>
        <row r="62">
          <cell r="B62">
            <v>21520</v>
          </cell>
          <cell r="C62" t="str">
            <v>UNC-CH CB 1260</v>
          </cell>
          <cell r="D62">
            <v>7.2483871493836394E-2</v>
          </cell>
          <cell r="E62">
            <v>125413998.67616931</v>
          </cell>
          <cell r="F62">
            <v>97788170.927770525</v>
          </cell>
          <cell r="G62">
            <v>-2113104</v>
          </cell>
          <cell r="H62">
            <v>-34994962.003672041</v>
          </cell>
          <cell r="I62">
            <v>-1448157.5561361178</v>
          </cell>
          <cell r="J62">
            <v>105831869.29793215</v>
          </cell>
          <cell r="K62">
            <v>0</v>
          </cell>
          <cell r="L62">
            <v>-5560582.102970575</v>
          </cell>
          <cell r="M62">
            <v>997886.30412631284</v>
          </cell>
          <cell r="N62">
            <v>37617.679627871214</v>
          </cell>
          <cell r="O62">
            <v>-16976.447542571423</v>
          </cell>
          <cell r="P62">
            <v>0</v>
          </cell>
          <cell r="Q62">
            <v>0</v>
          </cell>
          <cell r="R62">
            <v>0</v>
          </cell>
          <cell r="S62">
            <v>285935760.77530485</v>
          </cell>
          <cell r="T62">
            <v>0</v>
          </cell>
          <cell r="U62">
            <v>529159346.4896608</v>
          </cell>
          <cell r="V62">
            <v>3991545.2165052514</v>
          </cell>
          <cell r="W62">
            <v>0</v>
          </cell>
          <cell r="X62">
            <v>533150891.70616603</v>
          </cell>
          <cell r="Y62">
            <v>10565518.759999998</v>
          </cell>
          <cell r="Z62">
            <v>0</v>
          </cell>
          <cell r="AA62">
            <v>0</v>
          </cell>
          <cell r="AB62">
            <v>7240787.7806805884</v>
          </cell>
          <cell r="AC62">
            <v>17806306.540680587</v>
          </cell>
          <cell r="AD62" t="str">
            <v>N/A</v>
          </cell>
          <cell r="AE62">
            <v>103268494</v>
          </cell>
          <cell r="AF62">
            <v>103268495</v>
          </cell>
          <cell r="AG62">
            <v>103268495</v>
          </cell>
          <cell r="AH62">
            <v>103268495</v>
          </cell>
          <cell r="AI62">
            <v>102270609</v>
          </cell>
          <cell r="AJ62">
            <v>0</v>
          </cell>
          <cell r="AK62">
            <v>515344588</v>
          </cell>
          <cell r="AL62">
            <v>2410938298</v>
          </cell>
          <cell r="AM62">
            <v>285935760.77530485</v>
          </cell>
          <cell r="AN62">
            <v>-58923861.240000002</v>
          </cell>
          <cell r="AO62">
            <v>525910103.92548549</v>
          </cell>
          <cell r="AP62">
            <v>0</v>
          </cell>
          <cell r="AQ62">
            <v>-10565518.759999998</v>
          </cell>
          <cell r="AR62">
            <v>0</v>
          </cell>
          <cell r="AS62">
            <v>0</v>
          </cell>
          <cell r="AT62">
            <v>3153294782.7007904</v>
          </cell>
          <cell r="AU62">
            <v>7.2718297661777884E-2</v>
          </cell>
          <cell r="AV62">
            <v>0</v>
          </cell>
          <cell r="AW62">
            <v>0</v>
          </cell>
          <cell r="AY62">
            <v>0</v>
          </cell>
          <cell r="AZ62">
            <v>0</v>
          </cell>
          <cell r="BA62">
            <v>0</v>
          </cell>
          <cell r="BB62">
            <v>0</v>
          </cell>
          <cell r="BC62">
            <v>0</v>
          </cell>
          <cell r="BD62">
            <v>0</v>
          </cell>
          <cell r="BE62">
            <v>0</v>
          </cell>
          <cell r="BF62">
            <v>0</v>
          </cell>
          <cell r="BG62">
            <v>0</v>
          </cell>
          <cell r="BH62">
            <v>0</v>
          </cell>
          <cell r="BJ62">
            <v>0</v>
          </cell>
          <cell r="BL62">
            <v>0</v>
          </cell>
          <cell r="BM62">
            <v>0</v>
          </cell>
          <cell r="BN62">
            <v>0</v>
          </cell>
          <cell r="BO62">
            <v>0</v>
          </cell>
          <cell r="BQ62">
            <v>0</v>
          </cell>
          <cell r="BR62">
            <v>0</v>
          </cell>
          <cell r="BS62">
            <v>0</v>
          </cell>
          <cell r="BT62">
            <v>0</v>
          </cell>
          <cell r="CB62">
            <v>0</v>
          </cell>
          <cell r="CC62">
            <v>0</v>
          </cell>
          <cell r="CD62">
            <v>0</v>
          </cell>
          <cell r="CE62">
            <v>0</v>
          </cell>
          <cell r="CF62">
            <v>0</v>
          </cell>
          <cell r="CI62">
            <v>0</v>
          </cell>
          <cell r="CJ62">
            <v>0</v>
          </cell>
          <cell r="CK62">
            <v>0</v>
          </cell>
          <cell r="CV62">
            <v>7.2483871493836394E-2</v>
          </cell>
          <cell r="DG62">
            <v>3153294783</v>
          </cell>
          <cell r="DR62">
            <v>1037963761.8100019</v>
          </cell>
          <cell r="EC62">
            <v>3.0379623056408853</v>
          </cell>
          <cell r="EN62">
            <v>2.4095909012463064E-2</v>
          </cell>
        </row>
        <row r="63">
          <cell r="B63">
            <v>21525</v>
          </cell>
          <cell r="C63" t="str">
            <v>UNC-General Administration</v>
          </cell>
          <cell r="D63">
            <v>1.7553154435545669E-3</v>
          </cell>
          <cell r="E63">
            <v>3037105.0024960591</v>
          </cell>
          <cell r="F63">
            <v>2368100.4213615349</v>
          </cell>
          <cell r="G63">
            <v>307283</v>
          </cell>
          <cell r="H63">
            <v>-847460.21405429789</v>
          </cell>
          <cell r="I63">
            <v>-35069.502643800173</v>
          </cell>
          <cell r="J63">
            <v>2562891.7270886307</v>
          </cell>
          <cell r="K63">
            <v>0</v>
          </cell>
          <cell r="L63">
            <v>-134658.58596318719</v>
          </cell>
          <cell r="M63">
            <v>24165.448181026764</v>
          </cell>
          <cell r="N63">
            <v>910.97360889594916</v>
          </cell>
          <cell r="O63">
            <v>-411.11243003491512</v>
          </cell>
          <cell r="P63">
            <v>0</v>
          </cell>
          <cell r="Q63">
            <v>0</v>
          </cell>
          <cell r="R63">
            <v>0</v>
          </cell>
          <cell r="S63">
            <v>7282857.1576448279</v>
          </cell>
          <cell r="T63">
            <v>1536416.2789071039</v>
          </cell>
          <cell r="U63">
            <v>12814458.635443155</v>
          </cell>
          <cell r="V63">
            <v>96661.792724107057</v>
          </cell>
          <cell r="W63">
            <v>0</v>
          </cell>
          <cell r="X63">
            <v>14447536.707074365</v>
          </cell>
          <cell r="Y63">
            <v>0</v>
          </cell>
          <cell r="Z63">
            <v>0</v>
          </cell>
          <cell r="AA63">
            <v>0</v>
          </cell>
          <cell r="AB63">
            <v>175347.51321900086</v>
          </cell>
          <cell r="AC63">
            <v>175347.51321900086</v>
          </cell>
          <cell r="AD63" t="str">
            <v>N/A</v>
          </cell>
          <cell r="AE63">
            <v>2859271</v>
          </cell>
          <cell r="AF63">
            <v>2859271</v>
          </cell>
          <cell r="AG63">
            <v>2859271</v>
          </cell>
          <cell r="AH63">
            <v>2859271</v>
          </cell>
          <cell r="AI63">
            <v>2835105</v>
          </cell>
          <cell r="AJ63">
            <v>0</v>
          </cell>
          <cell r="AK63">
            <v>14272189</v>
          </cell>
          <cell r="AL63">
            <v>56443267</v>
          </cell>
          <cell r="AM63">
            <v>7282857.1576448279</v>
          </cell>
          <cell r="AN63">
            <v>-1636125.2789071039</v>
          </cell>
          <cell r="AO63">
            <v>12735772.91494826</v>
          </cell>
          <cell r="AP63">
            <v>0</v>
          </cell>
          <cell r="AQ63">
            <v>1536416.2789071039</v>
          </cell>
          <cell r="AR63">
            <v>0</v>
          </cell>
          <cell r="AS63">
            <v>0</v>
          </cell>
          <cell r="AT63">
            <v>76362188.072593093</v>
          </cell>
          <cell r="AU63">
            <v>1.702431898495573E-3</v>
          </cell>
          <cell r="AV63">
            <v>0</v>
          </cell>
          <cell r="AW63">
            <v>0</v>
          </cell>
          <cell r="AY63">
            <v>0</v>
          </cell>
          <cell r="AZ63">
            <v>0</v>
          </cell>
          <cell r="BA63">
            <v>0</v>
          </cell>
          <cell r="BB63">
            <v>0</v>
          </cell>
          <cell r="BC63">
            <v>0</v>
          </cell>
          <cell r="BD63">
            <v>0</v>
          </cell>
          <cell r="BE63">
            <v>0</v>
          </cell>
          <cell r="BF63">
            <v>0</v>
          </cell>
          <cell r="BG63">
            <v>0</v>
          </cell>
          <cell r="BH63">
            <v>0</v>
          </cell>
          <cell r="BJ63">
            <v>0</v>
          </cell>
          <cell r="BL63">
            <v>0</v>
          </cell>
          <cell r="BM63">
            <v>0</v>
          </cell>
          <cell r="BN63">
            <v>0</v>
          </cell>
          <cell r="BO63">
            <v>0</v>
          </cell>
          <cell r="BQ63">
            <v>0</v>
          </cell>
          <cell r="BR63">
            <v>0</v>
          </cell>
          <cell r="BS63">
            <v>0</v>
          </cell>
          <cell r="BT63">
            <v>0</v>
          </cell>
          <cell r="CB63">
            <v>0</v>
          </cell>
          <cell r="CC63">
            <v>0</v>
          </cell>
          <cell r="CD63">
            <v>0</v>
          </cell>
          <cell r="CE63">
            <v>0</v>
          </cell>
          <cell r="CF63">
            <v>0</v>
          </cell>
          <cell r="CI63">
            <v>0</v>
          </cell>
          <cell r="CJ63">
            <v>0</v>
          </cell>
          <cell r="CK63">
            <v>0</v>
          </cell>
          <cell r="CV63">
            <v>1.7553154435545669E-3</v>
          </cell>
          <cell r="DG63">
            <v>76362188</v>
          </cell>
          <cell r="DR63">
            <v>27240178.579999987</v>
          </cell>
          <cell r="EC63">
            <v>2.8032924885472625</v>
          </cell>
          <cell r="EN63">
            <v>2.4095909012463064E-2</v>
          </cell>
        </row>
        <row r="64">
          <cell r="B64">
            <v>21550</v>
          </cell>
          <cell r="C64" t="str">
            <v>UNC Health Care System</v>
          </cell>
          <cell r="D64">
            <v>3.9173976380473784E-2</v>
          </cell>
          <cell r="E64">
            <v>67780113.295118302</v>
          </cell>
          <cell r="F64">
            <v>52849708.759554327</v>
          </cell>
          <cell r="G64">
            <v>10284265</v>
          </cell>
          <cell r="H64">
            <v>-18913060.060319748</v>
          </cell>
          <cell r="I64">
            <v>-782658.11041984579</v>
          </cell>
          <cell r="J64">
            <v>57196933.093331285</v>
          </cell>
          <cell r="K64">
            <v>0</v>
          </cell>
          <cell r="L64">
            <v>-3005221.8165799486</v>
          </cell>
          <cell r="M64">
            <v>539308.58965730807</v>
          </cell>
          <cell r="N64">
            <v>20330.510261938285</v>
          </cell>
          <cell r="O64">
            <v>-9174.9370080707649</v>
          </cell>
          <cell r="P64">
            <v>0</v>
          </cell>
          <cell r="Q64">
            <v>0</v>
          </cell>
          <cell r="R64">
            <v>0</v>
          </cell>
          <cell r="S64">
            <v>165960544.32359555</v>
          </cell>
          <cell r="T64">
            <v>53405997</v>
          </cell>
          <cell r="U64">
            <v>285984665.46665639</v>
          </cell>
          <cell r="V64">
            <v>2157234.3586292323</v>
          </cell>
          <cell r="W64">
            <v>0</v>
          </cell>
          <cell r="X64">
            <v>341547896.82528561</v>
          </cell>
          <cell r="Y64">
            <v>1984669.9900000058</v>
          </cell>
          <cell r="Z64">
            <v>0</v>
          </cell>
          <cell r="AA64">
            <v>0</v>
          </cell>
          <cell r="AB64">
            <v>3913290.5520992288</v>
          </cell>
          <cell r="AC64">
            <v>5897960.5420992346</v>
          </cell>
          <cell r="AD64" t="str">
            <v>N/A</v>
          </cell>
          <cell r="AE64">
            <v>67237849</v>
          </cell>
          <cell r="AF64">
            <v>67237850</v>
          </cell>
          <cell r="AG64">
            <v>67237850</v>
          </cell>
          <cell r="AH64">
            <v>67237850</v>
          </cell>
          <cell r="AI64">
            <v>66698541</v>
          </cell>
          <cell r="AJ64">
            <v>0</v>
          </cell>
          <cell r="AK64">
            <v>335649940</v>
          </cell>
          <cell r="AL64">
            <v>1234706134</v>
          </cell>
          <cell r="AM64">
            <v>165960544.32359555</v>
          </cell>
          <cell r="AN64">
            <v>-32115489.009999994</v>
          </cell>
          <cell r="AO64">
            <v>284228609.27318645</v>
          </cell>
          <cell r="AP64">
            <v>0</v>
          </cell>
          <cell r="AQ64">
            <v>51421327.00999999</v>
          </cell>
          <cell r="AR64">
            <v>0</v>
          </cell>
          <cell r="AS64">
            <v>0</v>
          </cell>
          <cell r="AT64">
            <v>1704201125.596782</v>
          </cell>
          <cell r="AU64">
            <v>3.7240989628804788E-2</v>
          </cell>
          <cell r="AV64">
            <v>0</v>
          </cell>
          <cell r="AW64">
            <v>0</v>
          </cell>
          <cell r="AY64">
            <v>0</v>
          </cell>
          <cell r="AZ64">
            <v>0</v>
          </cell>
          <cell r="BA64">
            <v>0</v>
          </cell>
          <cell r="BB64">
            <v>0</v>
          </cell>
          <cell r="BC64">
            <v>0</v>
          </cell>
          <cell r="BD64">
            <v>0</v>
          </cell>
          <cell r="BE64">
            <v>0</v>
          </cell>
          <cell r="BF64">
            <v>0</v>
          </cell>
          <cell r="BG64">
            <v>0</v>
          </cell>
          <cell r="BH64">
            <v>0</v>
          </cell>
          <cell r="BJ64">
            <v>0</v>
          </cell>
          <cell r="BL64">
            <v>0</v>
          </cell>
          <cell r="BM64">
            <v>0</v>
          </cell>
          <cell r="BN64">
            <v>0</v>
          </cell>
          <cell r="BO64">
            <v>0</v>
          </cell>
          <cell r="BQ64">
            <v>0</v>
          </cell>
          <cell r="BR64">
            <v>0</v>
          </cell>
          <cell r="BS64">
            <v>0</v>
          </cell>
          <cell r="BT64">
            <v>0</v>
          </cell>
          <cell r="CB64">
            <v>0</v>
          </cell>
          <cell r="CC64">
            <v>0</v>
          </cell>
          <cell r="CD64">
            <v>0</v>
          </cell>
          <cell r="CE64">
            <v>0</v>
          </cell>
          <cell r="CF64">
            <v>0</v>
          </cell>
          <cell r="CI64">
            <v>0</v>
          </cell>
          <cell r="CJ64">
            <v>0</v>
          </cell>
          <cell r="CK64">
            <v>0</v>
          </cell>
          <cell r="CV64">
            <v>3.9173976380473784E-2</v>
          </cell>
          <cell r="DG64">
            <v>1704201125</v>
          </cell>
          <cell r="DR64">
            <v>525945521.43999976</v>
          </cell>
          <cell r="EC64">
            <v>3.2402616916178388</v>
          </cell>
          <cell r="EN64">
            <v>2.4095909012463064E-2</v>
          </cell>
        </row>
        <row r="65">
          <cell r="B65">
            <v>21570</v>
          </cell>
          <cell r="C65" t="str">
            <v>University Of North Carolina Press</v>
          </cell>
          <cell r="D65">
            <v>1.5736830915027389E-4</v>
          </cell>
          <cell r="E65">
            <v>272283.86824125011</v>
          </cell>
          <cell r="F65">
            <v>212305.97644208046</v>
          </cell>
          <cell r="G65">
            <v>-47688</v>
          </cell>
          <cell r="H65">
            <v>-75976.874383210088</v>
          </cell>
          <cell r="I65">
            <v>-3144.0664149915406</v>
          </cell>
          <cell r="J65">
            <v>229769.49192131075</v>
          </cell>
          <cell r="K65">
            <v>0</v>
          </cell>
          <cell r="L65">
            <v>-12072.470542776728</v>
          </cell>
          <cell r="M65">
            <v>2166.4913472223575</v>
          </cell>
          <cell r="N65">
            <v>81.671005082809145</v>
          </cell>
          <cell r="O65">
            <v>-36.857231686085647</v>
          </cell>
          <cell r="P65">
            <v>0</v>
          </cell>
          <cell r="Q65">
            <v>0</v>
          </cell>
          <cell r="R65">
            <v>0</v>
          </cell>
          <cell r="S65">
            <v>577689.23038428195</v>
          </cell>
          <cell r="T65">
            <v>22111.889999999985</v>
          </cell>
          <cell r="U65">
            <v>1148847.4596065537</v>
          </cell>
          <cell r="V65">
            <v>8665.96538888943</v>
          </cell>
          <cell r="W65">
            <v>0</v>
          </cell>
          <cell r="X65">
            <v>1179625.314995443</v>
          </cell>
          <cell r="Y65">
            <v>260551</v>
          </cell>
          <cell r="Z65">
            <v>0</v>
          </cell>
          <cell r="AA65">
            <v>0</v>
          </cell>
          <cell r="AB65">
            <v>15720.332074957701</v>
          </cell>
          <cell r="AC65">
            <v>276271.33207495773</v>
          </cell>
          <cell r="AD65" t="str">
            <v>N/A</v>
          </cell>
          <cell r="AE65">
            <v>181104</v>
          </cell>
          <cell r="AF65">
            <v>181104</v>
          </cell>
          <cell r="AG65">
            <v>181104</v>
          </cell>
          <cell r="AH65">
            <v>181104</v>
          </cell>
          <cell r="AI65">
            <v>178937</v>
          </cell>
          <cell r="AJ65">
            <v>0</v>
          </cell>
          <cell r="AK65">
            <v>903353</v>
          </cell>
          <cell r="AL65">
            <v>5530128</v>
          </cell>
          <cell r="AM65">
            <v>577689.23038428195</v>
          </cell>
          <cell r="AN65">
            <v>-165114.88999999998</v>
          </cell>
          <cell r="AO65">
            <v>1141793.0929204854</v>
          </cell>
          <cell r="AP65">
            <v>0</v>
          </cell>
          <cell r="AQ65">
            <v>-238439.11000000002</v>
          </cell>
          <cell r="AR65">
            <v>0</v>
          </cell>
          <cell r="AS65">
            <v>0</v>
          </cell>
          <cell r="AT65">
            <v>6846056.3233047677</v>
          </cell>
          <cell r="AU65">
            <v>1.6679874902711403E-4</v>
          </cell>
          <cell r="AV65">
            <v>0</v>
          </cell>
          <cell r="AW65">
            <v>0</v>
          </cell>
          <cell r="AY65">
            <v>0</v>
          </cell>
          <cell r="AZ65">
            <v>0</v>
          </cell>
          <cell r="BA65">
            <v>0</v>
          </cell>
          <cell r="BB65">
            <v>0</v>
          </cell>
          <cell r="BC65">
            <v>0</v>
          </cell>
          <cell r="BD65">
            <v>0</v>
          </cell>
          <cell r="BE65">
            <v>0</v>
          </cell>
          <cell r="BF65">
            <v>0</v>
          </cell>
          <cell r="BG65">
            <v>0</v>
          </cell>
          <cell r="BH65">
            <v>0</v>
          </cell>
          <cell r="BJ65">
            <v>0</v>
          </cell>
          <cell r="BL65">
            <v>0</v>
          </cell>
          <cell r="BM65">
            <v>0</v>
          </cell>
          <cell r="BN65">
            <v>0</v>
          </cell>
          <cell r="BO65">
            <v>0</v>
          </cell>
          <cell r="BQ65">
            <v>0</v>
          </cell>
          <cell r="BR65">
            <v>0</v>
          </cell>
          <cell r="BS65">
            <v>0</v>
          </cell>
          <cell r="BT65">
            <v>0</v>
          </cell>
          <cell r="CB65">
            <v>0</v>
          </cell>
          <cell r="CC65">
            <v>0</v>
          </cell>
          <cell r="CD65">
            <v>0</v>
          </cell>
          <cell r="CE65">
            <v>0</v>
          </cell>
          <cell r="CF65">
            <v>0</v>
          </cell>
          <cell r="CI65">
            <v>0</v>
          </cell>
          <cell r="CJ65">
            <v>0</v>
          </cell>
          <cell r="CK65">
            <v>0</v>
          </cell>
          <cell r="CV65">
            <v>1.5736830915027389E-4</v>
          </cell>
          <cell r="DG65">
            <v>6846056</v>
          </cell>
          <cell r="DR65">
            <v>2811511.41</v>
          </cell>
          <cell r="EC65">
            <v>2.4350091469129054</v>
          </cell>
          <cell r="EN65">
            <v>2.4095909012463064E-2</v>
          </cell>
        </row>
        <row r="66">
          <cell r="B66">
            <v>21800</v>
          </cell>
          <cell r="C66" t="str">
            <v>Western Carolina University</v>
          </cell>
          <cell r="D66">
            <v>5.8611014472144491E-3</v>
          </cell>
          <cell r="E66">
            <v>10141072.130844343</v>
          </cell>
          <cell r="F66">
            <v>7907226.5089199431</v>
          </cell>
          <cell r="G66">
            <v>1043299</v>
          </cell>
          <cell r="H66">
            <v>-2829719.4702462624</v>
          </cell>
          <cell r="I66">
            <v>-117099.13078781523</v>
          </cell>
          <cell r="J66">
            <v>8557646.1289911438</v>
          </cell>
          <cell r="K66">
            <v>0</v>
          </cell>
          <cell r="L66">
            <v>-449632.93404998328</v>
          </cell>
          <cell r="M66">
            <v>80689.851973035838</v>
          </cell>
          <cell r="N66">
            <v>3041.7944290753549</v>
          </cell>
          <cell r="O66">
            <v>-1372.7285699520962</v>
          </cell>
          <cell r="P66">
            <v>0</v>
          </cell>
          <cell r="Q66">
            <v>0</v>
          </cell>
          <cell r="R66">
            <v>0</v>
          </cell>
          <cell r="S66">
            <v>24335151.151503529</v>
          </cell>
          <cell r="T66">
            <v>5488992</v>
          </cell>
          <cell r="U66">
            <v>42788230.644955724</v>
          </cell>
          <cell r="V66">
            <v>322759.40789214335</v>
          </cell>
          <cell r="W66">
            <v>0</v>
          </cell>
          <cell r="X66">
            <v>48599982.05284787</v>
          </cell>
          <cell r="Y66">
            <v>272497.79999999981</v>
          </cell>
          <cell r="Z66">
            <v>0</v>
          </cell>
          <cell r="AA66">
            <v>0</v>
          </cell>
          <cell r="AB66">
            <v>585495.65393907612</v>
          </cell>
          <cell r="AC66">
            <v>857993.45393907593</v>
          </cell>
          <cell r="AD66" t="str">
            <v>N/A</v>
          </cell>
          <cell r="AE66">
            <v>9564535</v>
          </cell>
          <cell r="AF66">
            <v>9564537</v>
          </cell>
          <cell r="AG66">
            <v>9564537</v>
          </cell>
          <cell r="AH66">
            <v>9564537</v>
          </cell>
          <cell r="AI66">
            <v>9483847</v>
          </cell>
          <cell r="AJ66">
            <v>0</v>
          </cell>
          <cell r="AK66">
            <v>47741993</v>
          </cell>
          <cell r="AL66">
            <v>187735057</v>
          </cell>
          <cell r="AM66">
            <v>24335151.151503529</v>
          </cell>
          <cell r="AN66">
            <v>-4834362.2</v>
          </cell>
          <cell r="AO66">
            <v>42525494.398908794</v>
          </cell>
          <cell r="AP66">
            <v>0</v>
          </cell>
          <cell r="AQ66">
            <v>5216494.2</v>
          </cell>
          <cell r="AR66">
            <v>0</v>
          </cell>
          <cell r="AS66">
            <v>0</v>
          </cell>
          <cell r="AT66">
            <v>254977834.55041233</v>
          </cell>
          <cell r="AU66">
            <v>5.6624318235166098E-3</v>
          </cell>
          <cell r="AV66">
            <v>0</v>
          </cell>
          <cell r="AW66">
            <v>0</v>
          </cell>
          <cell r="AY66">
            <v>0</v>
          </cell>
          <cell r="AZ66">
            <v>0</v>
          </cell>
          <cell r="BA66">
            <v>0</v>
          </cell>
          <cell r="BB66">
            <v>0</v>
          </cell>
          <cell r="BC66">
            <v>0</v>
          </cell>
          <cell r="BD66">
            <v>0</v>
          </cell>
          <cell r="BE66">
            <v>0</v>
          </cell>
          <cell r="BF66">
            <v>0</v>
          </cell>
          <cell r="BG66">
            <v>0</v>
          </cell>
          <cell r="BH66">
            <v>0</v>
          </cell>
          <cell r="BJ66">
            <v>0</v>
          </cell>
          <cell r="BL66">
            <v>0</v>
          </cell>
          <cell r="BM66">
            <v>0</v>
          </cell>
          <cell r="BN66">
            <v>0</v>
          </cell>
          <cell r="BO66">
            <v>0</v>
          </cell>
          <cell r="BQ66">
            <v>0</v>
          </cell>
          <cell r="BR66">
            <v>0</v>
          </cell>
          <cell r="BS66">
            <v>0</v>
          </cell>
          <cell r="BT66">
            <v>0</v>
          </cell>
          <cell r="CB66">
            <v>0</v>
          </cell>
          <cell r="CC66">
            <v>0</v>
          </cell>
          <cell r="CD66">
            <v>0</v>
          </cell>
          <cell r="CE66">
            <v>0</v>
          </cell>
          <cell r="CF66">
            <v>0</v>
          </cell>
          <cell r="CI66">
            <v>0</v>
          </cell>
          <cell r="CJ66">
            <v>0</v>
          </cell>
          <cell r="CK66">
            <v>0</v>
          </cell>
          <cell r="CV66">
            <v>5.8611014472144491E-3</v>
          </cell>
          <cell r="DG66">
            <v>254977835</v>
          </cell>
          <cell r="DR66">
            <v>84770573.239999905</v>
          </cell>
          <cell r="EC66">
            <v>3.0078578598037127</v>
          </cell>
          <cell r="EN66">
            <v>2.4095909012463064E-2</v>
          </cell>
        </row>
        <row r="67">
          <cell r="B67">
            <v>21900</v>
          </cell>
          <cell r="C67" t="str">
            <v>Winston-Salem State University</v>
          </cell>
          <cell r="D67">
            <v>3.375899071087787E-3</v>
          </cell>
          <cell r="E67">
            <v>5841092.5479923785</v>
          </cell>
          <cell r="F67">
            <v>4554433.815342024</v>
          </cell>
          <cell r="G67">
            <v>-1241208</v>
          </cell>
          <cell r="H67">
            <v>-1629872.3741735395</v>
          </cell>
          <cell r="I67">
            <v>-67447.194083229915</v>
          </cell>
          <cell r="J67">
            <v>4929064.9339109054</v>
          </cell>
          <cell r="K67">
            <v>0</v>
          </cell>
          <cell r="L67">
            <v>-258981.25430182074</v>
          </cell>
          <cell r="M67">
            <v>46476.041879712575</v>
          </cell>
          <cell r="N67">
            <v>1752.0240999131397</v>
          </cell>
          <cell r="O67">
            <v>-790.66932143947065</v>
          </cell>
          <cell r="P67">
            <v>0</v>
          </cell>
          <cell r="Q67">
            <v>0</v>
          </cell>
          <cell r="R67">
            <v>0</v>
          </cell>
          <cell r="S67">
            <v>12174519.871344903</v>
          </cell>
          <cell r="T67">
            <v>63977.5</v>
          </cell>
          <cell r="U67">
            <v>24645324.669554528</v>
          </cell>
          <cell r="V67">
            <v>185904.1675188503</v>
          </cell>
          <cell r="W67">
            <v>0</v>
          </cell>
          <cell r="X67">
            <v>24895206.337073378</v>
          </cell>
          <cell r="Y67">
            <v>6270020</v>
          </cell>
          <cell r="Z67">
            <v>0</v>
          </cell>
          <cell r="AA67">
            <v>0</v>
          </cell>
          <cell r="AB67">
            <v>337235.97041614959</v>
          </cell>
          <cell r="AC67">
            <v>6607255.9704161491</v>
          </cell>
          <cell r="AD67" t="str">
            <v>N/A</v>
          </cell>
          <cell r="AE67">
            <v>3666886</v>
          </cell>
          <cell r="AF67">
            <v>3666885</v>
          </cell>
          <cell r="AG67">
            <v>3666885</v>
          </cell>
          <cell r="AH67">
            <v>3666885</v>
          </cell>
          <cell r="AI67">
            <v>3620409</v>
          </cell>
          <cell r="AJ67">
            <v>0</v>
          </cell>
          <cell r="AK67">
            <v>18287950</v>
          </cell>
          <cell r="AL67">
            <v>119450246</v>
          </cell>
          <cell r="AM67">
            <v>12174519.871344903</v>
          </cell>
          <cell r="AN67">
            <v>-3049632.5</v>
          </cell>
          <cell r="AO67">
            <v>24493992.866657231</v>
          </cell>
          <cell r="AP67">
            <v>0</v>
          </cell>
          <cell r="AQ67">
            <v>-6206042.5</v>
          </cell>
          <cell r="AR67">
            <v>0</v>
          </cell>
          <cell r="AS67">
            <v>0</v>
          </cell>
          <cell r="AT67">
            <v>146863083.73800215</v>
          </cell>
          <cell r="AU67">
            <v>3.6028373334539257E-3</v>
          </cell>
          <cell r="AV67">
            <v>0</v>
          </cell>
          <cell r="AW67">
            <v>0</v>
          </cell>
          <cell r="AY67">
            <v>0</v>
          </cell>
          <cell r="AZ67">
            <v>0</v>
          </cell>
          <cell r="BA67">
            <v>0</v>
          </cell>
          <cell r="BB67">
            <v>0</v>
          </cell>
          <cell r="BC67">
            <v>0</v>
          </cell>
          <cell r="BD67">
            <v>0</v>
          </cell>
          <cell r="BE67">
            <v>0</v>
          </cell>
          <cell r="BF67">
            <v>0</v>
          </cell>
          <cell r="BG67">
            <v>0</v>
          </cell>
          <cell r="BH67">
            <v>0</v>
          </cell>
          <cell r="BJ67">
            <v>0</v>
          </cell>
          <cell r="BL67">
            <v>0</v>
          </cell>
          <cell r="BM67">
            <v>0</v>
          </cell>
          <cell r="BN67">
            <v>0</v>
          </cell>
          <cell r="BO67">
            <v>0</v>
          </cell>
          <cell r="BQ67">
            <v>0</v>
          </cell>
          <cell r="BR67">
            <v>0</v>
          </cell>
          <cell r="BS67">
            <v>0</v>
          </cell>
          <cell r="BT67">
            <v>0</v>
          </cell>
          <cell r="CB67">
            <v>0</v>
          </cell>
          <cell r="CC67">
            <v>0</v>
          </cell>
          <cell r="CD67">
            <v>0</v>
          </cell>
          <cell r="CE67">
            <v>0</v>
          </cell>
          <cell r="CF67">
            <v>0</v>
          </cell>
          <cell r="CI67">
            <v>0</v>
          </cell>
          <cell r="CJ67">
            <v>0</v>
          </cell>
          <cell r="CK67">
            <v>0</v>
          </cell>
          <cell r="CV67">
            <v>3.375899071087787E-3</v>
          </cell>
          <cell r="DG67">
            <v>146863084</v>
          </cell>
          <cell r="DR67">
            <v>53762735.439999938</v>
          </cell>
          <cell r="EC67">
            <v>2.7316892043914232</v>
          </cell>
          <cell r="EN67">
            <v>2.4095909012463064E-2</v>
          </cell>
        </row>
        <row r="68">
          <cell r="B68">
            <v>22000</v>
          </cell>
          <cell r="C68" t="str">
            <v>Department Of Public Instruction</v>
          </cell>
          <cell r="D68">
            <v>3.3172261313166723E-3</v>
          </cell>
          <cell r="E68">
            <v>5739574.6814776557</v>
          </cell>
          <cell r="F68">
            <v>4475278.0066782935</v>
          </cell>
          <cell r="G68">
            <v>-1917823</v>
          </cell>
          <cell r="H68">
            <v>-1601545.2821513026</v>
          </cell>
          <cell r="I68">
            <v>-66274.9655678493</v>
          </cell>
          <cell r="J68">
            <v>4843398.0570566515</v>
          </cell>
          <cell r="K68">
            <v>0</v>
          </cell>
          <cell r="L68">
            <v>-254480.17437747269</v>
          </cell>
          <cell r="M68">
            <v>45668.290833669147</v>
          </cell>
          <cell r="N68">
            <v>1721.5740176307265</v>
          </cell>
          <cell r="O68">
            <v>-776.92753221567784</v>
          </cell>
          <cell r="P68">
            <v>0</v>
          </cell>
          <cell r="Q68">
            <v>0</v>
          </cell>
          <cell r="R68">
            <v>0</v>
          </cell>
          <cell r="S68">
            <v>11264740.26043506</v>
          </cell>
          <cell r="T68">
            <v>522088.59000000032</v>
          </cell>
          <cell r="U68">
            <v>24216990.285283256</v>
          </cell>
          <cell r="V68">
            <v>182673.16333467659</v>
          </cell>
          <cell r="W68">
            <v>0</v>
          </cell>
          <cell r="X68">
            <v>24921752.038617931</v>
          </cell>
          <cell r="Y68">
            <v>10111207</v>
          </cell>
          <cell r="Z68">
            <v>0</v>
          </cell>
          <cell r="AA68">
            <v>0</v>
          </cell>
          <cell r="AB68">
            <v>331374.82783924654</v>
          </cell>
          <cell r="AC68">
            <v>10442581.827839246</v>
          </cell>
          <cell r="AD68" t="str">
            <v>N/A</v>
          </cell>
          <cell r="AE68">
            <v>2904968</v>
          </cell>
          <cell r="AF68">
            <v>2904967</v>
          </cell>
          <cell r="AG68">
            <v>2904967</v>
          </cell>
          <cell r="AH68">
            <v>2904967</v>
          </cell>
          <cell r="AI68">
            <v>2859299</v>
          </cell>
          <cell r="AJ68">
            <v>0</v>
          </cell>
          <cell r="AK68">
            <v>14479168</v>
          </cell>
          <cell r="AL68">
            <v>122114399</v>
          </cell>
          <cell r="AM68">
            <v>11264740.26043506</v>
          </cell>
          <cell r="AN68">
            <v>-3547697.5900000003</v>
          </cell>
          <cell r="AO68">
            <v>24068288.620778687</v>
          </cell>
          <cell r="AP68">
            <v>0</v>
          </cell>
          <cell r="AQ68">
            <v>-9589118.4100000001</v>
          </cell>
          <cell r="AR68">
            <v>0</v>
          </cell>
          <cell r="AS68">
            <v>0</v>
          </cell>
          <cell r="AT68">
            <v>144310611.88121375</v>
          </cell>
          <cell r="AU68">
            <v>3.6831930488218484E-3</v>
          </cell>
          <cell r="AV68">
            <v>0</v>
          </cell>
          <cell r="AW68">
            <v>0</v>
          </cell>
          <cell r="AY68">
            <v>0</v>
          </cell>
          <cell r="AZ68">
            <v>0</v>
          </cell>
          <cell r="BA68">
            <v>0</v>
          </cell>
          <cell r="BB68">
            <v>0</v>
          </cell>
          <cell r="BC68">
            <v>0</v>
          </cell>
          <cell r="BD68">
            <v>0</v>
          </cell>
          <cell r="BE68">
            <v>0</v>
          </cell>
          <cell r="BF68">
            <v>0</v>
          </cell>
          <cell r="BG68">
            <v>0</v>
          </cell>
          <cell r="BH68">
            <v>0</v>
          </cell>
          <cell r="BJ68">
            <v>0</v>
          </cell>
          <cell r="BL68">
            <v>0</v>
          </cell>
          <cell r="BM68">
            <v>0</v>
          </cell>
          <cell r="BN68">
            <v>0</v>
          </cell>
          <cell r="BO68">
            <v>0</v>
          </cell>
          <cell r="BQ68">
            <v>0</v>
          </cell>
          <cell r="BR68">
            <v>0</v>
          </cell>
          <cell r="BS68">
            <v>0</v>
          </cell>
          <cell r="BT68">
            <v>0</v>
          </cell>
          <cell r="CB68">
            <v>0</v>
          </cell>
          <cell r="CC68">
            <v>0</v>
          </cell>
          <cell r="CD68">
            <v>0</v>
          </cell>
          <cell r="CE68">
            <v>0</v>
          </cell>
          <cell r="CF68">
            <v>0</v>
          </cell>
          <cell r="CI68">
            <v>0</v>
          </cell>
          <cell r="CJ68">
            <v>0</v>
          </cell>
          <cell r="CK68">
            <v>0</v>
          </cell>
          <cell r="CV68">
            <v>3.3172261313166723E-3</v>
          </cell>
          <cell r="DG68">
            <v>144310612</v>
          </cell>
          <cell r="DR68">
            <v>61444720.999999948</v>
          </cell>
          <cell r="EC68">
            <v>2.3486250674000151</v>
          </cell>
          <cell r="EN68">
            <v>2.4095909012463064E-2</v>
          </cell>
        </row>
        <row r="69">
          <cell r="B69">
            <v>23000</v>
          </cell>
          <cell r="C69" t="str">
            <v>University Of North Carolina At Asheville</v>
          </cell>
          <cell r="D69">
            <v>2.5507239281802501E-3</v>
          </cell>
          <cell r="E69">
            <v>4413347.1454994427</v>
          </cell>
          <cell r="F69">
            <v>3441187.9820692898</v>
          </cell>
          <cell r="G69">
            <v>253446</v>
          </cell>
          <cell r="H69">
            <v>-1231480.6743747857</v>
          </cell>
          <cell r="I69">
            <v>-50960.993860896808</v>
          </cell>
          <cell r="J69">
            <v>3724247.5576823335</v>
          </cell>
          <cell r="K69">
            <v>0</v>
          </cell>
          <cell r="L69">
            <v>-195678.14925371343</v>
          </cell>
          <cell r="M69">
            <v>35115.846064524587</v>
          </cell>
          <cell r="N69">
            <v>1323.7747042469862</v>
          </cell>
          <cell r="O69">
            <v>-597.40505121909632</v>
          </cell>
          <cell r="P69">
            <v>0</v>
          </cell>
          <cell r="Q69">
            <v>0</v>
          </cell>
          <cell r="R69">
            <v>0</v>
          </cell>
          <cell r="S69">
            <v>10389951.083479226</v>
          </cell>
          <cell r="T69">
            <v>1292965</v>
          </cell>
          <cell r="U69">
            <v>18621237.788411669</v>
          </cell>
          <cell r="V69">
            <v>140463.38425809835</v>
          </cell>
          <cell r="W69">
            <v>0</v>
          </cell>
          <cell r="X69">
            <v>20054666.172669768</v>
          </cell>
          <cell r="Y69">
            <v>25737.870000000112</v>
          </cell>
          <cell r="Z69">
            <v>0</v>
          </cell>
          <cell r="AA69">
            <v>0</v>
          </cell>
          <cell r="AB69">
            <v>254804.96930448402</v>
          </cell>
          <cell r="AC69">
            <v>280542.83930448414</v>
          </cell>
          <cell r="AD69" t="str">
            <v>N/A</v>
          </cell>
          <cell r="AE69">
            <v>3961847</v>
          </cell>
          <cell r="AF69">
            <v>3961848</v>
          </cell>
          <cell r="AG69">
            <v>3961848</v>
          </cell>
          <cell r="AH69">
            <v>3961848</v>
          </cell>
          <cell r="AI69">
            <v>3926733</v>
          </cell>
          <cell r="AJ69">
            <v>0</v>
          </cell>
          <cell r="AK69">
            <v>19774124</v>
          </cell>
          <cell r="AL69">
            <v>83016401</v>
          </cell>
          <cell r="AM69">
            <v>10389951.083479226</v>
          </cell>
          <cell r="AN69">
            <v>-2215314.13</v>
          </cell>
          <cell r="AO69">
            <v>18506896.203365285</v>
          </cell>
          <cell r="AP69">
            <v>0</v>
          </cell>
          <cell r="AQ69">
            <v>1267227.1299999999</v>
          </cell>
          <cell r="AR69">
            <v>0</v>
          </cell>
          <cell r="AS69">
            <v>0</v>
          </cell>
          <cell r="AT69">
            <v>110965161.28684451</v>
          </cell>
          <cell r="AU69">
            <v>2.5039261020446458E-3</v>
          </cell>
          <cell r="AV69">
            <v>0</v>
          </cell>
          <cell r="AW69">
            <v>0</v>
          </cell>
          <cell r="AY69">
            <v>0</v>
          </cell>
          <cell r="AZ69">
            <v>0</v>
          </cell>
          <cell r="BA69">
            <v>0</v>
          </cell>
          <cell r="BB69">
            <v>0</v>
          </cell>
          <cell r="BC69">
            <v>0</v>
          </cell>
          <cell r="BD69">
            <v>0</v>
          </cell>
          <cell r="BE69">
            <v>0</v>
          </cell>
          <cell r="BF69">
            <v>0</v>
          </cell>
          <cell r="BG69">
            <v>0</v>
          </cell>
          <cell r="BH69">
            <v>0</v>
          </cell>
          <cell r="BJ69">
            <v>0</v>
          </cell>
          <cell r="BL69">
            <v>0</v>
          </cell>
          <cell r="BM69">
            <v>0</v>
          </cell>
          <cell r="BN69">
            <v>0</v>
          </cell>
          <cell r="BO69">
            <v>0</v>
          </cell>
          <cell r="BQ69">
            <v>0</v>
          </cell>
          <cell r="BR69">
            <v>0</v>
          </cell>
          <cell r="BS69">
            <v>0</v>
          </cell>
          <cell r="BT69">
            <v>0</v>
          </cell>
          <cell r="CB69">
            <v>0</v>
          </cell>
          <cell r="CC69">
            <v>0</v>
          </cell>
          <cell r="CD69">
            <v>0</v>
          </cell>
          <cell r="CE69">
            <v>0</v>
          </cell>
          <cell r="CF69">
            <v>0</v>
          </cell>
          <cell r="CI69">
            <v>0</v>
          </cell>
          <cell r="CJ69">
            <v>0</v>
          </cell>
          <cell r="CK69">
            <v>0</v>
          </cell>
          <cell r="CV69">
            <v>2.5507239281802501E-3</v>
          </cell>
          <cell r="DG69">
            <v>110965161</v>
          </cell>
          <cell r="DR69">
            <v>37896518.979999989</v>
          </cell>
          <cell r="EC69">
            <v>2.9281095991577017</v>
          </cell>
          <cell r="EN69">
            <v>2.4095909012463064E-2</v>
          </cell>
        </row>
        <row r="70">
          <cell r="B70">
            <v>23100</v>
          </cell>
          <cell r="C70" t="str">
            <v>University Of North Carolina At Charlotte</v>
          </cell>
          <cell r="D70">
            <v>1.4787953680502413E-2</v>
          </cell>
          <cell r="E70">
            <v>25586607.959640902</v>
          </cell>
          <cell r="F70">
            <v>19950465.012121905</v>
          </cell>
          <cell r="G70">
            <v>1673013</v>
          </cell>
          <cell r="H70">
            <v>-7139572.797311876</v>
          </cell>
          <cell r="I70">
            <v>-295448.99328440969</v>
          </cell>
          <cell r="J70">
            <v>21591517.517547164</v>
          </cell>
          <cell r="K70">
            <v>0</v>
          </cell>
          <cell r="L70">
            <v>-1134454.1741586181</v>
          </cell>
          <cell r="M70">
            <v>203585.93076919852</v>
          </cell>
          <cell r="N70">
            <v>7674.652201107142</v>
          </cell>
          <cell r="O70">
            <v>-3463.48663151047</v>
          </cell>
          <cell r="P70">
            <v>0</v>
          </cell>
          <cell r="Q70">
            <v>0</v>
          </cell>
          <cell r="R70">
            <v>0</v>
          </cell>
          <cell r="S70">
            <v>60439924.620893866</v>
          </cell>
          <cell r="T70">
            <v>8788706</v>
          </cell>
          <cell r="U70">
            <v>107957587.58773582</v>
          </cell>
          <cell r="V70">
            <v>814343.72307679406</v>
          </cell>
          <cell r="W70">
            <v>0</v>
          </cell>
          <cell r="X70">
            <v>117560637.31081261</v>
          </cell>
          <cell r="Y70">
            <v>423641.47000000067</v>
          </cell>
          <cell r="Z70">
            <v>0</v>
          </cell>
          <cell r="AA70">
            <v>0</v>
          </cell>
          <cell r="AB70">
            <v>1477244.9664220484</v>
          </cell>
          <cell r="AC70">
            <v>1900886.4364220491</v>
          </cell>
          <cell r="AD70" t="str">
            <v>N/A</v>
          </cell>
          <cell r="AE70">
            <v>23172667</v>
          </cell>
          <cell r="AF70">
            <v>23172667</v>
          </cell>
          <cell r="AG70">
            <v>23172667</v>
          </cell>
          <cell r="AH70">
            <v>23172667</v>
          </cell>
          <cell r="AI70">
            <v>22969082</v>
          </cell>
          <cell r="AJ70">
            <v>0</v>
          </cell>
          <cell r="AK70">
            <v>115659750</v>
          </cell>
          <cell r="AL70">
            <v>479740661</v>
          </cell>
          <cell r="AM70">
            <v>60439924.620893866</v>
          </cell>
          <cell r="AN70">
            <v>-12514087.529999999</v>
          </cell>
          <cell r="AO70">
            <v>107294686.34439057</v>
          </cell>
          <cell r="AP70">
            <v>0</v>
          </cell>
          <cell r="AQ70">
            <v>8365064.5299999993</v>
          </cell>
          <cell r="AR70">
            <v>0</v>
          </cell>
          <cell r="AS70">
            <v>0</v>
          </cell>
          <cell r="AT70">
            <v>643326248.96528435</v>
          </cell>
          <cell r="AU70">
            <v>1.4469853589673579E-2</v>
          </cell>
          <cell r="AV70">
            <v>0</v>
          </cell>
          <cell r="AW70">
            <v>0</v>
          </cell>
          <cell r="AY70">
            <v>0</v>
          </cell>
          <cell r="AZ70">
            <v>0</v>
          </cell>
          <cell r="BA70">
            <v>0</v>
          </cell>
          <cell r="BB70">
            <v>0</v>
          </cell>
          <cell r="BC70">
            <v>0</v>
          </cell>
          <cell r="BD70">
            <v>0</v>
          </cell>
          <cell r="BE70">
            <v>0</v>
          </cell>
          <cell r="BF70">
            <v>0</v>
          </cell>
          <cell r="BG70">
            <v>0</v>
          </cell>
          <cell r="BH70">
            <v>0</v>
          </cell>
          <cell r="BJ70">
            <v>0</v>
          </cell>
          <cell r="BL70">
            <v>0</v>
          </cell>
          <cell r="BM70">
            <v>0</v>
          </cell>
          <cell r="BN70">
            <v>0</v>
          </cell>
          <cell r="BO70">
            <v>0</v>
          </cell>
          <cell r="BQ70">
            <v>0</v>
          </cell>
          <cell r="BR70">
            <v>0</v>
          </cell>
          <cell r="BS70">
            <v>0</v>
          </cell>
          <cell r="BT70">
            <v>0</v>
          </cell>
          <cell r="CB70">
            <v>0</v>
          </cell>
          <cell r="CC70">
            <v>0</v>
          </cell>
          <cell r="CD70">
            <v>0</v>
          </cell>
          <cell r="CE70">
            <v>0</v>
          </cell>
          <cell r="CF70">
            <v>0</v>
          </cell>
          <cell r="CI70">
            <v>0</v>
          </cell>
          <cell r="CJ70">
            <v>0</v>
          </cell>
          <cell r="CK70">
            <v>0</v>
          </cell>
          <cell r="CV70">
            <v>1.4787953680502413E-2</v>
          </cell>
          <cell r="DG70">
            <v>643326249</v>
          </cell>
          <cell r="DR70">
            <v>214830271.9000006</v>
          </cell>
          <cell r="EC70">
            <v>2.9945791312848877</v>
          </cell>
          <cell r="EN70">
            <v>2.4095909012463064E-2</v>
          </cell>
        </row>
        <row r="71">
          <cell r="B71">
            <v>23200</v>
          </cell>
          <cell r="C71" t="str">
            <v>University Of North Carolina At Wilmington</v>
          </cell>
          <cell r="D71">
            <v>7.7945945589833572E-3</v>
          </cell>
          <cell r="E71">
            <v>13486466.044859931</v>
          </cell>
          <cell r="F71">
            <v>10515706.864682984</v>
          </cell>
          <cell r="G71">
            <v>1707341</v>
          </cell>
          <cell r="H71">
            <v>-3763203.2451363518</v>
          </cell>
          <cell r="I71">
            <v>-155728.45068808264</v>
          </cell>
          <cell r="J71">
            <v>11380690.567374645</v>
          </cell>
          <cell r="K71">
            <v>0</v>
          </cell>
          <cell r="L71">
            <v>-597960.3753406062</v>
          </cell>
          <cell r="M71">
            <v>107308.27419018831</v>
          </cell>
          <cell r="N71">
            <v>4045.2386842211827</v>
          </cell>
          <cell r="O71">
            <v>-1825.5719916594921</v>
          </cell>
          <cell r="P71">
            <v>0</v>
          </cell>
          <cell r="Q71">
            <v>0</v>
          </cell>
          <cell r="R71">
            <v>0</v>
          </cell>
          <cell r="S71">
            <v>32682840.346635271</v>
          </cell>
          <cell r="T71">
            <v>8768783</v>
          </cell>
          <cell r="U71">
            <v>56903452.836873226</v>
          </cell>
          <cell r="V71">
            <v>429233.09676075325</v>
          </cell>
          <cell r="W71">
            <v>0</v>
          </cell>
          <cell r="X71">
            <v>66101468.933633976</v>
          </cell>
          <cell r="Y71">
            <v>232081.92000000086</v>
          </cell>
          <cell r="Z71">
            <v>0</v>
          </cell>
          <cell r="AA71">
            <v>0</v>
          </cell>
          <cell r="AB71">
            <v>778642.25344041316</v>
          </cell>
          <cell r="AC71">
            <v>1010724.173440414</v>
          </cell>
          <cell r="AD71" t="str">
            <v>N/A</v>
          </cell>
          <cell r="AE71">
            <v>13039611</v>
          </cell>
          <cell r="AF71">
            <v>13039611</v>
          </cell>
          <cell r="AG71">
            <v>13039611</v>
          </cell>
          <cell r="AH71">
            <v>13039611</v>
          </cell>
          <cell r="AI71">
            <v>12932303</v>
          </cell>
          <cell r="AJ71">
            <v>0</v>
          </cell>
          <cell r="AK71">
            <v>65090747</v>
          </cell>
          <cell r="AL71">
            <v>247903292</v>
          </cell>
          <cell r="AM71">
            <v>32682840.346635271</v>
          </cell>
          <cell r="AN71">
            <v>-6585519.0799999991</v>
          </cell>
          <cell r="AO71">
            <v>56554043.680193573</v>
          </cell>
          <cell r="AP71">
            <v>0</v>
          </cell>
          <cell r="AQ71">
            <v>8536701.0799999982</v>
          </cell>
          <cell r="AR71">
            <v>0</v>
          </cell>
          <cell r="AS71">
            <v>0</v>
          </cell>
          <cell r="AT71">
            <v>339091358.02682883</v>
          </cell>
          <cell r="AU71">
            <v>7.47721556569761E-3</v>
          </cell>
          <cell r="AV71">
            <v>0</v>
          </cell>
          <cell r="AW71">
            <v>0</v>
          </cell>
          <cell r="AY71">
            <v>0</v>
          </cell>
          <cell r="AZ71">
            <v>0</v>
          </cell>
          <cell r="BA71">
            <v>0</v>
          </cell>
          <cell r="BB71">
            <v>0</v>
          </cell>
          <cell r="BC71">
            <v>0</v>
          </cell>
          <cell r="BD71">
            <v>0</v>
          </cell>
          <cell r="BE71">
            <v>0</v>
          </cell>
          <cell r="BF71">
            <v>0</v>
          </cell>
          <cell r="BG71">
            <v>0</v>
          </cell>
          <cell r="BH71">
            <v>0</v>
          </cell>
          <cell r="BJ71">
            <v>0</v>
          </cell>
          <cell r="BL71">
            <v>0</v>
          </cell>
          <cell r="BM71">
            <v>0</v>
          </cell>
          <cell r="BN71">
            <v>0</v>
          </cell>
          <cell r="BO71">
            <v>0</v>
          </cell>
          <cell r="BQ71">
            <v>0</v>
          </cell>
          <cell r="BR71">
            <v>0</v>
          </cell>
          <cell r="BS71">
            <v>0</v>
          </cell>
          <cell r="BT71">
            <v>0</v>
          </cell>
          <cell r="CB71">
            <v>0</v>
          </cell>
          <cell r="CC71">
            <v>0</v>
          </cell>
          <cell r="CD71">
            <v>0</v>
          </cell>
          <cell r="CE71">
            <v>0</v>
          </cell>
          <cell r="CF71">
            <v>0</v>
          </cell>
          <cell r="CI71">
            <v>0</v>
          </cell>
          <cell r="CJ71">
            <v>0</v>
          </cell>
          <cell r="CK71">
            <v>0</v>
          </cell>
          <cell r="CV71">
            <v>7.7945945589833572E-3</v>
          </cell>
          <cell r="DG71">
            <v>339091357</v>
          </cell>
          <cell r="DR71">
            <v>113827268.77999999</v>
          </cell>
          <cell r="EC71">
            <v>2.9789993262104875</v>
          </cell>
          <cell r="EN71">
            <v>2.4095909012463064E-2</v>
          </cell>
        </row>
        <row r="72">
          <cell r="B72">
            <v>30000</v>
          </cell>
          <cell r="C72" t="str">
            <v>Yancey County Schools</v>
          </cell>
          <cell r="D72">
            <v>8.7413810180883708E-4</v>
          </cell>
          <cell r="E72">
            <v>1512462.7380363487</v>
          </cell>
          <cell r="F72">
            <v>1179301.8826461027</v>
          </cell>
          <cell r="G72">
            <v>-89839</v>
          </cell>
          <cell r="H72">
            <v>-422030.84670171747</v>
          </cell>
          <cell r="I72">
            <v>-17464.432723472757</v>
          </cell>
          <cell r="J72">
            <v>1276306.9553596072</v>
          </cell>
          <cell r="K72">
            <v>0</v>
          </cell>
          <cell r="L72">
            <v>-67059.286214536944</v>
          </cell>
          <cell r="M72">
            <v>12034.269441363733</v>
          </cell>
          <cell r="N72">
            <v>453.66019207675026</v>
          </cell>
          <cell r="O72">
            <v>-204.73188482464772</v>
          </cell>
          <cell r="P72">
            <v>0</v>
          </cell>
          <cell r="Q72">
            <v>0</v>
          </cell>
          <cell r="R72">
            <v>0</v>
          </cell>
          <cell r="S72">
            <v>3383961.208150947</v>
          </cell>
          <cell r="T72">
            <v>0</v>
          </cell>
          <cell r="U72">
            <v>6381534.7767980359</v>
          </cell>
          <cell r="V72">
            <v>48137.077765454931</v>
          </cell>
          <cell r="W72">
            <v>0</v>
          </cell>
          <cell r="X72">
            <v>6429671.8545634905</v>
          </cell>
          <cell r="Y72">
            <v>449197.74</v>
          </cell>
          <cell r="Z72">
            <v>0</v>
          </cell>
          <cell r="AA72">
            <v>0</v>
          </cell>
          <cell r="AB72">
            <v>87322.163617363782</v>
          </cell>
          <cell r="AC72">
            <v>536519.90361736377</v>
          </cell>
          <cell r="AD72" t="str">
            <v>N/A</v>
          </cell>
          <cell r="AE72">
            <v>1181038</v>
          </cell>
          <cell r="AF72">
            <v>1181037</v>
          </cell>
          <cell r="AG72">
            <v>1181037</v>
          </cell>
          <cell r="AH72">
            <v>1181037</v>
          </cell>
          <cell r="AI72">
            <v>1169003</v>
          </cell>
          <cell r="AJ72">
            <v>0</v>
          </cell>
          <cell r="AK72">
            <v>5893152</v>
          </cell>
          <cell r="AL72">
            <v>29498154</v>
          </cell>
          <cell r="AM72">
            <v>3383961.208150947</v>
          </cell>
          <cell r="AN72">
            <v>-747288.26</v>
          </cell>
          <cell r="AO72">
            <v>6342349.6909461282</v>
          </cell>
          <cell r="AP72">
            <v>0</v>
          </cell>
          <cell r="AQ72">
            <v>-449197.74</v>
          </cell>
          <cell r="AR72">
            <v>0</v>
          </cell>
          <cell r="AS72">
            <v>0</v>
          </cell>
          <cell r="AT72">
            <v>38027978.89909707</v>
          </cell>
          <cell r="AU72">
            <v>8.8971815419173334E-4</v>
          </cell>
          <cell r="AV72">
            <v>0</v>
          </cell>
          <cell r="AW72">
            <v>0</v>
          </cell>
          <cell r="AY72">
            <v>0</v>
          </cell>
          <cell r="AZ72">
            <v>0</v>
          </cell>
          <cell r="BA72">
            <v>0</v>
          </cell>
          <cell r="BB72">
            <v>0</v>
          </cell>
          <cell r="BC72">
            <v>0</v>
          </cell>
          <cell r="BD72">
            <v>0</v>
          </cell>
          <cell r="BE72">
            <v>0</v>
          </cell>
          <cell r="BF72">
            <v>0</v>
          </cell>
          <cell r="BG72">
            <v>0</v>
          </cell>
          <cell r="BH72">
            <v>0</v>
          </cell>
          <cell r="BJ72">
            <v>0</v>
          </cell>
          <cell r="BL72">
            <v>0</v>
          </cell>
          <cell r="BM72">
            <v>0</v>
          </cell>
          <cell r="BN72">
            <v>0</v>
          </cell>
          <cell r="BO72">
            <v>0</v>
          </cell>
          <cell r="BQ72">
            <v>0</v>
          </cell>
          <cell r="BR72">
            <v>0</v>
          </cell>
          <cell r="BS72">
            <v>0</v>
          </cell>
          <cell r="BT72">
            <v>0</v>
          </cell>
          <cell r="CB72">
            <v>0</v>
          </cell>
          <cell r="CC72">
            <v>0</v>
          </cell>
          <cell r="CD72">
            <v>0</v>
          </cell>
          <cell r="CE72">
            <v>0</v>
          </cell>
          <cell r="CF72">
            <v>0</v>
          </cell>
          <cell r="CI72">
            <v>0</v>
          </cell>
          <cell r="CJ72">
            <v>0</v>
          </cell>
          <cell r="CK72">
            <v>0</v>
          </cell>
          <cell r="CV72">
            <v>8.7413810180883708E-4</v>
          </cell>
          <cell r="DG72">
            <v>38027979</v>
          </cell>
          <cell r="DR72">
            <v>13112906.86999999</v>
          </cell>
          <cell r="EC72">
            <v>2.9000418730191155</v>
          </cell>
          <cell r="EN72">
            <v>2.4095909012463064E-2</v>
          </cell>
        </row>
        <row r="73">
          <cell r="B73">
            <v>30100</v>
          </cell>
          <cell r="C73" t="str">
            <v>Alamance County Schools</v>
          </cell>
          <cell r="D73">
            <v>7.7277866075530473E-3</v>
          </cell>
          <cell r="E73">
            <v>13370872.711342268</v>
          </cell>
          <cell r="F73">
            <v>10425576.091599805</v>
          </cell>
          <cell r="G73">
            <v>1425662</v>
          </cell>
          <cell r="H73">
            <v>-3730948.5976725272</v>
          </cell>
          <cell r="I73">
            <v>-154393.69251802537</v>
          </cell>
          <cell r="J73">
            <v>11283145.965546411</v>
          </cell>
          <cell r="K73">
            <v>0</v>
          </cell>
          <cell r="L73">
            <v>-592835.22002807446</v>
          </cell>
          <cell r="M73">
            <v>106388.5283437663</v>
          </cell>
          <cell r="N73">
            <v>4010.5666935878803</v>
          </cell>
          <cell r="O73">
            <v>-1809.9249013549993</v>
          </cell>
          <cell r="P73">
            <v>0</v>
          </cell>
          <cell r="Q73">
            <v>0</v>
          </cell>
          <cell r="R73">
            <v>0</v>
          </cell>
          <cell r="S73">
            <v>32135668.428405862</v>
          </cell>
          <cell r="T73">
            <v>7473060</v>
          </cell>
          <cell r="U73">
            <v>56415729.827732056</v>
          </cell>
          <cell r="V73">
            <v>425554.11337506521</v>
          </cell>
          <cell r="W73">
            <v>0</v>
          </cell>
          <cell r="X73">
            <v>64314343.941107124</v>
          </cell>
          <cell r="Y73">
            <v>344752.54999999981</v>
          </cell>
          <cell r="Z73">
            <v>0</v>
          </cell>
          <cell r="AA73">
            <v>0</v>
          </cell>
          <cell r="AB73">
            <v>771968.4625901269</v>
          </cell>
          <cell r="AC73">
            <v>1116721.0125901266</v>
          </cell>
          <cell r="AD73" t="str">
            <v>N/A</v>
          </cell>
          <cell r="AE73">
            <v>12660802</v>
          </cell>
          <cell r="AF73">
            <v>12660803</v>
          </cell>
          <cell r="AG73">
            <v>12660803</v>
          </cell>
          <cell r="AH73">
            <v>12660803</v>
          </cell>
          <cell r="AI73">
            <v>12554414</v>
          </cell>
          <cell r="AJ73">
            <v>0</v>
          </cell>
          <cell r="AK73">
            <v>63197625</v>
          </cell>
          <cell r="AL73">
            <v>247243176</v>
          </cell>
          <cell r="AM73">
            <v>32135668.428405862</v>
          </cell>
          <cell r="AN73">
            <v>-6391482.4500000002</v>
          </cell>
          <cell r="AO73">
            <v>56069315.478516996</v>
          </cell>
          <cell r="AP73">
            <v>0</v>
          </cell>
          <cell r="AQ73">
            <v>7128307.4500000002</v>
          </cell>
          <cell r="AR73">
            <v>0</v>
          </cell>
          <cell r="AS73">
            <v>0</v>
          </cell>
          <cell r="AT73">
            <v>336184984.90692288</v>
          </cell>
          <cell r="AU73">
            <v>7.4573052725717048E-3</v>
          </cell>
          <cell r="AV73">
            <v>0</v>
          </cell>
          <cell r="AW73">
            <v>0</v>
          </cell>
          <cell r="AY73">
            <v>0</v>
          </cell>
          <cell r="AZ73">
            <v>0</v>
          </cell>
          <cell r="BA73">
            <v>0</v>
          </cell>
          <cell r="BB73">
            <v>0</v>
          </cell>
          <cell r="BC73">
            <v>0</v>
          </cell>
          <cell r="BD73">
            <v>0</v>
          </cell>
          <cell r="BE73">
            <v>0</v>
          </cell>
          <cell r="BF73">
            <v>0</v>
          </cell>
          <cell r="BG73">
            <v>0</v>
          </cell>
          <cell r="BH73">
            <v>0</v>
          </cell>
          <cell r="BJ73">
            <v>0</v>
          </cell>
          <cell r="BL73">
            <v>0</v>
          </cell>
          <cell r="BM73">
            <v>0</v>
          </cell>
          <cell r="BN73">
            <v>0</v>
          </cell>
          <cell r="BO73">
            <v>0</v>
          </cell>
          <cell r="BQ73">
            <v>0</v>
          </cell>
          <cell r="BR73">
            <v>0</v>
          </cell>
          <cell r="BS73">
            <v>0</v>
          </cell>
          <cell r="BT73">
            <v>0</v>
          </cell>
          <cell r="CB73">
            <v>0</v>
          </cell>
          <cell r="CC73">
            <v>0</v>
          </cell>
          <cell r="CD73">
            <v>0</v>
          </cell>
          <cell r="CE73">
            <v>0</v>
          </cell>
          <cell r="CF73">
            <v>0</v>
          </cell>
          <cell r="CI73">
            <v>0</v>
          </cell>
          <cell r="CJ73">
            <v>0</v>
          </cell>
          <cell r="CK73">
            <v>0</v>
          </cell>
          <cell r="CV73">
            <v>7.7277866075530473E-3</v>
          </cell>
          <cell r="DG73">
            <v>336184984</v>
          </cell>
          <cell r="DR73">
            <v>110519985.77999982</v>
          </cell>
          <cell r="EC73">
            <v>3.0418478759959946</v>
          </cell>
          <cell r="EN73">
            <v>2.4095909012463064E-2</v>
          </cell>
        </row>
        <row r="74">
          <cell r="B74">
            <v>30102</v>
          </cell>
          <cell r="C74" t="str">
            <v>Clover Garden Charter School</v>
          </cell>
          <cell r="D74">
            <v>1.4425642015125479E-4</v>
          </cell>
          <cell r="E74">
            <v>249597.24298690105</v>
          </cell>
          <cell r="F74">
            <v>194616.69445151981</v>
          </cell>
          <cell r="G74">
            <v>145691</v>
          </cell>
          <cell r="H74">
            <v>-69646.499806625055</v>
          </cell>
          <cell r="I74">
            <v>-2882.1035708743884</v>
          </cell>
          <cell r="J74">
            <v>210625.15409560309</v>
          </cell>
          <cell r="K74">
            <v>0</v>
          </cell>
          <cell r="L74">
            <v>-11066.595252157322</v>
          </cell>
          <cell r="M74">
            <v>1985.9798184685681</v>
          </cell>
          <cell r="N74">
            <v>74.866196930098212</v>
          </cell>
          <cell r="O74">
            <v>-33.786296163625387</v>
          </cell>
          <cell r="P74">
            <v>0</v>
          </cell>
          <cell r="Q74">
            <v>0</v>
          </cell>
          <cell r="R74">
            <v>0</v>
          </cell>
          <cell r="S74">
            <v>718961.95262360224</v>
          </cell>
          <cell r="T74">
            <v>741587</v>
          </cell>
          <cell r="U74">
            <v>1053125.7704780155</v>
          </cell>
          <cell r="V74">
            <v>7943.9192738742722</v>
          </cell>
          <cell r="W74">
            <v>0</v>
          </cell>
          <cell r="X74">
            <v>1802656.6897518898</v>
          </cell>
          <cell r="Y74">
            <v>13132.039999999994</v>
          </cell>
          <cell r="Z74">
            <v>0</v>
          </cell>
          <cell r="AA74">
            <v>0</v>
          </cell>
          <cell r="AB74">
            <v>14410.517854371941</v>
          </cell>
          <cell r="AC74">
            <v>27542.557854371935</v>
          </cell>
          <cell r="AD74" t="str">
            <v>N/A</v>
          </cell>
          <cell r="AE74">
            <v>355420</v>
          </cell>
          <cell r="AF74">
            <v>355420</v>
          </cell>
          <cell r="AG74">
            <v>355420</v>
          </cell>
          <cell r="AH74">
            <v>355420</v>
          </cell>
          <cell r="AI74">
            <v>353434</v>
          </cell>
          <cell r="AJ74">
            <v>0</v>
          </cell>
          <cell r="AK74">
            <v>1775114</v>
          </cell>
          <cell r="AL74">
            <v>3892844</v>
          </cell>
          <cell r="AM74">
            <v>718961.95262360224</v>
          </cell>
          <cell r="AN74">
            <v>-111275.96</v>
          </cell>
          <cell r="AO74">
            <v>1046659.1718975179</v>
          </cell>
          <cell r="AP74">
            <v>0</v>
          </cell>
          <cell r="AQ74">
            <v>728454.96</v>
          </cell>
          <cell r="AR74">
            <v>0</v>
          </cell>
          <cell r="AS74">
            <v>0</v>
          </cell>
          <cell r="AT74">
            <v>6275644.1245211195</v>
          </cell>
          <cell r="AU74">
            <v>1.1741527525209222E-4</v>
          </cell>
          <cell r="AV74">
            <v>0</v>
          </cell>
          <cell r="AW74">
            <v>0</v>
          </cell>
          <cell r="AY74">
            <v>0</v>
          </cell>
          <cell r="AZ74">
            <v>0</v>
          </cell>
          <cell r="BA74">
            <v>0</v>
          </cell>
          <cell r="BB74">
            <v>0</v>
          </cell>
          <cell r="BC74">
            <v>0</v>
          </cell>
          <cell r="BD74">
            <v>0</v>
          </cell>
          <cell r="BE74">
            <v>0</v>
          </cell>
          <cell r="BF74">
            <v>0</v>
          </cell>
          <cell r="BG74">
            <v>0</v>
          </cell>
          <cell r="BH74">
            <v>0</v>
          </cell>
          <cell r="BJ74">
            <v>0</v>
          </cell>
          <cell r="BL74">
            <v>0</v>
          </cell>
          <cell r="BM74">
            <v>0</v>
          </cell>
          <cell r="BN74">
            <v>0</v>
          </cell>
          <cell r="BO74">
            <v>0</v>
          </cell>
          <cell r="BQ74">
            <v>0</v>
          </cell>
          <cell r="BR74">
            <v>0</v>
          </cell>
          <cell r="BS74">
            <v>0</v>
          </cell>
          <cell r="BT74">
            <v>0</v>
          </cell>
          <cell r="CB74">
            <v>0</v>
          </cell>
          <cell r="CC74">
            <v>0</v>
          </cell>
          <cell r="CD74">
            <v>0</v>
          </cell>
          <cell r="CE74">
            <v>0</v>
          </cell>
          <cell r="CF74">
            <v>0</v>
          </cell>
          <cell r="CI74">
            <v>0</v>
          </cell>
          <cell r="CJ74">
            <v>0</v>
          </cell>
          <cell r="CK74">
            <v>0</v>
          </cell>
          <cell r="CV74">
            <v>1.4425642015125479E-4</v>
          </cell>
          <cell r="DG74">
            <v>6275645</v>
          </cell>
          <cell r="DR74">
            <v>1936670.5900000003</v>
          </cell>
          <cell r="EC74">
            <v>3.2404297521758716</v>
          </cell>
          <cell r="EN74">
            <v>2.4095909012463064E-2</v>
          </cell>
        </row>
        <row r="75">
          <cell r="B75">
            <v>30103</v>
          </cell>
          <cell r="C75" t="str">
            <v>River Mill Academy Charter</v>
          </cell>
          <cell r="D75">
            <v>1.6505168097535305E-4</v>
          </cell>
          <cell r="E75">
            <v>285577.89302276215</v>
          </cell>
          <cell r="F75">
            <v>222671.63244041312</v>
          </cell>
          <cell r="G75">
            <v>15632</v>
          </cell>
          <cell r="H75">
            <v>-79686.379677799574</v>
          </cell>
          <cell r="I75">
            <v>-3297.5727431688083</v>
          </cell>
          <cell r="J75">
            <v>240987.78898520774</v>
          </cell>
          <cell r="K75">
            <v>0</v>
          </cell>
          <cell r="L75">
            <v>-12661.898493857356</v>
          </cell>
          <cell r="M75">
            <v>2272.2684167378629</v>
          </cell>
          <cell r="N75">
            <v>85.658521392588725</v>
          </cell>
          <cell r="O75">
            <v>-38.65675420123744</v>
          </cell>
          <cell r="P75">
            <v>0</v>
          </cell>
          <cell r="Q75">
            <v>0</v>
          </cell>
          <cell r="R75">
            <v>0</v>
          </cell>
          <cell r="S75">
            <v>671542.7337174865</v>
          </cell>
          <cell r="T75">
            <v>91250</v>
          </cell>
          <cell r="U75">
            <v>1204938.9449260386</v>
          </cell>
          <cell r="V75">
            <v>9089.0736669514517</v>
          </cell>
          <cell r="W75">
            <v>0</v>
          </cell>
          <cell r="X75">
            <v>1305278.01859299</v>
          </cell>
          <cell r="Y75">
            <v>13090.050000000003</v>
          </cell>
          <cell r="Z75">
            <v>0</v>
          </cell>
          <cell r="AA75">
            <v>0</v>
          </cell>
          <cell r="AB75">
            <v>16487.86371584404</v>
          </cell>
          <cell r="AC75">
            <v>29577.913715844043</v>
          </cell>
          <cell r="AD75" t="str">
            <v>N/A</v>
          </cell>
          <cell r="AE75">
            <v>255594</v>
          </cell>
          <cell r="AF75">
            <v>255594</v>
          </cell>
          <cell r="AG75">
            <v>255594</v>
          </cell>
          <cell r="AH75">
            <v>255594</v>
          </cell>
          <cell r="AI75">
            <v>253322</v>
          </cell>
          <cell r="AJ75">
            <v>0</v>
          </cell>
          <cell r="AK75">
            <v>1275698</v>
          </cell>
          <cell r="AL75">
            <v>5362705</v>
          </cell>
          <cell r="AM75">
            <v>671542.7337174865</v>
          </cell>
          <cell r="AN75">
            <v>-129638.95</v>
          </cell>
          <cell r="AO75">
            <v>1197540.1548771462</v>
          </cell>
          <cell r="AP75">
            <v>0</v>
          </cell>
          <cell r="AQ75">
            <v>78159.95</v>
          </cell>
          <cell r="AR75">
            <v>0</v>
          </cell>
          <cell r="AS75">
            <v>0</v>
          </cell>
          <cell r="AT75">
            <v>7180308.888594632</v>
          </cell>
          <cell r="AU75">
            <v>1.617489716189338E-4</v>
          </cell>
          <cell r="AV75">
            <v>0</v>
          </cell>
          <cell r="AW75">
            <v>0</v>
          </cell>
          <cell r="AY75">
            <v>0</v>
          </cell>
          <cell r="AZ75">
            <v>0</v>
          </cell>
          <cell r="BA75">
            <v>0</v>
          </cell>
          <cell r="BB75">
            <v>0</v>
          </cell>
          <cell r="BC75">
            <v>0</v>
          </cell>
          <cell r="BD75">
            <v>0</v>
          </cell>
          <cell r="BE75">
            <v>0</v>
          </cell>
          <cell r="BF75">
            <v>0</v>
          </cell>
          <cell r="BG75">
            <v>0</v>
          </cell>
          <cell r="BH75">
            <v>0</v>
          </cell>
          <cell r="BJ75">
            <v>0</v>
          </cell>
          <cell r="BL75">
            <v>0</v>
          </cell>
          <cell r="BM75">
            <v>0</v>
          </cell>
          <cell r="BN75">
            <v>0</v>
          </cell>
          <cell r="BO75">
            <v>0</v>
          </cell>
          <cell r="BQ75">
            <v>0</v>
          </cell>
          <cell r="BR75">
            <v>0</v>
          </cell>
          <cell r="BS75">
            <v>0</v>
          </cell>
          <cell r="BT75">
            <v>0</v>
          </cell>
          <cell r="CB75">
            <v>0</v>
          </cell>
          <cell r="CC75">
            <v>0</v>
          </cell>
          <cell r="CD75">
            <v>0</v>
          </cell>
          <cell r="CE75">
            <v>0</v>
          </cell>
          <cell r="CF75">
            <v>0</v>
          </cell>
          <cell r="CI75">
            <v>0</v>
          </cell>
          <cell r="CJ75">
            <v>0</v>
          </cell>
          <cell r="CK75">
            <v>0</v>
          </cell>
          <cell r="CV75">
            <v>1.6505168097535305E-4</v>
          </cell>
          <cell r="DG75">
            <v>7180309</v>
          </cell>
          <cell r="DR75">
            <v>2194122.9700000007</v>
          </cell>
          <cell r="EC75">
            <v>3.2725189509319059</v>
          </cell>
          <cell r="EN75">
            <v>2.4095909012463064E-2</v>
          </cell>
        </row>
        <row r="76">
          <cell r="B76">
            <v>30104</v>
          </cell>
          <cell r="C76" t="str">
            <v>The Hawbridge School</v>
          </cell>
          <cell r="D76">
            <v>1.0524667875150715E-4</v>
          </cell>
          <cell r="E76">
            <v>182101.29450294518</v>
          </cell>
          <cell r="F76">
            <v>141988.55551207272</v>
          </cell>
          <cell r="G76">
            <v>140696</v>
          </cell>
          <cell r="H76">
            <v>-50812.73182593262</v>
          </cell>
          <cell r="I76">
            <v>-2102.7267163176575</v>
          </cell>
          <cell r="J76">
            <v>153668.01634785894</v>
          </cell>
          <cell r="K76">
            <v>0</v>
          </cell>
          <cell r="L76">
            <v>-8073.972681115536</v>
          </cell>
          <cell r="M76">
            <v>1448.932253706143</v>
          </cell>
          <cell r="N76">
            <v>54.62092133845718</v>
          </cell>
          <cell r="O76">
            <v>-24.649824630390491</v>
          </cell>
          <cell r="P76">
            <v>0</v>
          </cell>
          <cell r="Q76">
            <v>0</v>
          </cell>
          <cell r="R76">
            <v>0</v>
          </cell>
          <cell r="S76">
            <v>558943.33848992537</v>
          </cell>
          <cell r="T76">
            <v>720412</v>
          </cell>
          <cell r="U76">
            <v>768340.08173929469</v>
          </cell>
          <cell r="V76">
            <v>5795.729014824572</v>
          </cell>
          <cell r="W76">
            <v>0</v>
          </cell>
          <cell r="X76">
            <v>1494547.8107541194</v>
          </cell>
          <cell r="Y76">
            <v>16933.770000000004</v>
          </cell>
          <cell r="Z76">
            <v>0</v>
          </cell>
          <cell r="AA76">
            <v>0</v>
          </cell>
          <cell r="AB76">
            <v>10513.633581588289</v>
          </cell>
          <cell r="AC76">
            <v>27447.403581588293</v>
          </cell>
          <cell r="AD76" t="str">
            <v>N/A</v>
          </cell>
          <cell r="AE76">
            <v>293709</v>
          </cell>
          <cell r="AF76">
            <v>293710</v>
          </cell>
          <cell r="AG76">
            <v>293710</v>
          </cell>
          <cell r="AH76">
            <v>293710</v>
          </cell>
          <cell r="AI76">
            <v>292261</v>
          </cell>
          <cell r="AJ76">
            <v>0</v>
          </cell>
          <cell r="AK76">
            <v>1467100</v>
          </cell>
          <cell r="AL76">
            <v>2624905</v>
          </cell>
          <cell r="AM76">
            <v>558943.33848992537</v>
          </cell>
          <cell r="AN76">
            <v>-72361.23</v>
          </cell>
          <cell r="AO76">
            <v>763622.17717253102</v>
          </cell>
          <cell r="AP76">
            <v>0</v>
          </cell>
          <cell r="AQ76">
            <v>703478.23</v>
          </cell>
          <cell r="AR76">
            <v>0</v>
          </cell>
          <cell r="AS76">
            <v>0</v>
          </cell>
          <cell r="AT76">
            <v>4578587.5156624559</v>
          </cell>
          <cell r="AU76">
            <v>7.9171924691688201E-5</v>
          </cell>
          <cell r="AV76">
            <v>0</v>
          </cell>
          <cell r="AW76">
            <v>0</v>
          </cell>
          <cell r="AY76">
            <v>0</v>
          </cell>
          <cell r="AZ76">
            <v>0</v>
          </cell>
          <cell r="BA76">
            <v>0</v>
          </cell>
          <cell r="BB76">
            <v>0</v>
          </cell>
          <cell r="BC76">
            <v>0</v>
          </cell>
          <cell r="BD76">
            <v>0</v>
          </cell>
          <cell r="BE76">
            <v>0</v>
          </cell>
          <cell r="BF76">
            <v>0</v>
          </cell>
          <cell r="BG76">
            <v>0</v>
          </cell>
          <cell r="BH76">
            <v>0</v>
          </cell>
          <cell r="BJ76">
            <v>0</v>
          </cell>
          <cell r="BL76">
            <v>0</v>
          </cell>
          <cell r="BM76">
            <v>0</v>
          </cell>
          <cell r="BN76">
            <v>0</v>
          </cell>
          <cell r="BO76">
            <v>0</v>
          </cell>
          <cell r="BQ76">
            <v>0</v>
          </cell>
          <cell r="BR76">
            <v>0</v>
          </cell>
          <cell r="BS76">
            <v>0</v>
          </cell>
          <cell r="BT76">
            <v>0</v>
          </cell>
          <cell r="CB76">
            <v>0</v>
          </cell>
          <cell r="CC76">
            <v>0</v>
          </cell>
          <cell r="CD76">
            <v>0</v>
          </cell>
          <cell r="CE76">
            <v>0</v>
          </cell>
          <cell r="CF76">
            <v>0</v>
          </cell>
          <cell r="CI76">
            <v>0</v>
          </cell>
          <cell r="CJ76">
            <v>0</v>
          </cell>
          <cell r="CK76">
            <v>0</v>
          </cell>
          <cell r="CV76">
            <v>1.0524667875150715E-4</v>
          </cell>
          <cell r="DG76">
            <v>4578588</v>
          </cell>
          <cell r="DR76">
            <v>1290327.7399999995</v>
          </cell>
          <cell r="EC76">
            <v>3.5483915117565417</v>
          </cell>
          <cell r="EN76">
            <v>2.4095909012463064E-2</v>
          </cell>
        </row>
        <row r="77">
          <cell r="B77">
            <v>30105</v>
          </cell>
          <cell r="C77" t="str">
            <v>Alamance Community College</v>
          </cell>
          <cell r="D77">
            <v>7.1665148802620431E-4</v>
          </cell>
          <cell r="E77">
            <v>1239974.175196145</v>
          </cell>
          <cell r="F77">
            <v>966836.30113089026</v>
          </cell>
          <cell r="G77">
            <v>-119101</v>
          </cell>
          <cell r="H77">
            <v>-345996.85525192507</v>
          </cell>
          <cell r="I77">
            <v>-14318.002696497673</v>
          </cell>
          <cell r="J77">
            <v>1046364.7298338255</v>
          </cell>
          <cell r="K77">
            <v>0</v>
          </cell>
          <cell r="L77">
            <v>-54977.739961428582</v>
          </cell>
          <cell r="M77">
            <v>9866.1493928880809</v>
          </cell>
          <cell r="N77">
            <v>371.92778925583951</v>
          </cell>
          <cell r="O77">
            <v>-167.8469450106173</v>
          </cell>
          <cell r="P77">
            <v>0</v>
          </cell>
          <cell r="Q77">
            <v>0</v>
          </cell>
          <cell r="R77">
            <v>0</v>
          </cell>
          <cell r="S77">
            <v>2728851.8384881425</v>
          </cell>
          <cell r="T77">
            <v>58107.969999999972</v>
          </cell>
          <cell r="U77">
            <v>5231823.6491691275</v>
          </cell>
          <cell r="V77">
            <v>39464.597571552324</v>
          </cell>
          <cell r="W77">
            <v>0</v>
          </cell>
          <cell r="X77">
            <v>5329396.2167406799</v>
          </cell>
          <cell r="Y77">
            <v>653614</v>
          </cell>
          <cell r="Z77">
            <v>0</v>
          </cell>
          <cell r="AA77">
            <v>0</v>
          </cell>
          <cell r="AB77">
            <v>71590.013482488372</v>
          </cell>
          <cell r="AC77">
            <v>725204.01348248834</v>
          </cell>
          <cell r="AD77" t="str">
            <v>N/A</v>
          </cell>
          <cell r="AE77">
            <v>922812</v>
          </cell>
          <cell r="AF77">
            <v>922811</v>
          </cell>
          <cell r="AG77">
            <v>922811</v>
          </cell>
          <cell r="AH77">
            <v>922811</v>
          </cell>
          <cell r="AI77">
            <v>912945</v>
          </cell>
          <cell r="AJ77">
            <v>0</v>
          </cell>
          <cell r="AK77">
            <v>4604190</v>
          </cell>
          <cell r="AL77">
            <v>24544554</v>
          </cell>
          <cell r="AM77">
            <v>2728851.8384881425</v>
          </cell>
          <cell r="AN77">
            <v>-700821.97</v>
          </cell>
          <cell r="AO77">
            <v>5199698.2332581915</v>
          </cell>
          <cell r="AP77">
            <v>0</v>
          </cell>
          <cell r="AQ77">
            <v>-595506.03</v>
          </cell>
          <cell r="AR77">
            <v>0</v>
          </cell>
          <cell r="AS77">
            <v>0</v>
          </cell>
          <cell r="AT77">
            <v>31176776.071746334</v>
          </cell>
          <cell r="AU77">
            <v>7.4030852539940612E-4</v>
          </cell>
          <cell r="AV77">
            <v>0</v>
          </cell>
          <cell r="AW77">
            <v>0</v>
          </cell>
          <cell r="AY77">
            <v>0</v>
          </cell>
          <cell r="AZ77">
            <v>0</v>
          </cell>
          <cell r="BA77">
            <v>0</v>
          </cell>
          <cell r="BB77">
            <v>0</v>
          </cell>
          <cell r="BC77">
            <v>0</v>
          </cell>
          <cell r="BD77">
            <v>0</v>
          </cell>
          <cell r="BE77">
            <v>0</v>
          </cell>
          <cell r="BF77">
            <v>0</v>
          </cell>
          <cell r="BG77">
            <v>0</v>
          </cell>
          <cell r="BH77">
            <v>0</v>
          </cell>
          <cell r="BJ77">
            <v>0</v>
          </cell>
          <cell r="BL77">
            <v>0</v>
          </cell>
          <cell r="BM77">
            <v>0</v>
          </cell>
          <cell r="BN77">
            <v>0</v>
          </cell>
          <cell r="BO77">
            <v>0</v>
          </cell>
          <cell r="BQ77">
            <v>0</v>
          </cell>
          <cell r="BR77">
            <v>0</v>
          </cell>
          <cell r="BS77">
            <v>0</v>
          </cell>
          <cell r="BT77">
            <v>0</v>
          </cell>
          <cell r="CB77">
            <v>0</v>
          </cell>
          <cell r="CC77">
            <v>0</v>
          </cell>
          <cell r="CD77">
            <v>0</v>
          </cell>
          <cell r="CE77">
            <v>0</v>
          </cell>
          <cell r="CF77">
            <v>0</v>
          </cell>
          <cell r="CI77">
            <v>0</v>
          </cell>
          <cell r="CJ77">
            <v>0</v>
          </cell>
          <cell r="CK77">
            <v>0</v>
          </cell>
          <cell r="CV77">
            <v>7.1665148802620431E-4</v>
          </cell>
          <cell r="DG77">
            <v>31176776</v>
          </cell>
          <cell r="DR77">
            <v>12013260.689999999</v>
          </cell>
          <cell r="EC77">
            <v>2.595196824951278</v>
          </cell>
          <cell r="EN77">
            <v>2.4095909012463064E-2</v>
          </cell>
        </row>
        <row r="78">
          <cell r="B78">
            <v>30200</v>
          </cell>
          <cell r="C78" t="str">
            <v>Alexander County Schools</v>
          </cell>
          <cell r="D78">
            <v>1.6985906501332825E-3</v>
          </cell>
          <cell r="E78">
            <v>2938957.8834138797</v>
          </cell>
          <cell r="F78">
            <v>2291572.8617734034</v>
          </cell>
          <cell r="G78">
            <v>-231430</v>
          </cell>
          <cell r="H78">
            <v>-820073.68033951428</v>
          </cell>
          <cell r="I78">
            <v>-33936.196205825501</v>
          </cell>
          <cell r="J78">
            <v>2480069.2894954062</v>
          </cell>
          <cell r="K78">
            <v>0</v>
          </cell>
          <cell r="L78">
            <v>-130306.95759962885</v>
          </cell>
          <cell r="M78">
            <v>23384.517288499763</v>
          </cell>
          <cell r="N78">
            <v>881.53457560617096</v>
          </cell>
          <cell r="O78">
            <v>-397.82691616771609</v>
          </cell>
          <cell r="P78">
            <v>0</v>
          </cell>
          <cell r="Q78">
            <v>0</v>
          </cell>
          <cell r="R78">
            <v>0</v>
          </cell>
          <cell r="S78">
            <v>6518721.4254856585</v>
          </cell>
          <cell r="T78">
            <v>0</v>
          </cell>
          <cell r="U78">
            <v>12400346.447477031</v>
          </cell>
          <cell r="V78">
            <v>93538.069153999051</v>
          </cell>
          <cell r="W78">
            <v>0</v>
          </cell>
          <cell r="X78">
            <v>12493884.516631031</v>
          </cell>
          <cell r="Y78">
            <v>1157153.4000000001</v>
          </cell>
          <cell r="Z78">
            <v>0</v>
          </cell>
          <cell r="AA78">
            <v>0</v>
          </cell>
          <cell r="AB78">
            <v>169680.98102912752</v>
          </cell>
          <cell r="AC78">
            <v>1326834.3810291276</v>
          </cell>
          <cell r="AD78" t="str">
            <v>N/A</v>
          </cell>
          <cell r="AE78">
            <v>2238088</v>
          </cell>
          <cell r="AF78">
            <v>2238087</v>
          </cell>
          <cell r="AG78">
            <v>2238087</v>
          </cell>
          <cell r="AH78">
            <v>2238087</v>
          </cell>
          <cell r="AI78">
            <v>2214702</v>
          </cell>
          <cell r="AJ78">
            <v>0</v>
          </cell>
          <cell r="AK78">
            <v>11167051</v>
          </cell>
          <cell r="AL78">
            <v>57675940</v>
          </cell>
          <cell r="AM78">
            <v>6518721.4254856585</v>
          </cell>
          <cell r="AN78">
            <v>-1467244.5999999999</v>
          </cell>
          <cell r="AO78">
            <v>12324203.535601905</v>
          </cell>
          <cell r="AP78">
            <v>0</v>
          </cell>
          <cell r="AQ78">
            <v>-1157153.4000000001</v>
          </cell>
          <cell r="AR78">
            <v>0</v>
          </cell>
          <cell r="AS78">
            <v>0</v>
          </cell>
          <cell r="AT78">
            <v>73894466.961087555</v>
          </cell>
          <cell r="AU78">
            <v>1.7396115780678972E-3</v>
          </cell>
          <cell r="AV78">
            <v>0</v>
          </cell>
          <cell r="AW78">
            <v>0</v>
          </cell>
          <cell r="AY78">
            <v>0</v>
          </cell>
          <cell r="AZ78">
            <v>0</v>
          </cell>
          <cell r="BA78">
            <v>0</v>
          </cell>
          <cell r="BB78">
            <v>0</v>
          </cell>
          <cell r="BC78">
            <v>0</v>
          </cell>
          <cell r="BD78">
            <v>0</v>
          </cell>
          <cell r="BE78">
            <v>0</v>
          </cell>
          <cell r="BF78">
            <v>0</v>
          </cell>
          <cell r="BG78">
            <v>0</v>
          </cell>
          <cell r="BH78">
            <v>0</v>
          </cell>
          <cell r="BJ78">
            <v>0</v>
          </cell>
          <cell r="BL78">
            <v>0</v>
          </cell>
          <cell r="BM78">
            <v>0</v>
          </cell>
          <cell r="BN78">
            <v>0</v>
          </cell>
          <cell r="BO78">
            <v>0</v>
          </cell>
          <cell r="BQ78">
            <v>0</v>
          </cell>
          <cell r="BR78">
            <v>0</v>
          </cell>
          <cell r="BS78">
            <v>0</v>
          </cell>
          <cell r="BT78">
            <v>0</v>
          </cell>
          <cell r="CB78">
            <v>0</v>
          </cell>
          <cell r="CC78">
            <v>0</v>
          </cell>
          <cell r="CD78">
            <v>0</v>
          </cell>
          <cell r="CE78">
            <v>0</v>
          </cell>
          <cell r="CF78">
            <v>0</v>
          </cell>
          <cell r="CI78">
            <v>0</v>
          </cell>
          <cell r="CJ78">
            <v>0</v>
          </cell>
          <cell r="CK78">
            <v>0</v>
          </cell>
          <cell r="CV78">
            <v>1.6985906501332825E-3</v>
          </cell>
          <cell r="DG78">
            <v>73894467</v>
          </cell>
          <cell r="DR78">
            <v>25714708.279999994</v>
          </cell>
          <cell r="EC78">
            <v>2.873626494043199</v>
          </cell>
          <cell r="EN78">
            <v>2.4095909012463064E-2</v>
          </cell>
        </row>
        <row r="79">
          <cell r="B79">
            <v>30300</v>
          </cell>
          <cell r="C79" t="str">
            <v>Alleghany County Schools</v>
          </cell>
          <cell r="D79">
            <v>5.8215431358102669E-4</v>
          </cell>
          <cell r="E79">
            <v>1007262.7028343196</v>
          </cell>
          <cell r="F79">
            <v>785385.82928260346</v>
          </cell>
          <cell r="G79">
            <v>-50820</v>
          </cell>
          <cell r="H79">
            <v>-281062.08545682009</v>
          </cell>
          <cell r="I79">
            <v>-11630.879403582727</v>
          </cell>
          <cell r="J79">
            <v>849988.80380407965</v>
          </cell>
          <cell r="K79">
            <v>0</v>
          </cell>
          <cell r="L79">
            <v>-44659.822806802513</v>
          </cell>
          <cell r="M79">
            <v>8014.5252238625208</v>
          </cell>
          <cell r="N79">
            <v>302.12644566228124</v>
          </cell>
          <cell r="O79">
            <v>-136.34636178381226</v>
          </cell>
          <cell r="P79">
            <v>0</v>
          </cell>
          <cell r="Q79">
            <v>0</v>
          </cell>
          <cell r="R79">
            <v>0</v>
          </cell>
          <cell r="S79">
            <v>2262644.8535615378</v>
          </cell>
          <cell r="T79">
            <v>1218.9200000000419</v>
          </cell>
          <cell r="U79">
            <v>4249944.0190203981</v>
          </cell>
          <cell r="V79">
            <v>32058.100895450083</v>
          </cell>
          <cell r="W79">
            <v>0</v>
          </cell>
          <cell r="X79">
            <v>4283221.0399158485</v>
          </cell>
          <cell r="Y79">
            <v>255321</v>
          </cell>
          <cell r="Z79">
            <v>0</v>
          </cell>
          <cell r="AA79">
            <v>0</v>
          </cell>
          <cell r="AB79">
            <v>58154.39701791363</v>
          </cell>
          <cell r="AC79">
            <v>313475.39701791364</v>
          </cell>
          <cell r="AD79" t="str">
            <v>N/A</v>
          </cell>
          <cell r="AE79">
            <v>795552</v>
          </cell>
          <cell r="AF79">
            <v>795552</v>
          </cell>
          <cell r="AG79">
            <v>795552</v>
          </cell>
          <cell r="AH79">
            <v>795552</v>
          </cell>
          <cell r="AI79">
            <v>787538</v>
          </cell>
          <cell r="AJ79">
            <v>0</v>
          </cell>
          <cell r="AK79">
            <v>3969746</v>
          </cell>
          <cell r="AL79">
            <v>19607416</v>
          </cell>
          <cell r="AM79">
            <v>2262644.8535615378</v>
          </cell>
          <cell r="AN79">
            <v>-514114.92000000004</v>
          </cell>
          <cell r="AO79">
            <v>4223847.7228979347</v>
          </cell>
          <cell r="AP79">
            <v>0</v>
          </cell>
          <cell r="AQ79">
            <v>-254102.07999999996</v>
          </cell>
          <cell r="AR79">
            <v>0</v>
          </cell>
          <cell r="AS79">
            <v>0</v>
          </cell>
          <cell r="AT79">
            <v>25325691.576459475</v>
          </cell>
          <cell r="AU79">
            <v>5.9139542779070703E-4</v>
          </cell>
          <cell r="AV79">
            <v>0</v>
          </cell>
          <cell r="AW79">
            <v>0</v>
          </cell>
          <cell r="AY79">
            <v>0</v>
          </cell>
          <cell r="AZ79">
            <v>0</v>
          </cell>
          <cell r="BA79">
            <v>0</v>
          </cell>
          <cell r="BB79">
            <v>0</v>
          </cell>
          <cell r="BC79">
            <v>0</v>
          </cell>
          <cell r="BD79">
            <v>0</v>
          </cell>
          <cell r="BE79">
            <v>0</v>
          </cell>
          <cell r="BF79">
            <v>0</v>
          </cell>
          <cell r="BG79">
            <v>0</v>
          </cell>
          <cell r="BH79">
            <v>0</v>
          </cell>
          <cell r="BJ79">
            <v>0</v>
          </cell>
          <cell r="BL79">
            <v>0</v>
          </cell>
          <cell r="BM79">
            <v>0</v>
          </cell>
          <cell r="BN79">
            <v>0</v>
          </cell>
          <cell r="BO79">
            <v>0</v>
          </cell>
          <cell r="BQ79">
            <v>0</v>
          </cell>
          <cell r="BR79">
            <v>0</v>
          </cell>
          <cell r="BS79">
            <v>0</v>
          </cell>
          <cell r="BT79">
            <v>0</v>
          </cell>
          <cell r="CB79">
            <v>0</v>
          </cell>
          <cell r="CC79">
            <v>0</v>
          </cell>
          <cell r="CD79">
            <v>0</v>
          </cell>
          <cell r="CE79">
            <v>0</v>
          </cell>
          <cell r="CF79">
            <v>0</v>
          </cell>
          <cell r="CI79">
            <v>0</v>
          </cell>
          <cell r="CJ79">
            <v>0</v>
          </cell>
          <cell r="CK79">
            <v>0</v>
          </cell>
          <cell r="CV79">
            <v>5.8215431358102669E-4</v>
          </cell>
          <cell r="DG79">
            <v>25325691</v>
          </cell>
          <cell r="DR79">
            <v>8935775.4199999999</v>
          </cell>
          <cell r="EC79">
            <v>2.8341906336764224</v>
          </cell>
          <cell r="EN79">
            <v>2.4095909012463064E-2</v>
          </cell>
        </row>
        <row r="80">
          <cell r="B80">
            <v>30400</v>
          </cell>
          <cell r="C80" t="str">
            <v>Anson County Schools</v>
          </cell>
          <cell r="D80">
            <v>1.0721140620536731E-3</v>
          </cell>
          <cell r="E80">
            <v>1855007.3111165895</v>
          </cell>
          <cell r="F80">
            <v>1446391.741962706</v>
          </cell>
          <cell r="G80">
            <v>-415464</v>
          </cell>
          <cell r="H80">
            <v>-517612.95432958688</v>
          </cell>
          <cell r="I80">
            <v>-21419.80068124309</v>
          </cell>
          <cell r="J80">
            <v>1565366.6525992304</v>
          </cell>
          <cell r="K80">
            <v>0</v>
          </cell>
          <cell r="L80">
            <v>-82246.962571607073</v>
          </cell>
          <cell r="M80">
            <v>14759.80679475105</v>
          </cell>
          <cell r="N80">
            <v>556.40575592461528</v>
          </cell>
          <cell r="O80">
            <v>-251.09983447359076</v>
          </cell>
          <cell r="P80">
            <v>0</v>
          </cell>
          <cell r="Q80">
            <v>0</v>
          </cell>
          <cell r="R80">
            <v>0</v>
          </cell>
          <cell r="S80">
            <v>3845087.1008122903</v>
          </cell>
          <cell r="T80">
            <v>77784.530000000028</v>
          </cell>
          <cell r="U80">
            <v>7826833.262996152</v>
          </cell>
          <cell r="V80">
            <v>59039.2271790042</v>
          </cell>
          <cell r="W80">
            <v>0</v>
          </cell>
          <cell r="X80">
            <v>7963657.0201751562</v>
          </cell>
          <cell r="Y80">
            <v>2155105</v>
          </cell>
          <cell r="Z80">
            <v>0</v>
          </cell>
          <cell r="AA80">
            <v>0</v>
          </cell>
          <cell r="AB80">
            <v>107099.00340621544</v>
          </cell>
          <cell r="AC80">
            <v>2262204.0034062155</v>
          </cell>
          <cell r="AD80" t="str">
            <v>N/A</v>
          </cell>
          <cell r="AE80">
            <v>1143243</v>
          </cell>
          <cell r="AF80">
            <v>1143243</v>
          </cell>
          <cell r="AG80">
            <v>1143243</v>
          </cell>
          <cell r="AH80">
            <v>1143243</v>
          </cell>
          <cell r="AI80">
            <v>1128483</v>
          </cell>
          <cell r="AJ80">
            <v>0</v>
          </cell>
          <cell r="AK80">
            <v>5701455</v>
          </cell>
          <cell r="AL80">
            <v>38131524</v>
          </cell>
          <cell r="AM80">
            <v>3845087.1008122903</v>
          </cell>
          <cell r="AN80">
            <v>-1037458.53</v>
          </cell>
          <cell r="AO80">
            <v>7778773.4867689414</v>
          </cell>
          <cell r="AP80">
            <v>0</v>
          </cell>
          <cell r="AQ80">
            <v>-2077320.47</v>
          </cell>
          <cell r="AR80">
            <v>0</v>
          </cell>
          <cell r="AS80">
            <v>0</v>
          </cell>
          <cell r="AT80">
            <v>46640605.587581232</v>
          </cell>
          <cell r="AU80">
            <v>1.1501163195576055E-3</v>
          </cell>
          <cell r="AV80">
            <v>0</v>
          </cell>
          <cell r="AW80">
            <v>0</v>
          </cell>
          <cell r="AY80">
            <v>0</v>
          </cell>
          <cell r="AZ80">
            <v>0</v>
          </cell>
          <cell r="BA80">
            <v>0</v>
          </cell>
          <cell r="BB80">
            <v>0</v>
          </cell>
          <cell r="BC80">
            <v>0</v>
          </cell>
          <cell r="BD80">
            <v>0</v>
          </cell>
          <cell r="BE80">
            <v>0</v>
          </cell>
          <cell r="BF80">
            <v>0</v>
          </cell>
          <cell r="BG80">
            <v>0</v>
          </cell>
          <cell r="BH80">
            <v>0</v>
          </cell>
          <cell r="BJ80">
            <v>0</v>
          </cell>
          <cell r="BL80">
            <v>0</v>
          </cell>
          <cell r="BM80">
            <v>0</v>
          </cell>
          <cell r="BN80">
            <v>0</v>
          </cell>
          <cell r="BO80">
            <v>0</v>
          </cell>
          <cell r="BQ80">
            <v>0</v>
          </cell>
          <cell r="BR80">
            <v>0</v>
          </cell>
          <cell r="BS80">
            <v>0</v>
          </cell>
          <cell r="BT80">
            <v>0</v>
          </cell>
          <cell r="CB80">
            <v>0</v>
          </cell>
          <cell r="CC80">
            <v>0</v>
          </cell>
          <cell r="CD80">
            <v>0</v>
          </cell>
          <cell r="CE80">
            <v>0</v>
          </cell>
          <cell r="CF80">
            <v>0</v>
          </cell>
          <cell r="CI80">
            <v>0</v>
          </cell>
          <cell r="CJ80">
            <v>0</v>
          </cell>
          <cell r="CK80">
            <v>0</v>
          </cell>
          <cell r="CV80">
            <v>1.0721140620536731E-3</v>
          </cell>
          <cell r="DG80">
            <v>46640606</v>
          </cell>
          <cell r="DR80">
            <v>17862843.95999999</v>
          </cell>
          <cell r="EC80">
            <v>2.6110403306686014</v>
          </cell>
          <cell r="EN80">
            <v>2.4095909012463064E-2</v>
          </cell>
        </row>
        <row r="81">
          <cell r="B81">
            <v>30405</v>
          </cell>
          <cell r="C81" t="str">
            <v>South Piedmont Community College</v>
          </cell>
          <cell r="D81">
            <v>7.4381911771139971E-4</v>
          </cell>
          <cell r="E81">
            <v>1286980.5092005793</v>
          </cell>
          <cell r="F81">
            <v>1003488.2177656712</v>
          </cell>
          <cell r="G81">
            <v>-22799</v>
          </cell>
          <cell r="H81">
            <v>-359113.29272924847</v>
          </cell>
          <cell r="I81">
            <v>-14860.785627377258</v>
          </cell>
          <cell r="J81">
            <v>1086031.499485095</v>
          </cell>
          <cell r="K81">
            <v>0</v>
          </cell>
          <cell r="L81">
            <v>-57061.897889174972</v>
          </cell>
          <cell r="M81">
            <v>10240.16646757948</v>
          </cell>
          <cell r="N81">
            <v>386.0272457098622</v>
          </cell>
          <cell r="O81">
            <v>-174.20987555918691</v>
          </cell>
          <cell r="P81">
            <v>0</v>
          </cell>
          <cell r="Q81">
            <v>0</v>
          </cell>
          <cell r="R81">
            <v>0</v>
          </cell>
          <cell r="S81">
            <v>2933117.2340432755</v>
          </cell>
          <cell r="T81">
            <v>0</v>
          </cell>
          <cell r="U81">
            <v>5430157.4974254742</v>
          </cell>
          <cell r="V81">
            <v>40960.66587031792</v>
          </cell>
          <cell r="W81">
            <v>0</v>
          </cell>
          <cell r="X81">
            <v>5471118.1632957924</v>
          </cell>
          <cell r="Y81">
            <v>113993.44000000006</v>
          </cell>
          <cell r="Z81">
            <v>0</v>
          </cell>
          <cell r="AA81">
            <v>0</v>
          </cell>
          <cell r="AB81">
            <v>74303.928136886287</v>
          </cell>
          <cell r="AC81">
            <v>188297.36813688633</v>
          </cell>
          <cell r="AD81" t="str">
            <v>N/A</v>
          </cell>
          <cell r="AE81">
            <v>1058612</v>
          </cell>
          <cell r="AF81">
            <v>1058612</v>
          </cell>
          <cell r="AG81">
            <v>1058612</v>
          </cell>
          <cell r="AH81">
            <v>1058612</v>
          </cell>
          <cell r="AI81">
            <v>1048372</v>
          </cell>
          <cell r="AJ81">
            <v>0</v>
          </cell>
          <cell r="AK81">
            <v>5282820</v>
          </cell>
          <cell r="AL81">
            <v>24774399</v>
          </cell>
          <cell r="AM81">
            <v>2933117.2340432755</v>
          </cell>
          <cell r="AN81">
            <v>-631676.55999999994</v>
          </cell>
          <cell r="AO81">
            <v>5396814.2351589063</v>
          </cell>
          <cell r="AP81">
            <v>0</v>
          </cell>
          <cell r="AQ81">
            <v>-113993.44000000006</v>
          </cell>
          <cell r="AR81">
            <v>0</v>
          </cell>
          <cell r="AS81">
            <v>0</v>
          </cell>
          <cell r="AT81">
            <v>32358660.469202179</v>
          </cell>
          <cell r="AU81">
            <v>7.4724107298122365E-4</v>
          </cell>
          <cell r="AV81">
            <v>0</v>
          </cell>
          <cell r="AW81">
            <v>0</v>
          </cell>
          <cell r="AY81">
            <v>0</v>
          </cell>
          <cell r="AZ81">
            <v>0</v>
          </cell>
          <cell r="BA81">
            <v>0</v>
          </cell>
          <cell r="BB81">
            <v>0</v>
          </cell>
          <cell r="BC81">
            <v>0</v>
          </cell>
          <cell r="BD81">
            <v>0</v>
          </cell>
          <cell r="BE81">
            <v>0</v>
          </cell>
          <cell r="BF81">
            <v>0</v>
          </cell>
          <cell r="BG81">
            <v>0</v>
          </cell>
          <cell r="BH81">
            <v>0</v>
          </cell>
          <cell r="BJ81">
            <v>0</v>
          </cell>
          <cell r="BL81">
            <v>0</v>
          </cell>
          <cell r="BM81">
            <v>0</v>
          </cell>
          <cell r="BN81">
            <v>0</v>
          </cell>
          <cell r="BO81">
            <v>0</v>
          </cell>
          <cell r="BQ81">
            <v>0</v>
          </cell>
          <cell r="BR81">
            <v>0</v>
          </cell>
          <cell r="BS81">
            <v>0</v>
          </cell>
          <cell r="BT81">
            <v>0</v>
          </cell>
          <cell r="CB81">
            <v>0</v>
          </cell>
          <cell r="CC81">
            <v>0</v>
          </cell>
          <cell r="CD81">
            <v>0</v>
          </cell>
          <cell r="CE81">
            <v>0</v>
          </cell>
          <cell r="CF81">
            <v>0</v>
          </cell>
          <cell r="CI81">
            <v>0</v>
          </cell>
          <cell r="CJ81">
            <v>0</v>
          </cell>
          <cell r="CK81">
            <v>0</v>
          </cell>
          <cell r="CV81">
            <v>7.4381911771139971E-4</v>
          </cell>
          <cell r="DG81">
            <v>32358660</v>
          </cell>
          <cell r="DR81">
            <v>10981955.869999997</v>
          </cell>
          <cell r="EC81">
            <v>2.9465297787615321</v>
          </cell>
          <cell r="EN81">
            <v>2.4095909012463064E-2</v>
          </cell>
        </row>
        <row r="82">
          <cell r="B82">
            <v>30500</v>
          </cell>
          <cell r="C82" t="str">
            <v>Ashe County Schools</v>
          </cell>
          <cell r="D82">
            <v>1.1303530155867918E-3</v>
          </cell>
          <cell r="E82">
            <v>1955774.2802474413</v>
          </cell>
          <cell r="F82">
            <v>1524962.0587156597</v>
          </cell>
          <cell r="G82">
            <v>25543</v>
          </cell>
          <cell r="H82">
            <v>-545730.51929986326</v>
          </cell>
          <cell r="I82">
            <v>-22583.358571878358</v>
          </cell>
          <cell r="J82">
            <v>1650399.877113038</v>
          </cell>
          <cell r="K82">
            <v>0</v>
          </cell>
          <cell r="L82">
            <v>-86714.749350070371</v>
          </cell>
          <cell r="M82">
            <v>15561.583147195051</v>
          </cell>
          <cell r="N82">
            <v>586.63060802923326</v>
          </cell>
          <cell r="O82">
            <v>-264.73997978058253</v>
          </cell>
          <cell r="P82">
            <v>0</v>
          </cell>
          <cell r="Q82">
            <v>0</v>
          </cell>
          <cell r="R82">
            <v>0</v>
          </cell>
          <cell r="S82">
            <v>4517534.0626297714</v>
          </cell>
          <cell r="T82">
            <v>127714.52000000002</v>
          </cell>
          <cell r="U82">
            <v>8251999.3855651896</v>
          </cell>
          <cell r="V82">
            <v>62246.332588780206</v>
          </cell>
          <cell r="W82">
            <v>0</v>
          </cell>
          <cell r="X82">
            <v>8441960.2381539699</v>
          </cell>
          <cell r="Y82">
            <v>0</v>
          </cell>
          <cell r="Z82">
            <v>0</v>
          </cell>
          <cell r="AA82">
            <v>0</v>
          </cell>
          <cell r="AB82">
            <v>112916.79285939179</v>
          </cell>
          <cell r="AC82">
            <v>112916.79285939179</v>
          </cell>
          <cell r="AD82" t="str">
            <v>N/A</v>
          </cell>
          <cell r="AE82">
            <v>1668921</v>
          </cell>
          <cell r="AF82">
            <v>1668921</v>
          </cell>
          <cell r="AG82">
            <v>1668921</v>
          </cell>
          <cell r="AH82">
            <v>1668921</v>
          </cell>
          <cell r="AI82">
            <v>1653360</v>
          </cell>
          <cell r="AJ82">
            <v>0</v>
          </cell>
          <cell r="AK82">
            <v>8329044</v>
          </cell>
          <cell r="AL82">
            <v>37327809</v>
          </cell>
          <cell r="AM82">
            <v>4517534.0626297714</v>
          </cell>
          <cell r="AN82">
            <v>-1000188.52</v>
          </cell>
          <cell r="AO82">
            <v>8201328.925294579</v>
          </cell>
          <cell r="AP82">
            <v>0</v>
          </cell>
          <cell r="AQ82">
            <v>127714.52000000002</v>
          </cell>
          <cell r="AR82">
            <v>0</v>
          </cell>
          <cell r="AS82">
            <v>0</v>
          </cell>
          <cell r="AT82">
            <v>49174197.987924352</v>
          </cell>
          <cell r="AU82">
            <v>1.1258748290233754E-3</v>
          </cell>
          <cell r="AV82">
            <v>0</v>
          </cell>
          <cell r="AW82">
            <v>0</v>
          </cell>
          <cell r="AY82">
            <v>0</v>
          </cell>
          <cell r="AZ82">
            <v>0</v>
          </cell>
          <cell r="BA82">
            <v>0</v>
          </cell>
          <cell r="BB82">
            <v>0</v>
          </cell>
          <cell r="BC82">
            <v>0</v>
          </cell>
          <cell r="BD82">
            <v>0</v>
          </cell>
          <cell r="BE82">
            <v>0</v>
          </cell>
          <cell r="BF82">
            <v>0</v>
          </cell>
          <cell r="BG82">
            <v>0</v>
          </cell>
          <cell r="BH82">
            <v>0</v>
          </cell>
          <cell r="BJ82">
            <v>0</v>
          </cell>
          <cell r="BL82">
            <v>0</v>
          </cell>
          <cell r="BM82">
            <v>0</v>
          </cell>
          <cell r="BN82">
            <v>0</v>
          </cell>
          <cell r="BO82">
            <v>0</v>
          </cell>
          <cell r="BQ82">
            <v>0</v>
          </cell>
          <cell r="BR82">
            <v>0</v>
          </cell>
          <cell r="BS82">
            <v>0</v>
          </cell>
          <cell r="BT82">
            <v>0</v>
          </cell>
          <cell r="CB82">
            <v>0</v>
          </cell>
          <cell r="CC82">
            <v>0</v>
          </cell>
          <cell r="CD82">
            <v>0</v>
          </cell>
          <cell r="CE82">
            <v>0</v>
          </cell>
          <cell r="CF82">
            <v>0</v>
          </cell>
          <cell r="CI82">
            <v>0</v>
          </cell>
          <cell r="CJ82">
            <v>0</v>
          </cell>
          <cell r="CK82">
            <v>0</v>
          </cell>
          <cell r="CV82">
            <v>1.1303530155867918E-3</v>
          </cell>
          <cell r="DG82">
            <v>49174198</v>
          </cell>
          <cell r="DR82">
            <v>17406464.430000011</v>
          </cell>
          <cell r="EC82">
            <v>2.825053772278324</v>
          </cell>
          <cell r="EN82">
            <v>2.4095909012463064E-2</v>
          </cell>
        </row>
        <row r="83">
          <cell r="B83">
            <v>30600</v>
          </cell>
          <cell r="C83" t="str">
            <v>Avery County Schools</v>
          </cell>
          <cell r="D83">
            <v>8.8065594579946104E-4</v>
          </cell>
          <cell r="E83">
            <v>1523740.1278992938</v>
          </cell>
          <cell r="F83">
            <v>1188095.1221502849</v>
          </cell>
          <cell r="G83">
            <v>37218</v>
          </cell>
          <cell r="H83">
            <v>-425177.63919633668</v>
          </cell>
          <cell r="I83">
            <v>-17594.652934261871</v>
          </cell>
          <cell r="J83">
            <v>1285823.4946821334</v>
          </cell>
          <cell r="K83">
            <v>0</v>
          </cell>
          <cell r="L83">
            <v>-67559.300988820905</v>
          </cell>
          <cell r="M83">
            <v>12124.000675590491</v>
          </cell>
          <cell r="N83">
            <v>457.04282275100428</v>
          </cell>
          <cell r="O83">
            <v>-206.25842906569176</v>
          </cell>
          <cell r="P83">
            <v>0</v>
          </cell>
          <cell r="Q83">
            <v>0</v>
          </cell>
          <cell r="R83">
            <v>0</v>
          </cell>
          <cell r="S83">
            <v>3536919.9366815686</v>
          </cell>
          <cell r="T83">
            <v>186087.03999999992</v>
          </cell>
          <cell r="U83">
            <v>6429117.4734106669</v>
          </cell>
          <cell r="V83">
            <v>48496.002702361962</v>
          </cell>
          <cell r="W83">
            <v>0</v>
          </cell>
          <cell r="X83">
            <v>6663700.5161130289</v>
          </cell>
          <cell r="Y83">
            <v>0</v>
          </cell>
          <cell r="Z83">
            <v>0</v>
          </cell>
          <cell r="AA83">
            <v>0</v>
          </cell>
          <cell r="AB83">
            <v>87973.264671309356</v>
          </cell>
          <cell r="AC83">
            <v>87973.264671309356</v>
          </cell>
          <cell r="AD83" t="str">
            <v>N/A</v>
          </cell>
          <cell r="AE83">
            <v>1317571</v>
          </cell>
          <cell r="AF83">
            <v>1317571</v>
          </cell>
          <cell r="AG83">
            <v>1317571</v>
          </cell>
          <cell r="AH83">
            <v>1317571</v>
          </cell>
          <cell r="AI83">
            <v>1305447</v>
          </cell>
          <cell r="AJ83">
            <v>0</v>
          </cell>
          <cell r="AK83">
            <v>6575731</v>
          </cell>
          <cell r="AL83">
            <v>28980028</v>
          </cell>
          <cell r="AM83">
            <v>3536919.9366815686</v>
          </cell>
          <cell r="AN83">
            <v>-781149.03999999992</v>
          </cell>
          <cell r="AO83">
            <v>6389640.2114417199</v>
          </cell>
          <cell r="AP83">
            <v>0</v>
          </cell>
          <cell r="AQ83">
            <v>186087.03999999992</v>
          </cell>
          <cell r="AR83">
            <v>0</v>
          </cell>
          <cell r="AS83">
            <v>0</v>
          </cell>
          <cell r="AT83">
            <v>38311526.148123287</v>
          </cell>
          <cell r="AU83">
            <v>8.7409051284065005E-4</v>
          </cell>
          <cell r="AV83">
            <v>0</v>
          </cell>
          <cell r="AW83">
            <v>0</v>
          </cell>
          <cell r="AY83">
            <v>0</v>
          </cell>
          <cell r="AZ83">
            <v>0</v>
          </cell>
          <cell r="BA83">
            <v>0</v>
          </cell>
          <cell r="BB83">
            <v>0</v>
          </cell>
          <cell r="BC83">
            <v>0</v>
          </cell>
          <cell r="BD83">
            <v>0</v>
          </cell>
          <cell r="BE83">
            <v>0</v>
          </cell>
          <cell r="BF83">
            <v>0</v>
          </cell>
          <cell r="BG83">
            <v>0</v>
          </cell>
          <cell r="BH83">
            <v>0</v>
          </cell>
          <cell r="BJ83">
            <v>0</v>
          </cell>
          <cell r="BL83">
            <v>0</v>
          </cell>
          <cell r="BM83">
            <v>0</v>
          </cell>
          <cell r="BN83">
            <v>0</v>
          </cell>
          <cell r="BO83">
            <v>0</v>
          </cell>
          <cell r="BQ83">
            <v>0</v>
          </cell>
          <cell r="BR83">
            <v>0</v>
          </cell>
          <cell r="BS83">
            <v>0</v>
          </cell>
          <cell r="BT83">
            <v>0</v>
          </cell>
          <cell r="CB83">
            <v>0</v>
          </cell>
          <cell r="CC83">
            <v>0</v>
          </cell>
          <cell r="CD83">
            <v>0</v>
          </cell>
          <cell r="CE83">
            <v>0</v>
          </cell>
          <cell r="CF83">
            <v>0</v>
          </cell>
          <cell r="CI83">
            <v>0</v>
          </cell>
          <cell r="CJ83">
            <v>0</v>
          </cell>
          <cell r="CK83">
            <v>0</v>
          </cell>
          <cell r="CV83">
            <v>8.8065594579946104E-4</v>
          </cell>
          <cell r="DG83">
            <v>38311527</v>
          </cell>
          <cell r="DR83">
            <v>13750307.159999993</v>
          </cell>
          <cell r="EC83">
            <v>2.7862306313744938</v>
          </cell>
          <cell r="EN83">
            <v>2.4095909012463064E-2</v>
          </cell>
        </row>
        <row r="84">
          <cell r="B84">
            <v>30601</v>
          </cell>
          <cell r="C84" t="str">
            <v>Grandfather Academy</v>
          </cell>
          <cell r="D84">
            <v>2.2070122610231471E-5</v>
          </cell>
          <cell r="E84">
            <v>38186.45818411935</v>
          </cell>
          <cell r="F84">
            <v>29774.857188604896</v>
          </cell>
          <cell r="G84">
            <v>-4378</v>
          </cell>
          <cell r="H84">
            <v>-10655.378724177408</v>
          </cell>
          <cell r="I84">
            <v>-440.93967615368149</v>
          </cell>
          <cell r="J84">
            <v>32224.028371249049</v>
          </cell>
          <cell r="K84">
            <v>0</v>
          </cell>
          <cell r="L84">
            <v>-1693.1039452998173</v>
          </cell>
          <cell r="M84">
            <v>303.83963534579141</v>
          </cell>
          <cell r="N84">
            <v>11.453952232257929</v>
          </cell>
          <cell r="O84">
            <v>-5.1690434165423129</v>
          </cell>
          <cell r="P84">
            <v>0</v>
          </cell>
          <cell r="Q84">
            <v>0</v>
          </cell>
          <cell r="R84">
            <v>0</v>
          </cell>
          <cell r="S84">
            <v>83328.045942503886</v>
          </cell>
          <cell r="T84">
            <v>0</v>
          </cell>
          <cell r="U84">
            <v>161120.14185624526</v>
          </cell>
          <cell r="V84">
            <v>1215.3585413831656</v>
          </cell>
          <cell r="W84">
            <v>0</v>
          </cell>
          <cell r="X84">
            <v>162335.50039762844</v>
          </cell>
          <cell r="Y84">
            <v>21891.999999999996</v>
          </cell>
          <cell r="Z84">
            <v>0</v>
          </cell>
          <cell r="AA84">
            <v>0</v>
          </cell>
          <cell r="AB84">
            <v>2204.6983807684073</v>
          </cell>
          <cell r="AC84">
            <v>24096.698380768405</v>
          </cell>
          <cell r="AD84" t="str">
            <v>N/A</v>
          </cell>
          <cell r="AE84">
            <v>27709</v>
          </cell>
          <cell r="AF84">
            <v>27708</v>
          </cell>
          <cell r="AG84">
            <v>27708</v>
          </cell>
          <cell r="AH84">
            <v>27708</v>
          </cell>
          <cell r="AI84">
            <v>27404</v>
          </cell>
          <cell r="AJ84">
            <v>0</v>
          </cell>
          <cell r="AK84">
            <v>138237</v>
          </cell>
          <cell r="AL84">
            <v>755300</v>
          </cell>
          <cell r="AM84">
            <v>83328.045942503886</v>
          </cell>
          <cell r="AN84">
            <v>-16741.000000000004</v>
          </cell>
          <cell r="AO84">
            <v>160130.80201686002</v>
          </cell>
          <cell r="AP84">
            <v>0</v>
          </cell>
          <cell r="AQ84">
            <v>-21891.999999999996</v>
          </cell>
          <cell r="AR84">
            <v>0</v>
          </cell>
          <cell r="AS84">
            <v>0</v>
          </cell>
          <cell r="AT84">
            <v>960125.84795936383</v>
          </cell>
          <cell r="AU84">
            <v>2.2781225901468688E-5</v>
          </cell>
          <cell r="AV84">
            <v>0</v>
          </cell>
          <cell r="AW84">
            <v>0</v>
          </cell>
          <cell r="AY84">
            <v>0</v>
          </cell>
          <cell r="AZ84">
            <v>0</v>
          </cell>
          <cell r="BA84">
            <v>0</v>
          </cell>
          <cell r="BB84">
            <v>0</v>
          </cell>
          <cell r="BC84">
            <v>0</v>
          </cell>
          <cell r="BD84">
            <v>0</v>
          </cell>
          <cell r="BE84">
            <v>0</v>
          </cell>
          <cell r="BF84">
            <v>0</v>
          </cell>
          <cell r="BG84">
            <v>0</v>
          </cell>
          <cell r="BH84">
            <v>0</v>
          </cell>
          <cell r="BJ84">
            <v>0</v>
          </cell>
          <cell r="BL84">
            <v>0</v>
          </cell>
          <cell r="BM84">
            <v>0</v>
          </cell>
          <cell r="BN84">
            <v>0</v>
          </cell>
          <cell r="BO84">
            <v>0</v>
          </cell>
          <cell r="BQ84">
            <v>0</v>
          </cell>
          <cell r="BR84">
            <v>0</v>
          </cell>
          <cell r="BS84">
            <v>0</v>
          </cell>
          <cell r="BT84">
            <v>0</v>
          </cell>
          <cell r="CB84">
            <v>0</v>
          </cell>
          <cell r="CC84">
            <v>0</v>
          </cell>
          <cell r="CD84">
            <v>0</v>
          </cell>
          <cell r="CE84">
            <v>0</v>
          </cell>
          <cell r="CF84">
            <v>0</v>
          </cell>
          <cell r="CI84">
            <v>0</v>
          </cell>
          <cell r="CJ84">
            <v>0</v>
          </cell>
          <cell r="CK84">
            <v>0</v>
          </cell>
          <cell r="CV84">
            <v>2.2070122610231471E-5</v>
          </cell>
          <cell r="DG84">
            <v>960125</v>
          </cell>
          <cell r="DR84">
            <v>283559.88999999996</v>
          </cell>
          <cell r="EC84">
            <v>3.385969009932964</v>
          </cell>
          <cell r="EN84">
            <v>2.4095909012463064E-2</v>
          </cell>
        </row>
        <row r="85">
          <cell r="B85">
            <v>30700</v>
          </cell>
          <cell r="C85" t="str">
            <v>Beaufort County Schools</v>
          </cell>
          <cell r="D85">
            <v>2.2552872815913899E-3</v>
          </cell>
          <cell r="E85">
            <v>3902172.8602332659</v>
          </cell>
          <cell r="F85">
            <v>3042613.668921358</v>
          </cell>
          <cell r="G85">
            <v>-424220</v>
          </cell>
          <cell r="H85">
            <v>-1088844.8850771817</v>
          </cell>
          <cell r="I85">
            <v>-45058.455774840593</v>
          </cell>
          <cell r="J85">
            <v>3292887.9748781733</v>
          </cell>
          <cell r="K85">
            <v>0</v>
          </cell>
          <cell r="L85">
            <v>-173013.80067896389</v>
          </cell>
          <cell r="M85">
            <v>31048.566305701293</v>
          </cell>
          <cell r="N85">
            <v>1170.4489934002995</v>
          </cell>
          <cell r="O85">
            <v>-528.21083422151946</v>
          </cell>
          <cell r="P85">
            <v>0</v>
          </cell>
          <cell r="Q85">
            <v>0</v>
          </cell>
          <cell r="R85">
            <v>0</v>
          </cell>
          <cell r="S85">
            <v>8538228.1669666898</v>
          </cell>
          <cell r="T85">
            <v>65025.760000000242</v>
          </cell>
          <cell r="U85">
            <v>16464439.874390867</v>
          </cell>
          <cell r="V85">
            <v>124194.26522280517</v>
          </cell>
          <cell r="W85">
            <v>0</v>
          </cell>
          <cell r="X85">
            <v>16653659.899613671</v>
          </cell>
          <cell r="Y85">
            <v>2186127</v>
          </cell>
          <cell r="Z85">
            <v>0</v>
          </cell>
          <cell r="AA85">
            <v>0</v>
          </cell>
          <cell r="AB85">
            <v>225292.27887420295</v>
          </cell>
          <cell r="AC85">
            <v>2411419.2788742031</v>
          </cell>
          <cell r="AD85" t="str">
            <v>N/A</v>
          </cell>
          <cell r="AE85">
            <v>2854658</v>
          </cell>
          <cell r="AF85">
            <v>2854657</v>
          </cell>
          <cell r="AG85">
            <v>2854657</v>
          </cell>
          <cell r="AH85">
            <v>2854657</v>
          </cell>
          <cell r="AI85">
            <v>2823609</v>
          </cell>
          <cell r="AJ85">
            <v>0</v>
          </cell>
          <cell r="AK85">
            <v>14242238</v>
          </cell>
          <cell r="AL85">
            <v>77396259</v>
          </cell>
          <cell r="AM85">
            <v>8538228.1669666898</v>
          </cell>
          <cell r="AN85">
            <v>-2064064.7600000002</v>
          </cell>
          <cell r="AO85">
            <v>16363341.86073947</v>
          </cell>
          <cell r="AP85">
            <v>0</v>
          </cell>
          <cell r="AQ85">
            <v>-2121101.2399999998</v>
          </cell>
          <cell r="AR85">
            <v>0</v>
          </cell>
          <cell r="AS85">
            <v>0</v>
          </cell>
          <cell r="AT85">
            <v>98112663.027706161</v>
          </cell>
          <cell r="AU85">
            <v>2.3344123720872964E-3</v>
          </cell>
          <cell r="AV85">
            <v>0</v>
          </cell>
          <cell r="AW85">
            <v>0</v>
          </cell>
          <cell r="AY85">
            <v>0</v>
          </cell>
          <cell r="AZ85">
            <v>0</v>
          </cell>
          <cell r="BA85">
            <v>0</v>
          </cell>
          <cell r="BB85">
            <v>0</v>
          </cell>
          <cell r="BC85">
            <v>0</v>
          </cell>
          <cell r="BD85">
            <v>0</v>
          </cell>
          <cell r="BE85">
            <v>0</v>
          </cell>
          <cell r="BF85">
            <v>0</v>
          </cell>
          <cell r="BG85">
            <v>0</v>
          </cell>
          <cell r="BH85">
            <v>0</v>
          </cell>
          <cell r="BJ85">
            <v>0</v>
          </cell>
          <cell r="BL85">
            <v>0</v>
          </cell>
          <cell r="BM85">
            <v>0</v>
          </cell>
          <cell r="BN85">
            <v>0</v>
          </cell>
          <cell r="BO85">
            <v>0</v>
          </cell>
          <cell r="BQ85">
            <v>0</v>
          </cell>
          <cell r="BR85">
            <v>0</v>
          </cell>
          <cell r="BS85">
            <v>0</v>
          </cell>
          <cell r="BT85">
            <v>0</v>
          </cell>
          <cell r="CB85">
            <v>0</v>
          </cell>
          <cell r="CC85">
            <v>0</v>
          </cell>
          <cell r="CD85">
            <v>0</v>
          </cell>
          <cell r="CE85">
            <v>0</v>
          </cell>
          <cell r="CF85">
            <v>0</v>
          </cell>
          <cell r="CI85">
            <v>0</v>
          </cell>
          <cell r="CJ85">
            <v>0</v>
          </cell>
          <cell r="CK85">
            <v>0</v>
          </cell>
          <cell r="CV85">
            <v>2.2552872815913899E-3</v>
          </cell>
          <cell r="DG85">
            <v>98112662</v>
          </cell>
          <cell r="DR85">
            <v>35413191.710000023</v>
          </cell>
          <cell r="EC85">
            <v>2.7705117009347342</v>
          </cell>
          <cell r="EN85">
            <v>2.4095909012463064E-2</v>
          </cell>
        </row>
        <row r="86">
          <cell r="B86">
            <v>30705</v>
          </cell>
          <cell r="C86" t="str">
            <v>Beaufort County Community College</v>
          </cell>
          <cell r="D86">
            <v>4.4830303929421523E-4</v>
          </cell>
          <cell r="E86">
            <v>775668.78835036152</v>
          </cell>
          <cell r="F86">
            <v>604806.74294100772</v>
          </cell>
          <cell r="G86">
            <v>65992</v>
          </cell>
          <cell r="H86">
            <v>-216439.15402015747</v>
          </cell>
          <cell r="I86">
            <v>-8956.6605703161167</v>
          </cell>
          <cell r="J86">
            <v>654555.94027542463</v>
          </cell>
          <cell r="K86">
            <v>0</v>
          </cell>
          <cell r="L86">
            <v>-34391.455721549079</v>
          </cell>
          <cell r="M86">
            <v>6171.793169849353</v>
          </cell>
          <cell r="N86">
            <v>232.66031133291182</v>
          </cell>
          <cell r="O86">
            <v>-104.99705483309815</v>
          </cell>
          <cell r="P86">
            <v>0</v>
          </cell>
          <cell r="Q86">
            <v>0</v>
          </cell>
          <cell r="R86">
            <v>0</v>
          </cell>
          <cell r="S86">
            <v>1847535.6576811208</v>
          </cell>
          <cell r="T86">
            <v>329958.42999999993</v>
          </cell>
          <cell r="U86">
            <v>3272779.7013771231</v>
          </cell>
          <cell r="V86">
            <v>24687.172679397412</v>
          </cell>
          <cell r="W86">
            <v>0</v>
          </cell>
          <cell r="X86">
            <v>3627425.3040565206</v>
          </cell>
          <cell r="Y86">
            <v>0</v>
          </cell>
          <cell r="Z86">
            <v>0</v>
          </cell>
          <cell r="AA86">
            <v>0</v>
          </cell>
          <cell r="AB86">
            <v>44783.302851580578</v>
          </cell>
          <cell r="AC86">
            <v>44783.302851580578</v>
          </cell>
          <cell r="AD86" t="str">
            <v>N/A</v>
          </cell>
          <cell r="AE86">
            <v>717763</v>
          </cell>
          <cell r="AF86">
            <v>717763</v>
          </cell>
          <cell r="AG86">
            <v>717763</v>
          </cell>
          <cell r="AH86">
            <v>717763</v>
          </cell>
          <cell r="AI86">
            <v>711591</v>
          </cell>
          <cell r="AJ86">
            <v>0</v>
          </cell>
          <cell r="AK86">
            <v>3582643</v>
          </cell>
          <cell r="AL86">
            <v>14501690</v>
          </cell>
          <cell r="AM86">
            <v>1847535.6576811208</v>
          </cell>
          <cell r="AN86">
            <v>-429161.42999999993</v>
          </cell>
          <cell r="AO86">
            <v>3252683.5712049403</v>
          </cell>
          <cell r="AP86">
            <v>0</v>
          </cell>
          <cell r="AQ86">
            <v>329958.42999999993</v>
          </cell>
          <cell r="AR86">
            <v>0</v>
          </cell>
          <cell r="AS86">
            <v>0</v>
          </cell>
          <cell r="AT86">
            <v>19502706.22888606</v>
          </cell>
          <cell r="AU86">
            <v>4.3739742272357111E-4</v>
          </cell>
          <cell r="AV86">
            <v>0</v>
          </cell>
          <cell r="AW86">
            <v>0</v>
          </cell>
          <cell r="AY86">
            <v>0</v>
          </cell>
          <cell r="AZ86">
            <v>0</v>
          </cell>
          <cell r="BA86">
            <v>0</v>
          </cell>
          <cell r="BB86">
            <v>0</v>
          </cell>
          <cell r="BC86">
            <v>0</v>
          </cell>
          <cell r="BD86">
            <v>0</v>
          </cell>
          <cell r="BE86">
            <v>0</v>
          </cell>
          <cell r="BF86">
            <v>0</v>
          </cell>
          <cell r="BG86">
            <v>0</v>
          </cell>
          <cell r="BH86">
            <v>0</v>
          </cell>
          <cell r="BJ86">
            <v>0</v>
          </cell>
          <cell r="BL86">
            <v>0</v>
          </cell>
          <cell r="BM86">
            <v>0</v>
          </cell>
          <cell r="BN86">
            <v>0</v>
          </cell>
          <cell r="BO86">
            <v>0</v>
          </cell>
          <cell r="BQ86">
            <v>0</v>
          </cell>
          <cell r="BR86">
            <v>0</v>
          </cell>
          <cell r="BS86">
            <v>0</v>
          </cell>
          <cell r="BT86">
            <v>0</v>
          </cell>
          <cell r="CB86">
            <v>0</v>
          </cell>
          <cell r="CC86">
            <v>0</v>
          </cell>
          <cell r="CD86">
            <v>0</v>
          </cell>
          <cell r="CE86">
            <v>0</v>
          </cell>
          <cell r="CF86">
            <v>0</v>
          </cell>
          <cell r="CI86">
            <v>0</v>
          </cell>
          <cell r="CJ86">
            <v>0</v>
          </cell>
          <cell r="CK86">
            <v>0</v>
          </cell>
          <cell r="CV86">
            <v>4.4830303929421523E-4</v>
          </cell>
          <cell r="DG86">
            <v>19502706</v>
          </cell>
          <cell r="DR86">
            <v>7293056.6900000023</v>
          </cell>
          <cell r="EC86">
            <v>2.6741470454688039</v>
          </cell>
          <cell r="EN86">
            <v>2.4095909012463064E-2</v>
          </cell>
        </row>
        <row r="87">
          <cell r="B87">
            <v>30800</v>
          </cell>
          <cell r="C87" t="str">
            <v>Bertie County Schools</v>
          </cell>
          <cell r="D87">
            <v>8.7643852311274301E-4</v>
          </cell>
          <cell r="E87">
            <v>1516443.003279041</v>
          </cell>
          <cell r="F87">
            <v>1182405.3867365452</v>
          </cell>
          <cell r="G87">
            <v>-427061</v>
          </cell>
          <cell r="H87">
            <v>-423141.48213638068</v>
          </cell>
          <cell r="I87">
            <v>-17510.392913303829</v>
          </cell>
          <cell r="J87">
            <v>1279665.742380053</v>
          </cell>
          <cell r="K87">
            <v>0</v>
          </cell>
          <cell r="L87">
            <v>-67235.762460468133</v>
          </cell>
          <cell r="M87">
            <v>12065.939368280968</v>
          </cell>
          <cell r="N87">
            <v>454.85406472505139</v>
          </cell>
          <cell r="O87">
            <v>-205.27066649823553</v>
          </cell>
          <cell r="P87">
            <v>0</v>
          </cell>
          <cell r="Q87">
            <v>0</v>
          </cell>
          <cell r="R87">
            <v>0</v>
          </cell>
          <cell r="S87">
            <v>3055881.0176519942</v>
          </cell>
          <cell r="T87">
            <v>57022.130000000005</v>
          </cell>
          <cell r="U87">
            <v>6398328.711900265</v>
          </cell>
          <cell r="V87">
            <v>48263.757473123871</v>
          </cell>
          <cell r="W87">
            <v>0</v>
          </cell>
          <cell r="X87">
            <v>6503614.599373389</v>
          </cell>
          <cell r="Y87">
            <v>2192329</v>
          </cell>
          <cell r="Z87">
            <v>0</v>
          </cell>
          <cell r="AA87">
            <v>0</v>
          </cell>
          <cell r="AB87">
            <v>87551.964566519149</v>
          </cell>
          <cell r="AC87">
            <v>2279880.964566519</v>
          </cell>
          <cell r="AD87" t="str">
            <v>N/A</v>
          </cell>
          <cell r="AE87">
            <v>847159</v>
          </cell>
          <cell r="AF87">
            <v>847160</v>
          </cell>
          <cell r="AG87">
            <v>847160</v>
          </cell>
          <cell r="AH87">
            <v>847160</v>
          </cell>
          <cell r="AI87">
            <v>835094</v>
          </cell>
          <cell r="AJ87">
            <v>0</v>
          </cell>
          <cell r="AK87">
            <v>4223733</v>
          </cell>
          <cell r="AL87">
            <v>31688670</v>
          </cell>
          <cell r="AM87">
            <v>3055881.0176519942</v>
          </cell>
          <cell r="AN87">
            <v>-840230.13</v>
          </cell>
          <cell r="AO87">
            <v>6359040.5048068697</v>
          </cell>
          <cell r="AP87">
            <v>0</v>
          </cell>
          <cell r="AQ87">
            <v>-2135306.87</v>
          </cell>
          <cell r="AR87">
            <v>0</v>
          </cell>
          <cell r="AS87">
            <v>0</v>
          </cell>
          <cell r="AT87">
            <v>38128054.522458866</v>
          </cell>
          <cell r="AU87">
            <v>9.5578810444558906E-4</v>
          </cell>
          <cell r="AV87">
            <v>0</v>
          </cell>
          <cell r="AW87">
            <v>0</v>
          </cell>
          <cell r="AY87">
            <v>0</v>
          </cell>
          <cell r="AZ87">
            <v>0</v>
          </cell>
          <cell r="BA87">
            <v>0</v>
          </cell>
          <cell r="BB87">
            <v>0</v>
          </cell>
          <cell r="BC87">
            <v>0</v>
          </cell>
          <cell r="BD87">
            <v>0</v>
          </cell>
          <cell r="BE87">
            <v>0</v>
          </cell>
          <cell r="BF87">
            <v>0</v>
          </cell>
          <cell r="BG87">
            <v>0</v>
          </cell>
          <cell r="BH87">
            <v>0</v>
          </cell>
          <cell r="BJ87">
            <v>0</v>
          </cell>
          <cell r="BL87">
            <v>0</v>
          </cell>
          <cell r="BM87">
            <v>0</v>
          </cell>
          <cell r="BN87">
            <v>0</v>
          </cell>
          <cell r="BO87">
            <v>0</v>
          </cell>
          <cell r="BQ87">
            <v>0</v>
          </cell>
          <cell r="BR87">
            <v>0</v>
          </cell>
          <cell r="BS87">
            <v>0</v>
          </cell>
          <cell r="BT87">
            <v>0</v>
          </cell>
          <cell r="CB87">
            <v>0</v>
          </cell>
          <cell r="CC87">
            <v>0</v>
          </cell>
          <cell r="CD87">
            <v>0</v>
          </cell>
          <cell r="CE87">
            <v>0</v>
          </cell>
          <cell r="CF87">
            <v>0</v>
          </cell>
          <cell r="CI87">
            <v>0</v>
          </cell>
          <cell r="CJ87">
            <v>0</v>
          </cell>
          <cell r="CK87">
            <v>0</v>
          </cell>
          <cell r="CV87">
            <v>8.7643852311274301E-4</v>
          </cell>
          <cell r="DG87">
            <v>38128055</v>
          </cell>
          <cell r="DR87">
            <v>14297118.020000001</v>
          </cell>
          <cell r="EC87">
            <v>2.6668350185445275</v>
          </cell>
          <cell r="EN87">
            <v>2.4095909012463064E-2</v>
          </cell>
        </row>
        <row r="88">
          <cell r="B88">
            <v>30900</v>
          </cell>
          <cell r="C88" t="str">
            <v>Bladen County Schools</v>
          </cell>
          <cell r="D88">
            <v>1.4630847682845518E-3</v>
          </cell>
          <cell r="E88">
            <v>2531477.7951446106</v>
          </cell>
          <cell r="F88">
            <v>1973851.2920766564</v>
          </cell>
          <cell r="G88">
            <v>-356090</v>
          </cell>
          <cell r="H88">
            <v>-706372.25660087715</v>
          </cell>
          <cell r="I88">
            <v>-29231.016759902279</v>
          </cell>
          <cell r="J88">
            <v>2136213.1020009439</v>
          </cell>
          <cell r="K88">
            <v>0</v>
          </cell>
          <cell r="L88">
            <v>-112240.18267765587</v>
          </cell>
          <cell r="M88">
            <v>20142.305066736448</v>
          </cell>
          <cell r="N88">
            <v>759.31173304431672</v>
          </cell>
          <cell r="O88">
            <v>-342.66908357992486</v>
          </cell>
          <cell r="P88">
            <v>0</v>
          </cell>
          <cell r="Q88">
            <v>0</v>
          </cell>
          <cell r="R88">
            <v>0</v>
          </cell>
          <cell r="S88">
            <v>5458167.6808999768</v>
          </cell>
          <cell r="T88">
            <v>72471.319999999832</v>
          </cell>
          <cell r="U88">
            <v>10681065.51000472</v>
          </cell>
          <cell r="V88">
            <v>80569.220266945791</v>
          </cell>
          <cell r="W88">
            <v>0</v>
          </cell>
          <cell r="X88">
            <v>10834106.050271666</v>
          </cell>
          <cell r="Y88">
            <v>1852917</v>
          </cell>
          <cell r="Z88">
            <v>0</v>
          </cell>
          <cell r="AA88">
            <v>0</v>
          </cell>
          <cell r="AB88">
            <v>146155.0837995114</v>
          </cell>
          <cell r="AC88">
            <v>1999072.0837995114</v>
          </cell>
          <cell r="AD88" t="str">
            <v>N/A</v>
          </cell>
          <cell r="AE88">
            <v>1771035</v>
          </cell>
          <cell r="AF88">
            <v>1771034</v>
          </cell>
          <cell r="AG88">
            <v>1771034</v>
          </cell>
          <cell r="AH88">
            <v>1771034</v>
          </cell>
          <cell r="AI88">
            <v>1750892</v>
          </cell>
          <cell r="AJ88">
            <v>0</v>
          </cell>
          <cell r="AK88">
            <v>8835029</v>
          </cell>
          <cell r="AL88">
            <v>50731335</v>
          </cell>
          <cell r="AM88">
            <v>5458167.6808999768</v>
          </cell>
          <cell r="AN88">
            <v>-1375376.3199999998</v>
          </cell>
          <cell r="AO88">
            <v>10615479.646472154</v>
          </cell>
          <cell r="AP88">
            <v>0</v>
          </cell>
          <cell r="AQ88">
            <v>-1780445.6800000002</v>
          </cell>
          <cell r="AR88">
            <v>0</v>
          </cell>
          <cell r="AS88">
            <v>0</v>
          </cell>
          <cell r="AT88">
            <v>63649160.327372134</v>
          </cell>
          <cell r="AU88">
            <v>1.5301496183253258E-3</v>
          </cell>
          <cell r="AV88">
            <v>0</v>
          </cell>
          <cell r="AW88">
            <v>0</v>
          </cell>
          <cell r="AY88">
            <v>0</v>
          </cell>
          <cell r="AZ88">
            <v>0</v>
          </cell>
          <cell r="BA88">
            <v>0</v>
          </cell>
          <cell r="BB88">
            <v>0</v>
          </cell>
          <cell r="BC88">
            <v>0</v>
          </cell>
          <cell r="BD88">
            <v>0</v>
          </cell>
          <cell r="BE88">
            <v>0</v>
          </cell>
          <cell r="BF88">
            <v>0</v>
          </cell>
          <cell r="BG88">
            <v>0</v>
          </cell>
          <cell r="BH88">
            <v>0</v>
          </cell>
          <cell r="BJ88">
            <v>0</v>
          </cell>
          <cell r="BL88">
            <v>0</v>
          </cell>
          <cell r="BM88">
            <v>0</v>
          </cell>
          <cell r="BN88">
            <v>0</v>
          </cell>
          <cell r="BO88">
            <v>0</v>
          </cell>
          <cell r="BQ88">
            <v>0</v>
          </cell>
          <cell r="BR88">
            <v>0</v>
          </cell>
          <cell r="BS88">
            <v>0</v>
          </cell>
          <cell r="BT88">
            <v>0</v>
          </cell>
          <cell r="CB88">
            <v>0</v>
          </cell>
          <cell r="CC88">
            <v>0</v>
          </cell>
          <cell r="CD88">
            <v>0</v>
          </cell>
          <cell r="CE88">
            <v>0</v>
          </cell>
          <cell r="CF88">
            <v>0</v>
          </cell>
          <cell r="CI88">
            <v>0</v>
          </cell>
          <cell r="CJ88">
            <v>0</v>
          </cell>
          <cell r="CK88">
            <v>0</v>
          </cell>
          <cell r="CV88">
            <v>1.4630847682845518E-3</v>
          </cell>
          <cell r="DG88">
            <v>63649160</v>
          </cell>
          <cell r="DR88">
            <v>23961633.410000011</v>
          </cell>
          <cell r="EC88">
            <v>2.6562947070810718</v>
          </cell>
          <cell r="EN88">
            <v>2.4095909012463064E-2</v>
          </cell>
        </row>
        <row r="89">
          <cell r="B89">
            <v>30905</v>
          </cell>
          <cell r="C89" t="str">
            <v>Bladen Community College</v>
          </cell>
          <cell r="D89">
            <v>3.0286670498713838E-4</v>
          </cell>
          <cell r="E89">
            <v>524030.01875448454</v>
          </cell>
          <cell r="F89">
            <v>408598.22337347665</v>
          </cell>
          <cell r="G89">
            <v>-156197</v>
          </cell>
          <cell r="H89">
            <v>-146222.99574745423</v>
          </cell>
          <cell r="I89">
            <v>-6050.9834572849595</v>
          </cell>
          <cell r="J89">
            <v>442208.02333412616</v>
          </cell>
          <cell r="K89">
            <v>0</v>
          </cell>
          <cell r="L89">
            <v>-23234.343649543582</v>
          </cell>
          <cell r="M89">
            <v>4169.5694594380138</v>
          </cell>
          <cell r="N89">
            <v>157.18176255422509</v>
          </cell>
          <cell r="O89">
            <v>-70.934410975037679</v>
          </cell>
          <cell r="P89">
            <v>0</v>
          </cell>
          <cell r="Q89">
            <v>0</v>
          </cell>
          <cell r="R89">
            <v>0</v>
          </cell>
          <cell r="S89">
            <v>1047386.7594188218</v>
          </cell>
          <cell r="T89">
            <v>40756.950000000012</v>
          </cell>
          <cell r="U89">
            <v>2211040.1166706309</v>
          </cell>
          <cell r="V89">
            <v>16678.277837752055</v>
          </cell>
          <cell r="W89">
            <v>0</v>
          </cell>
          <cell r="X89">
            <v>2268475.344508383</v>
          </cell>
          <cell r="Y89">
            <v>821737</v>
          </cell>
          <cell r="Z89">
            <v>0</v>
          </cell>
          <cell r="AA89">
            <v>0</v>
          </cell>
          <cell r="AB89">
            <v>30254.917286424799</v>
          </cell>
          <cell r="AC89">
            <v>851991.91728642478</v>
          </cell>
          <cell r="AD89" t="str">
            <v>N/A</v>
          </cell>
          <cell r="AE89">
            <v>284131</v>
          </cell>
          <cell r="AF89">
            <v>284130</v>
          </cell>
          <cell r="AG89">
            <v>284130</v>
          </cell>
          <cell r="AH89">
            <v>284130</v>
          </cell>
          <cell r="AI89">
            <v>279960</v>
          </cell>
          <cell r="AJ89">
            <v>0</v>
          </cell>
          <cell r="AK89">
            <v>1416481</v>
          </cell>
          <cell r="AL89">
            <v>11027477</v>
          </cell>
          <cell r="AM89">
            <v>1047386.7594188218</v>
          </cell>
          <cell r="AN89">
            <v>-315615.95</v>
          </cell>
          <cell r="AO89">
            <v>2197463.4772219583</v>
          </cell>
          <cell r="AP89">
            <v>0</v>
          </cell>
          <cell r="AQ89">
            <v>-780980.05</v>
          </cell>
          <cell r="AR89">
            <v>0</v>
          </cell>
          <cell r="AS89">
            <v>0</v>
          </cell>
          <cell r="AT89">
            <v>13175731.236640779</v>
          </cell>
          <cell r="AU89">
            <v>3.3260882882919568E-4</v>
          </cell>
          <cell r="AV89">
            <v>0</v>
          </cell>
          <cell r="AW89">
            <v>0</v>
          </cell>
          <cell r="AY89">
            <v>0</v>
          </cell>
          <cell r="AZ89">
            <v>0</v>
          </cell>
          <cell r="BA89">
            <v>0</v>
          </cell>
          <cell r="BB89">
            <v>0</v>
          </cell>
          <cell r="BC89">
            <v>0</v>
          </cell>
          <cell r="BD89">
            <v>0</v>
          </cell>
          <cell r="BE89">
            <v>0</v>
          </cell>
          <cell r="BF89">
            <v>0</v>
          </cell>
          <cell r="BG89">
            <v>0</v>
          </cell>
          <cell r="BH89">
            <v>0</v>
          </cell>
          <cell r="BJ89">
            <v>0</v>
          </cell>
          <cell r="BL89">
            <v>0</v>
          </cell>
          <cell r="BM89">
            <v>0</v>
          </cell>
          <cell r="BN89">
            <v>0</v>
          </cell>
          <cell r="BO89">
            <v>0</v>
          </cell>
          <cell r="BQ89">
            <v>0</v>
          </cell>
          <cell r="BR89">
            <v>0</v>
          </cell>
          <cell r="BS89">
            <v>0</v>
          </cell>
          <cell r="BT89">
            <v>0</v>
          </cell>
          <cell r="CB89">
            <v>0</v>
          </cell>
          <cell r="CC89">
            <v>0</v>
          </cell>
          <cell r="CD89">
            <v>0</v>
          </cell>
          <cell r="CE89">
            <v>0</v>
          </cell>
          <cell r="CF89">
            <v>0</v>
          </cell>
          <cell r="CI89">
            <v>0</v>
          </cell>
          <cell r="CJ89">
            <v>0</v>
          </cell>
          <cell r="CK89">
            <v>0</v>
          </cell>
          <cell r="CV89">
            <v>3.0286670498713838E-4</v>
          </cell>
          <cell r="DG89">
            <v>13175731</v>
          </cell>
          <cell r="DR89">
            <v>5723122.6500000013</v>
          </cell>
          <cell r="EC89">
            <v>2.3021926674942037</v>
          </cell>
          <cell r="EN89">
            <v>2.4095909012463064E-2</v>
          </cell>
        </row>
        <row r="90">
          <cell r="B90">
            <v>31000</v>
          </cell>
          <cell r="C90" t="str">
            <v>Brunswick County Schools</v>
          </cell>
          <cell r="D90">
            <v>4.1676672482830312E-3</v>
          </cell>
          <cell r="E90">
            <v>7211036.1103342585</v>
          </cell>
          <cell r="F90">
            <v>5622610.2282606093</v>
          </cell>
          <cell r="G90">
            <v>-308896</v>
          </cell>
          <cell r="H90">
            <v>-2012135.3066801226</v>
          </cell>
          <cell r="I90">
            <v>-83265.955483287224</v>
          </cell>
          <cell r="J90">
            <v>6085105.6436060881</v>
          </cell>
          <cell r="K90">
            <v>0</v>
          </cell>
          <cell r="L90">
            <v>-319721.55231677828</v>
          </cell>
          <cell r="M90">
            <v>57376.323608364095</v>
          </cell>
          <cell r="N90">
            <v>2162.9359485139275</v>
          </cell>
          <cell r="O90">
            <v>-976.10934622036871</v>
          </cell>
          <cell r="P90">
            <v>0</v>
          </cell>
          <cell r="Q90">
            <v>0</v>
          </cell>
          <cell r="R90">
            <v>0</v>
          </cell>
          <cell r="S90">
            <v>16253296.317931427</v>
          </cell>
          <cell r="T90">
            <v>17427.320000000298</v>
          </cell>
          <cell r="U90">
            <v>30425528.218030442</v>
          </cell>
          <cell r="V90">
            <v>229505.29443345638</v>
          </cell>
          <cell r="W90">
            <v>0</v>
          </cell>
          <cell r="X90">
            <v>30672460.832463898</v>
          </cell>
          <cell r="Y90">
            <v>1561907</v>
          </cell>
          <cell r="Z90">
            <v>0</v>
          </cell>
          <cell r="AA90">
            <v>0</v>
          </cell>
          <cell r="AB90">
            <v>416329.77741643612</v>
          </cell>
          <cell r="AC90">
            <v>1978236.777416436</v>
          </cell>
          <cell r="AD90" t="str">
            <v>N/A</v>
          </cell>
          <cell r="AE90">
            <v>5750320</v>
          </cell>
          <cell r="AF90">
            <v>5750320</v>
          </cell>
          <cell r="AG90">
            <v>5750320</v>
          </cell>
          <cell r="AH90">
            <v>5750320</v>
          </cell>
          <cell r="AI90">
            <v>5692944</v>
          </cell>
          <cell r="AJ90">
            <v>0</v>
          </cell>
          <cell r="AK90">
            <v>28694224</v>
          </cell>
          <cell r="AL90">
            <v>140051183</v>
          </cell>
          <cell r="AM90">
            <v>16253296.317931427</v>
          </cell>
          <cell r="AN90">
            <v>-3691012.3200000003</v>
          </cell>
          <cell r="AO90">
            <v>30238703.735047463</v>
          </cell>
          <cell r="AP90">
            <v>0</v>
          </cell>
          <cell r="AQ90">
            <v>-1544479.6799999997</v>
          </cell>
          <cell r="AR90">
            <v>0</v>
          </cell>
          <cell r="AS90">
            <v>0</v>
          </cell>
          <cell r="AT90">
            <v>181307691.05297887</v>
          </cell>
          <cell r="AU90">
            <v>4.2241991804338845E-3</v>
          </cell>
          <cell r="AV90">
            <v>0</v>
          </cell>
          <cell r="AW90">
            <v>0</v>
          </cell>
          <cell r="AY90">
            <v>0</v>
          </cell>
          <cell r="AZ90">
            <v>0</v>
          </cell>
          <cell r="BA90">
            <v>0</v>
          </cell>
          <cell r="BB90">
            <v>0</v>
          </cell>
          <cell r="BC90">
            <v>0</v>
          </cell>
          <cell r="BD90">
            <v>0</v>
          </cell>
          <cell r="BE90">
            <v>0</v>
          </cell>
          <cell r="BF90">
            <v>0</v>
          </cell>
          <cell r="BG90">
            <v>0</v>
          </cell>
          <cell r="BH90">
            <v>0</v>
          </cell>
          <cell r="BJ90">
            <v>0</v>
          </cell>
          <cell r="BL90">
            <v>0</v>
          </cell>
          <cell r="BM90">
            <v>0</v>
          </cell>
          <cell r="BN90">
            <v>0</v>
          </cell>
          <cell r="BO90">
            <v>0</v>
          </cell>
          <cell r="BQ90">
            <v>0</v>
          </cell>
          <cell r="BR90">
            <v>0</v>
          </cell>
          <cell r="BS90">
            <v>0</v>
          </cell>
          <cell r="BT90">
            <v>0</v>
          </cell>
          <cell r="CB90">
            <v>0</v>
          </cell>
          <cell r="CC90">
            <v>0</v>
          </cell>
          <cell r="CD90">
            <v>0</v>
          </cell>
          <cell r="CE90">
            <v>0</v>
          </cell>
          <cell r="CF90">
            <v>0</v>
          </cell>
          <cell r="CI90">
            <v>0</v>
          </cell>
          <cell r="CJ90">
            <v>0</v>
          </cell>
          <cell r="CK90">
            <v>0</v>
          </cell>
          <cell r="CV90">
            <v>4.1676672482830312E-3</v>
          </cell>
          <cell r="DG90">
            <v>181307691</v>
          </cell>
          <cell r="DR90">
            <v>64067581.710000083</v>
          </cell>
          <cell r="EC90">
            <v>2.8299443518983378</v>
          </cell>
          <cell r="EN90">
            <v>2.4095909012463064E-2</v>
          </cell>
        </row>
        <row r="91">
          <cell r="B91">
            <v>31005</v>
          </cell>
          <cell r="C91" t="str">
            <v>Brunswick Community College</v>
          </cell>
          <cell r="D91">
            <v>4.139727274287298E-4</v>
          </cell>
          <cell r="E91">
            <v>716269.34405858442</v>
          </cell>
          <cell r="F91">
            <v>558491.63399996248</v>
          </cell>
          <cell r="G91">
            <v>-15265</v>
          </cell>
          <cell r="H91">
            <v>-199864.59840458122</v>
          </cell>
          <cell r="I91">
            <v>-8270.7741861052546</v>
          </cell>
          <cell r="J91">
            <v>604431.11935420416</v>
          </cell>
          <cell r="K91">
            <v>0</v>
          </cell>
          <cell r="L91">
            <v>-31757.814418809758</v>
          </cell>
          <cell r="M91">
            <v>5699.1673660542829</v>
          </cell>
          <cell r="N91">
            <v>214.8435660809622</v>
          </cell>
          <cell r="O91">
            <v>-96.956552491082803</v>
          </cell>
          <cell r="P91">
            <v>0</v>
          </cell>
          <cell r="Q91">
            <v>0</v>
          </cell>
          <cell r="R91">
            <v>0</v>
          </cell>
          <cell r="S91">
            <v>1629850.964782899</v>
          </cell>
          <cell r="T91">
            <v>54065.590000000026</v>
          </cell>
          <cell r="U91">
            <v>3022155.5967710209</v>
          </cell>
          <cell r="V91">
            <v>22796.669464217131</v>
          </cell>
          <cell r="W91">
            <v>0</v>
          </cell>
          <cell r="X91">
            <v>3099017.8562352378</v>
          </cell>
          <cell r="Y91">
            <v>130390</v>
          </cell>
          <cell r="Z91">
            <v>0</v>
          </cell>
          <cell r="AA91">
            <v>0</v>
          </cell>
          <cell r="AB91">
            <v>41353.870930526275</v>
          </cell>
          <cell r="AC91">
            <v>171743.87093052629</v>
          </cell>
          <cell r="AD91" t="str">
            <v>N/A</v>
          </cell>
          <cell r="AE91">
            <v>586595</v>
          </cell>
          <cell r="AF91">
            <v>586595</v>
          </cell>
          <cell r="AG91">
            <v>586595</v>
          </cell>
          <cell r="AH91">
            <v>586595</v>
          </cell>
          <cell r="AI91">
            <v>580895</v>
          </cell>
          <cell r="AJ91">
            <v>0</v>
          </cell>
          <cell r="AK91">
            <v>2927275</v>
          </cell>
          <cell r="AL91">
            <v>13881524</v>
          </cell>
          <cell r="AM91">
            <v>1629850.964782899</v>
          </cell>
          <cell r="AN91">
            <v>-429428.59</v>
          </cell>
          <cell r="AO91">
            <v>3003598.395304712</v>
          </cell>
          <cell r="AP91">
            <v>0</v>
          </cell>
          <cell r="AQ91">
            <v>-76324.409999999974</v>
          </cell>
          <cell r="AR91">
            <v>0</v>
          </cell>
          <cell r="AS91">
            <v>0</v>
          </cell>
          <cell r="AT91">
            <v>18009220.360087611</v>
          </cell>
          <cell r="AU91">
            <v>4.1869208054641017E-4</v>
          </cell>
          <cell r="AV91">
            <v>0</v>
          </cell>
          <cell r="AW91">
            <v>0</v>
          </cell>
          <cell r="AY91">
            <v>0</v>
          </cell>
          <cell r="AZ91">
            <v>0</v>
          </cell>
          <cell r="BA91">
            <v>0</v>
          </cell>
          <cell r="BB91">
            <v>0</v>
          </cell>
          <cell r="BC91">
            <v>0</v>
          </cell>
          <cell r="BD91">
            <v>0</v>
          </cell>
          <cell r="BE91">
            <v>0</v>
          </cell>
          <cell r="BF91">
            <v>0</v>
          </cell>
          <cell r="BG91">
            <v>0</v>
          </cell>
          <cell r="BH91">
            <v>0</v>
          </cell>
          <cell r="BJ91">
            <v>0</v>
          </cell>
          <cell r="BL91">
            <v>0</v>
          </cell>
          <cell r="BM91">
            <v>0</v>
          </cell>
          <cell r="BN91">
            <v>0</v>
          </cell>
          <cell r="BO91">
            <v>0</v>
          </cell>
          <cell r="BQ91">
            <v>0</v>
          </cell>
          <cell r="BR91">
            <v>0</v>
          </cell>
          <cell r="BS91">
            <v>0</v>
          </cell>
          <cell r="BT91">
            <v>0</v>
          </cell>
          <cell r="CB91">
            <v>0</v>
          </cell>
          <cell r="CC91">
            <v>0</v>
          </cell>
          <cell r="CD91">
            <v>0</v>
          </cell>
          <cell r="CE91">
            <v>0</v>
          </cell>
          <cell r="CF91">
            <v>0</v>
          </cell>
          <cell r="CI91">
            <v>0</v>
          </cell>
          <cell r="CJ91">
            <v>0</v>
          </cell>
          <cell r="CK91">
            <v>0</v>
          </cell>
          <cell r="CV91">
            <v>4.139727274287298E-4</v>
          </cell>
          <cell r="DG91">
            <v>18009221</v>
          </cell>
          <cell r="DR91">
            <v>7512434.1100000022</v>
          </cell>
          <cell r="EC91">
            <v>2.3972551021815209</v>
          </cell>
          <cell r="EN91">
            <v>2.4095909012463064E-2</v>
          </cell>
        </row>
        <row r="92">
          <cell r="B92">
            <v>31100</v>
          </cell>
          <cell r="C92" t="str">
            <v>Buncombe County Schools</v>
          </cell>
          <cell r="D92">
            <v>8.700026123423554E-3</v>
          </cell>
          <cell r="E92">
            <v>15053073.769913921</v>
          </cell>
          <cell r="F92">
            <v>11737226.835431313</v>
          </cell>
          <cell r="G92">
            <v>174364</v>
          </cell>
          <cell r="H92">
            <v>-4200342.4671659637</v>
          </cell>
          <cell r="I92">
            <v>-173818.09648907595</v>
          </cell>
          <cell r="J92">
            <v>12702688.316821644</v>
          </cell>
          <cell r="K92">
            <v>0</v>
          </cell>
          <cell r="L92">
            <v>-667420.33172716503</v>
          </cell>
          <cell r="M92">
            <v>119773.36109652669</v>
          </cell>
          <cell r="N92">
            <v>4515.1395575343558</v>
          </cell>
          <cell r="O92">
            <v>-2037.6331183670306</v>
          </cell>
          <cell r="P92">
            <v>0</v>
          </cell>
          <cell r="Q92">
            <v>0</v>
          </cell>
          <cell r="R92">
            <v>0</v>
          </cell>
          <cell r="S92">
            <v>34748022.894320369</v>
          </cell>
          <cell r="T92">
            <v>1054751</v>
          </cell>
          <cell r="U92">
            <v>63513441.584108219</v>
          </cell>
          <cell r="V92">
            <v>479093.44438610674</v>
          </cell>
          <cell r="W92">
            <v>0</v>
          </cell>
          <cell r="X92">
            <v>65047286.028494328</v>
          </cell>
          <cell r="Y92">
            <v>182932.5700000003</v>
          </cell>
          <cell r="Z92">
            <v>0</v>
          </cell>
          <cell r="AA92">
            <v>0</v>
          </cell>
          <cell r="AB92">
            <v>869090.48244537984</v>
          </cell>
          <cell r="AC92">
            <v>1052023.05244538</v>
          </cell>
          <cell r="AD92" t="str">
            <v>N/A</v>
          </cell>
          <cell r="AE92">
            <v>12823007</v>
          </cell>
          <cell r="AF92">
            <v>12823008</v>
          </cell>
          <cell r="AG92">
            <v>12823008</v>
          </cell>
          <cell r="AH92">
            <v>12823008</v>
          </cell>
          <cell r="AI92">
            <v>12703234</v>
          </cell>
          <cell r="AJ92">
            <v>0</v>
          </cell>
          <cell r="AK92">
            <v>63995265</v>
          </cell>
          <cell r="AL92">
            <v>287179255</v>
          </cell>
          <cell r="AM92">
            <v>34748022.894320369</v>
          </cell>
          <cell r="AN92">
            <v>-7441833.4299999997</v>
          </cell>
          <cell r="AO92">
            <v>63123444.546048947</v>
          </cell>
          <cell r="AP92">
            <v>0</v>
          </cell>
          <cell r="AQ92">
            <v>871818.4299999997</v>
          </cell>
          <cell r="AR92">
            <v>0</v>
          </cell>
          <cell r="AS92">
            <v>0</v>
          </cell>
          <cell r="AT92">
            <v>378480707.44036931</v>
          </cell>
          <cell r="AU92">
            <v>8.6618502728942094E-3</v>
          </cell>
          <cell r="AV92">
            <v>0</v>
          </cell>
          <cell r="AW92">
            <v>0</v>
          </cell>
          <cell r="AY92">
            <v>0</v>
          </cell>
          <cell r="AZ92">
            <v>0</v>
          </cell>
          <cell r="BA92">
            <v>0</v>
          </cell>
          <cell r="BB92">
            <v>0</v>
          </cell>
          <cell r="BC92">
            <v>0</v>
          </cell>
          <cell r="BD92">
            <v>0</v>
          </cell>
          <cell r="BE92">
            <v>0</v>
          </cell>
          <cell r="BF92">
            <v>0</v>
          </cell>
          <cell r="BG92">
            <v>0</v>
          </cell>
          <cell r="BH92">
            <v>0</v>
          </cell>
          <cell r="BJ92">
            <v>0</v>
          </cell>
          <cell r="BL92">
            <v>0</v>
          </cell>
          <cell r="BM92">
            <v>0</v>
          </cell>
          <cell r="BN92">
            <v>0</v>
          </cell>
          <cell r="BO92">
            <v>0</v>
          </cell>
          <cell r="BQ92">
            <v>0</v>
          </cell>
          <cell r="BR92">
            <v>0</v>
          </cell>
          <cell r="BS92">
            <v>0</v>
          </cell>
          <cell r="BT92">
            <v>0</v>
          </cell>
          <cell r="CB92">
            <v>0</v>
          </cell>
          <cell r="CC92">
            <v>0</v>
          </cell>
          <cell r="CD92">
            <v>0</v>
          </cell>
          <cell r="CE92">
            <v>0</v>
          </cell>
          <cell r="CF92">
            <v>0</v>
          </cell>
          <cell r="CI92">
            <v>0</v>
          </cell>
          <cell r="CJ92">
            <v>0</v>
          </cell>
          <cell r="CK92">
            <v>0</v>
          </cell>
          <cell r="CV92">
            <v>8.700026123423554E-3</v>
          </cell>
          <cell r="DG92">
            <v>378480708</v>
          </cell>
          <cell r="DR92">
            <v>129776898.55999997</v>
          </cell>
          <cell r="EC92">
            <v>2.9163950764705353</v>
          </cell>
          <cell r="EN92">
            <v>2.4095909012463064E-2</v>
          </cell>
        </row>
        <row r="93">
          <cell r="B93">
            <v>31101</v>
          </cell>
          <cell r="C93" t="str">
            <v>F. Delany New School For Children</v>
          </cell>
          <cell r="D93">
            <v>5.8952444093732966E-5</v>
          </cell>
          <cell r="E93">
            <v>102001.47416459493</v>
          </cell>
          <cell r="F93">
            <v>79532.888639067853</v>
          </cell>
          <cell r="G93">
            <v>-19370</v>
          </cell>
          <cell r="H93">
            <v>-28462.035740726325</v>
          </cell>
          <cell r="I93">
            <v>-1177.8127410632449</v>
          </cell>
          <cell r="J93">
            <v>86074.974053395199</v>
          </cell>
          <cell r="K93">
            <v>0</v>
          </cell>
          <cell r="L93">
            <v>-4522.5220286675767</v>
          </cell>
          <cell r="M93">
            <v>811.59898531234842</v>
          </cell>
          <cell r="N93">
            <v>30.595139435765535</v>
          </cell>
          <cell r="O93">
            <v>-13.807251931193198</v>
          </cell>
          <cell r="P93">
            <v>0</v>
          </cell>
          <cell r="Q93">
            <v>0</v>
          </cell>
          <cell r="R93">
            <v>0</v>
          </cell>
          <cell r="S93">
            <v>214905.35321941774</v>
          </cell>
          <cell r="T93">
            <v>0</v>
          </cell>
          <cell r="U93">
            <v>430374.87026697601</v>
          </cell>
          <cell r="V93">
            <v>3246.3959412493937</v>
          </cell>
          <cell r="W93">
            <v>0</v>
          </cell>
          <cell r="X93">
            <v>433621.2662082254</v>
          </cell>
          <cell r="Y93">
            <v>96854.32</v>
          </cell>
          <cell r="Z93">
            <v>0</v>
          </cell>
          <cell r="AA93">
            <v>0</v>
          </cell>
          <cell r="AB93">
            <v>5889.0637053162245</v>
          </cell>
          <cell r="AC93">
            <v>102743.38370531623</v>
          </cell>
          <cell r="AD93" t="str">
            <v>N/A</v>
          </cell>
          <cell r="AE93">
            <v>66339</v>
          </cell>
          <cell r="AF93">
            <v>66337</v>
          </cell>
          <cell r="AG93">
            <v>66337</v>
          </cell>
          <cell r="AH93">
            <v>66337</v>
          </cell>
          <cell r="AI93">
            <v>65525</v>
          </cell>
          <cell r="AJ93">
            <v>0</v>
          </cell>
          <cell r="AK93">
            <v>330875</v>
          </cell>
          <cell r="AL93">
            <v>2062750</v>
          </cell>
          <cell r="AM93">
            <v>214905.35321941774</v>
          </cell>
          <cell r="AN93">
            <v>-43901.68</v>
          </cell>
          <cell r="AO93">
            <v>427732.20250290923</v>
          </cell>
          <cell r="AP93">
            <v>0</v>
          </cell>
          <cell r="AQ93">
            <v>-96854.32</v>
          </cell>
          <cell r="AR93">
            <v>0</v>
          </cell>
          <cell r="AS93">
            <v>0</v>
          </cell>
          <cell r="AT93">
            <v>2564631.555722327</v>
          </cell>
          <cell r="AU93">
            <v>6.2216295870849605E-5</v>
          </cell>
          <cell r="AV93">
            <v>0</v>
          </cell>
          <cell r="AW93">
            <v>0</v>
          </cell>
          <cell r="AY93">
            <v>0</v>
          </cell>
          <cell r="AZ93">
            <v>0</v>
          </cell>
          <cell r="BA93">
            <v>0</v>
          </cell>
          <cell r="BB93">
            <v>0</v>
          </cell>
          <cell r="BC93">
            <v>0</v>
          </cell>
          <cell r="BD93">
            <v>0</v>
          </cell>
          <cell r="BE93">
            <v>0</v>
          </cell>
          <cell r="BF93">
            <v>0</v>
          </cell>
          <cell r="BG93">
            <v>0</v>
          </cell>
          <cell r="BH93">
            <v>0</v>
          </cell>
          <cell r="BJ93">
            <v>0</v>
          </cell>
          <cell r="BL93">
            <v>0</v>
          </cell>
          <cell r="BM93">
            <v>0</v>
          </cell>
          <cell r="BN93">
            <v>0</v>
          </cell>
          <cell r="BO93">
            <v>0</v>
          </cell>
          <cell r="BQ93">
            <v>0</v>
          </cell>
          <cell r="BR93">
            <v>0</v>
          </cell>
          <cell r="BS93">
            <v>0</v>
          </cell>
          <cell r="BT93">
            <v>0</v>
          </cell>
          <cell r="CB93">
            <v>0</v>
          </cell>
          <cell r="CC93">
            <v>0</v>
          </cell>
          <cell r="CD93">
            <v>0</v>
          </cell>
          <cell r="CE93">
            <v>0</v>
          </cell>
          <cell r="CF93">
            <v>0</v>
          </cell>
          <cell r="CI93">
            <v>0</v>
          </cell>
          <cell r="CJ93">
            <v>0</v>
          </cell>
          <cell r="CK93">
            <v>0</v>
          </cell>
          <cell r="CV93">
            <v>5.8952444093732966E-5</v>
          </cell>
          <cell r="DG93">
            <v>2564632</v>
          </cell>
          <cell r="DR93">
            <v>758738.24999999988</v>
          </cell>
          <cell r="EC93">
            <v>3.3801274682013203</v>
          </cell>
          <cell r="EN93">
            <v>2.4095909012463064E-2</v>
          </cell>
        </row>
        <row r="94">
          <cell r="B94">
            <v>31102</v>
          </cell>
          <cell r="C94" t="str">
            <v>Evergreen Community Charter School</v>
          </cell>
          <cell r="D94">
            <v>1.4625296914261404E-4</v>
          </cell>
          <cell r="E94">
            <v>253051.7382752843</v>
          </cell>
          <cell r="F94">
            <v>197310.24365093457</v>
          </cell>
          <cell r="G94">
            <v>24869</v>
          </cell>
          <cell r="H94">
            <v>-70610.426741695395</v>
          </cell>
          <cell r="I94">
            <v>-2921.9926861830086</v>
          </cell>
          <cell r="J94">
            <v>213540.26483052594</v>
          </cell>
          <cell r="K94">
            <v>0</v>
          </cell>
          <cell r="L94">
            <v>-11219.760009506137</v>
          </cell>
          <cell r="M94">
            <v>2013.4663317153668</v>
          </cell>
          <cell r="N94">
            <v>75.902365925633831</v>
          </cell>
          <cell r="O94">
            <v>-34.253907902891633</v>
          </cell>
          <cell r="P94">
            <v>0</v>
          </cell>
          <cell r="Q94">
            <v>0</v>
          </cell>
          <cell r="R94">
            <v>0</v>
          </cell>
          <cell r="S94">
            <v>606074.1821090983</v>
          </cell>
          <cell r="T94">
            <v>147564</v>
          </cell>
          <cell r="U94">
            <v>1067701.3241526298</v>
          </cell>
          <cell r="V94">
            <v>8053.8653268614671</v>
          </cell>
          <cell r="W94">
            <v>0</v>
          </cell>
          <cell r="X94">
            <v>1223319.1894794912</v>
          </cell>
          <cell r="Y94">
            <v>23219.53</v>
          </cell>
          <cell r="Z94">
            <v>0</v>
          </cell>
          <cell r="AA94">
            <v>0</v>
          </cell>
          <cell r="AB94">
            <v>14609.963430915042</v>
          </cell>
          <cell r="AC94">
            <v>37829.493430915041</v>
          </cell>
          <cell r="AD94" t="str">
            <v>N/A</v>
          </cell>
          <cell r="AE94">
            <v>237501</v>
          </cell>
          <cell r="AF94">
            <v>237501</v>
          </cell>
          <cell r="AG94">
            <v>237501</v>
          </cell>
          <cell r="AH94">
            <v>237501</v>
          </cell>
          <cell r="AI94">
            <v>235487</v>
          </cell>
          <cell r="AJ94">
            <v>0</v>
          </cell>
          <cell r="AK94">
            <v>1185491</v>
          </cell>
          <cell r="AL94">
            <v>4671866</v>
          </cell>
          <cell r="AM94">
            <v>606074.1821090983</v>
          </cell>
          <cell r="AN94">
            <v>-100928.47</v>
          </cell>
          <cell r="AO94">
            <v>1061145.2260485762</v>
          </cell>
          <cell r="AP94">
            <v>0</v>
          </cell>
          <cell r="AQ94">
            <v>124344.47</v>
          </cell>
          <cell r="AR94">
            <v>0</v>
          </cell>
          <cell r="AS94">
            <v>0</v>
          </cell>
          <cell r="AT94">
            <v>6362501.4081576737</v>
          </cell>
          <cell r="AU94">
            <v>1.4091199513457432E-4</v>
          </cell>
          <cell r="AV94">
            <v>0</v>
          </cell>
          <cell r="AW94">
            <v>0</v>
          </cell>
          <cell r="AY94">
            <v>0</v>
          </cell>
          <cell r="AZ94">
            <v>0</v>
          </cell>
          <cell r="BA94">
            <v>0</v>
          </cell>
          <cell r="BB94">
            <v>0</v>
          </cell>
          <cell r="BC94">
            <v>0</v>
          </cell>
          <cell r="BD94">
            <v>0</v>
          </cell>
          <cell r="BE94">
            <v>0</v>
          </cell>
          <cell r="BF94">
            <v>0</v>
          </cell>
          <cell r="BG94">
            <v>0</v>
          </cell>
          <cell r="BH94">
            <v>0</v>
          </cell>
          <cell r="BJ94">
            <v>0</v>
          </cell>
          <cell r="BL94">
            <v>0</v>
          </cell>
          <cell r="BM94">
            <v>0</v>
          </cell>
          <cell r="BN94">
            <v>0</v>
          </cell>
          <cell r="BO94">
            <v>0</v>
          </cell>
          <cell r="BQ94">
            <v>0</v>
          </cell>
          <cell r="BR94">
            <v>0</v>
          </cell>
          <cell r="BS94">
            <v>0</v>
          </cell>
          <cell r="BT94">
            <v>0</v>
          </cell>
          <cell r="CB94">
            <v>0</v>
          </cell>
          <cell r="CC94">
            <v>0</v>
          </cell>
          <cell r="CD94">
            <v>0</v>
          </cell>
          <cell r="CE94">
            <v>0</v>
          </cell>
          <cell r="CF94">
            <v>0</v>
          </cell>
          <cell r="CI94">
            <v>0</v>
          </cell>
          <cell r="CJ94">
            <v>0</v>
          </cell>
          <cell r="CK94">
            <v>0</v>
          </cell>
          <cell r="CV94">
            <v>1.4625296914261404E-4</v>
          </cell>
          <cell r="DG94">
            <v>6362501</v>
          </cell>
          <cell r="DR94">
            <v>1780792.73</v>
          </cell>
          <cell r="EC94">
            <v>3.5728475823236319</v>
          </cell>
          <cell r="EN94">
            <v>2.4095909012463064E-2</v>
          </cell>
        </row>
        <row r="95">
          <cell r="B95">
            <v>31105</v>
          </cell>
          <cell r="C95" t="str">
            <v>Asheville-Buncombe Technical College</v>
          </cell>
          <cell r="D95">
            <v>1.3901422219367123E-3</v>
          </cell>
          <cell r="E95">
            <v>2405270.1820222591</v>
          </cell>
          <cell r="F95">
            <v>1875444.3217649795</v>
          </cell>
          <cell r="G95">
            <v>-214565</v>
          </cell>
          <cell r="H95">
            <v>-671155.84796698135</v>
          </cell>
          <cell r="I95">
            <v>-27773.695324382446</v>
          </cell>
          <cell r="J95">
            <v>2029711.5331381476</v>
          </cell>
          <cell r="K95">
            <v>0</v>
          </cell>
          <cell r="L95">
            <v>-106644.41344778812</v>
          </cell>
          <cell r="M95">
            <v>19138.104180546237</v>
          </cell>
          <cell r="N95">
            <v>721.4560103407149</v>
          </cell>
          <cell r="O95">
            <v>-325.58520979979738</v>
          </cell>
          <cell r="P95">
            <v>0</v>
          </cell>
          <cell r="Q95">
            <v>0</v>
          </cell>
          <cell r="R95">
            <v>0</v>
          </cell>
          <cell r="S95">
            <v>5309821.055167322</v>
          </cell>
          <cell r="T95">
            <v>35917.379999999888</v>
          </cell>
          <cell r="U95">
            <v>10148557.665690737</v>
          </cell>
          <cell r="V95">
            <v>76552.416722184949</v>
          </cell>
          <cell r="W95">
            <v>0</v>
          </cell>
          <cell r="X95">
            <v>10261027.462412922</v>
          </cell>
          <cell r="Y95">
            <v>1108742</v>
          </cell>
          <cell r="Z95">
            <v>0</v>
          </cell>
          <cell r="AA95">
            <v>0</v>
          </cell>
          <cell r="AB95">
            <v>138868.47662191224</v>
          </cell>
          <cell r="AC95">
            <v>1247610.4766219123</v>
          </cell>
          <cell r="AD95" t="str">
            <v>N/A</v>
          </cell>
          <cell r="AE95">
            <v>1806511</v>
          </cell>
          <cell r="AF95">
            <v>1806511</v>
          </cell>
          <cell r="AG95">
            <v>1806511</v>
          </cell>
          <cell r="AH95">
            <v>1806511</v>
          </cell>
          <cell r="AI95">
            <v>1787373</v>
          </cell>
          <cell r="AJ95">
            <v>0</v>
          </cell>
          <cell r="AK95">
            <v>9013417</v>
          </cell>
          <cell r="AL95">
            <v>47419952</v>
          </cell>
          <cell r="AM95">
            <v>5309821.055167322</v>
          </cell>
          <cell r="AN95">
            <v>-1267278.3799999999</v>
          </cell>
          <cell r="AO95">
            <v>10086241.60579101</v>
          </cell>
          <cell r="AP95">
            <v>0</v>
          </cell>
          <cell r="AQ95">
            <v>-1072824.6200000001</v>
          </cell>
          <cell r="AR95">
            <v>0</v>
          </cell>
          <cell r="AS95">
            <v>0</v>
          </cell>
          <cell r="AT95">
            <v>60475911.660958335</v>
          </cell>
          <cell r="AU95">
            <v>1.4302722583608935E-3</v>
          </cell>
          <cell r="AV95">
            <v>0</v>
          </cell>
          <cell r="AW95">
            <v>0</v>
          </cell>
          <cell r="AY95">
            <v>0</v>
          </cell>
          <cell r="AZ95">
            <v>0</v>
          </cell>
          <cell r="BA95">
            <v>0</v>
          </cell>
          <cell r="BB95">
            <v>0</v>
          </cell>
          <cell r="BC95">
            <v>0</v>
          </cell>
          <cell r="BD95">
            <v>0</v>
          </cell>
          <cell r="BE95">
            <v>0</v>
          </cell>
          <cell r="BF95">
            <v>0</v>
          </cell>
          <cell r="BG95">
            <v>0</v>
          </cell>
          <cell r="BH95">
            <v>0</v>
          </cell>
          <cell r="BJ95">
            <v>0</v>
          </cell>
          <cell r="BL95">
            <v>0</v>
          </cell>
          <cell r="BM95">
            <v>0</v>
          </cell>
          <cell r="BN95">
            <v>0</v>
          </cell>
          <cell r="BO95">
            <v>0</v>
          </cell>
          <cell r="BQ95">
            <v>0</v>
          </cell>
          <cell r="BR95">
            <v>0</v>
          </cell>
          <cell r="BS95">
            <v>0</v>
          </cell>
          <cell r="BT95">
            <v>0</v>
          </cell>
          <cell r="CB95">
            <v>0</v>
          </cell>
          <cell r="CC95">
            <v>0</v>
          </cell>
          <cell r="CD95">
            <v>0</v>
          </cell>
          <cell r="CE95">
            <v>0</v>
          </cell>
          <cell r="CF95">
            <v>0</v>
          </cell>
          <cell r="CI95">
            <v>0</v>
          </cell>
          <cell r="CJ95">
            <v>0</v>
          </cell>
          <cell r="CK95">
            <v>0</v>
          </cell>
          <cell r="CV95">
            <v>1.3901422219367123E-3</v>
          </cell>
          <cell r="DG95">
            <v>60475912</v>
          </cell>
          <cell r="DR95">
            <v>21942969.110000011</v>
          </cell>
          <cell r="EC95">
            <v>2.7560496347068852</v>
          </cell>
          <cell r="EN95">
            <v>2.4095909012463064E-2</v>
          </cell>
        </row>
        <row r="96">
          <cell r="B96">
            <v>31110</v>
          </cell>
          <cell r="C96" t="str">
            <v>Asheville City Schools</v>
          </cell>
          <cell r="D96">
            <v>2.0197565345193864E-3</v>
          </cell>
          <cell r="E96">
            <v>3494649.7493299358</v>
          </cell>
          <cell r="F96">
            <v>2724858.553490181</v>
          </cell>
          <cell r="G96">
            <v>-299624</v>
          </cell>
          <cell r="H96">
            <v>-975131.45649490552</v>
          </cell>
          <cell r="I96">
            <v>-40352.779545836864</v>
          </cell>
          <cell r="J96">
            <v>2948995.4822994871</v>
          </cell>
          <cell r="K96">
            <v>0</v>
          </cell>
          <cell r="L96">
            <v>-154945.11822759622</v>
          </cell>
          <cell r="M96">
            <v>27806.011764119216</v>
          </cell>
          <cell r="N96">
            <v>1048.213246284871</v>
          </cell>
          <cell r="O96">
            <v>-473.04717794978546</v>
          </cell>
          <cell r="P96">
            <v>0</v>
          </cell>
          <cell r="Q96">
            <v>0</v>
          </cell>
          <cell r="R96">
            <v>0</v>
          </cell>
          <cell r="S96">
            <v>7726831.6086837193</v>
          </cell>
          <cell r="T96">
            <v>0</v>
          </cell>
          <cell r="U96">
            <v>14744977.411497435</v>
          </cell>
          <cell r="V96">
            <v>111224.04705647686</v>
          </cell>
          <cell r="W96">
            <v>0</v>
          </cell>
          <cell r="X96">
            <v>14856201.458553912</v>
          </cell>
          <cell r="Y96">
            <v>1498118.76</v>
          </cell>
          <cell r="Z96">
            <v>0</v>
          </cell>
          <cell r="AA96">
            <v>0</v>
          </cell>
          <cell r="AB96">
            <v>201763.89772918433</v>
          </cell>
          <cell r="AC96">
            <v>1699882.6577291843</v>
          </cell>
          <cell r="AD96" t="str">
            <v>N/A</v>
          </cell>
          <cell r="AE96">
            <v>2636825</v>
          </cell>
          <cell r="AF96">
            <v>2636826</v>
          </cell>
          <cell r="AG96">
            <v>2636826</v>
          </cell>
          <cell r="AH96">
            <v>2636826</v>
          </cell>
          <cell r="AI96">
            <v>2609020</v>
          </cell>
          <cell r="AJ96">
            <v>0</v>
          </cell>
          <cell r="AK96">
            <v>13156323</v>
          </cell>
          <cell r="AL96">
            <v>68615139</v>
          </cell>
          <cell r="AM96">
            <v>7726831.6086837193</v>
          </cell>
          <cell r="AN96">
            <v>-1632015.24</v>
          </cell>
          <cell r="AO96">
            <v>14654437.560824728</v>
          </cell>
          <cell r="AP96">
            <v>0</v>
          </cell>
          <cell r="AQ96">
            <v>-1498118.76</v>
          </cell>
          <cell r="AR96">
            <v>0</v>
          </cell>
          <cell r="AS96">
            <v>0</v>
          </cell>
          <cell r="AT96">
            <v>87866274.169508442</v>
          </cell>
          <cell r="AU96">
            <v>2.0695577845615447E-3</v>
          </cell>
          <cell r="AV96">
            <v>0</v>
          </cell>
          <cell r="AW96">
            <v>0</v>
          </cell>
          <cell r="AY96">
            <v>0</v>
          </cell>
          <cell r="AZ96">
            <v>0</v>
          </cell>
          <cell r="BA96">
            <v>0</v>
          </cell>
          <cell r="BB96">
            <v>0</v>
          </cell>
          <cell r="BC96">
            <v>0</v>
          </cell>
          <cell r="BD96">
            <v>0</v>
          </cell>
          <cell r="BE96">
            <v>0</v>
          </cell>
          <cell r="BF96">
            <v>0</v>
          </cell>
          <cell r="BG96">
            <v>0</v>
          </cell>
          <cell r="BH96">
            <v>0</v>
          </cell>
          <cell r="BJ96">
            <v>0</v>
          </cell>
          <cell r="BL96">
            <v>0</v>
          </cell>
          <cell r="BM96">
            <v>0</v>
          </cell>
          <cell r="BN96">
            <v>0</v>
          </cell>
          <cell r="BO96">
            <v>0</v>
          </cell>
          <cell r="BQ96">
            <v>0</v>
          </cell>
          <cell r="BR96">
            <v>0</v>
          </cell>
          <cell r="BS96">
            <v>0</v>
          </cell>
          <cell r="BT96">
            <v>0</v>
          </cell>
          <cell r="CB96">
            <v>0</v>
          </cell>
          <cell r="CC96">
            <v>0</v>
          </cell>
          <cell r="CD96">
            <v>0</v>
          </cell>
          <cell r="CE96">
            <v>0</v>
          </cell>
          <cell r="CF96">
            <v>0</v>
          </cell>
          <cell r="CI96">
            <v>0</v>
          </cell>
          <cell r="CJ96">
            <v>0</v>
          </cell>
          <cell r="CK96">
            <v>0</v>
          </cell>
          <cell r="CV96">
            <v>2.0197565345193864E-3</v>
          </cell>
          <cell r="DG96">
            <v>87866274</v>
          </cell>
          <cell r="DR96">
            <v>28443769.960000005</v>
          </cell>
          <cell r="EC96">
            <v>3.08912194563396</v>
          </cell>
          <cell r="EN96">
            <v>2.4095909012463064E-2</v>
          </cell>
        </row>
        <row r="97">
          <cell r="B97">
            <v>31200</v>
          </cell>
          <cell r="C97" t="str">
            <v>Burke County Schools</v>
          </cell>
          <cell r="D97">
            <v>4.11289503337617E-3</v>
          </cell>
          <cell r="E97">
            <v>7116267.4073628113</v>
          </cell>
          <cell r="F97">
            <v>5548716.8971923292</v>
          </cell>
          <cell r="G97">
            <v>-872569</v>
          </cell>
          <cell r="H97">
            <v>-1985691.4711065006</v>
          </cell>
          <cell r="I97">
            <v>-82171.659673074784</v>
          </cell>
          <cell r="J97">
            <v>6005134.1165654268</v>
          </cell>
          <cell r="K97">
            <v>0</v>
          </cell>
          <cell r="L97">
            <v>-315519.71552640974</v>
          </cell>
          <cell r="M97">
            <v>56622.273887015152</v>
          </cell>
          <cell r="N97">
            <v>2134.5102644215649</v>
          </cell>
          <cell r="O97">
            <v>-963.28114576703274</v>
          </cell>
          <cell r="P97">
            <v>0</v>
          </cell>
          <cell r="Q97">
            <v>0</v>
          </cell>
          <cell r="R97">
            <v>0</v>
          </cell>
          <cell r="S97">
            <v>15471960.077820253</v>
          </cell>
          <cell r="T97">
            <v>0</v>
          </cell>
          <cell r="U97">
            <v>30025670.582827132</v>
          </cell>
          <cell r="V97">
            <v>226489.09554806061</v>
          </cell>
          <cell r="W97">
            <v>0</v>
          </cell>
          <cell r="X97">
            <v>30252159.678375192</v>
          </cell>
          <cell r="Y97">
            <v>4362842.21</v>
          </cell>
          <cell r="Z97">
            <v>0</v>
          </cell>
          <cell r="AA97">
            <v>0</v>
          </cell>
          <cell r="AB97">
            <v>410858.29836537392</v>
          </cell>
          <cell r="AC97">
            <v>4773700.5083653741</v>
          </cell>
          <cell r="AD97" t="str">
            <v>N/A</v>
          </cell>
          <cell r="AE97">
            <v>5107016</v>
          </cell>
          <cell r="AF97">
            <v>5107016</v>
          </cell>
          <cell r="AG97">
            <v>5107016</v>
          </cell>
          <cell r="AH97">
            <v>5107016</v>
          </cell>
          <cell r="AI97">
            <v>5050393</v>
          </cell>
          <cell r="AJ97">
            <v>0</v>
          </cell>
          <cell r="AK97">
            <v>25478457</v>
          </cell>
          <cell r="AL97">
            <v>141550853</v>
          </cell>
          <cell r="AM97">
            <v>15471960.077820253</v>
          </cell>
          <cell r="AN97">
            <v>-3576358.79</v>
          </cell>
          <cell r="AO97">
            <v>29841301.380009823</v>
          </cell>
          <cell r="AP97">
            <v>0</v>
          </cell>
          <cell r="AQ97">
            <v>-4362842.21</v>
          </cell>
          <cell r="AR97">
            <v>0</v>
          </cell>
          <cell r="AS97">
            <v>0</v>
          </cell>
          <cell r="AT97">
            <v>178924913.45783007</v>
          </cell>
          <cell r="AU97">
            <v>4.2694319849186811E-3</v>
          </cell>
          <cell r="AV97">
            <v>0</v>
          </cell>
          <cell r="AW97">
            <v>0</v>
          </cell>
          <cell r="AY97">
            <v>0</v>
          </cell>
          <cell r="AZ97">
            <v>0</v>
          </cell>
          <cell r="BA97">
            <v>0</v>
          </cell>
          <cell r="BB97">
            <v>0</v>
          </cell>
          <cell r="BC97">
            <v>0</v>
          </cell>
          <cell r="BD97">
            <v>0</v>
          </cell>
          <cell r="BE97">
            <v>0</v>
          </cell>
          <cell r="BF97">
            <v>0</v>
          </cell>
          <cell r="BG97">
            <v>0</v>
          </cell>
          <cell r="BH97">
            <v>0</v>
          </cell>
          <cell r="BJ97">
            <v>0</v>
          </cell>
          <cell r="BL97">
            <v>0</v>
          </cell>
          <cell r="BM97">
            <v>0</v>
          </cell>
          <cell r="BN97">
            <v>0</v>
          </cell>
          <cell r="BO97">
            <v>0</v>
          </cell>
          <cell r="BQ97">
            <v>0</v>
          </cell>
          <cell r="BR97">
            <v>0</v>
          </cell>
          <cell r="BS97">
            <v>0</v>
          </cell>
          <cell r="BT97">
            <v>0</v>
          </cell>
          <cell r="CB97">
            <v>0</v>
          </cell>
          <cell r="CC97">
            <v>0</v>
          </cell>
          <cell r="CD97">
            <v>0</v>
          </cell>
          <cell r="CE97">
            <v>0</v>
          </cell>
          <cell r="CF97">
            <v>0</v>
          </cell>
          <cell r="CI97">
            <v>0</v>
          </cell>
          <cell r="CJ97">
            <v>0</v>
          </cell>
          <cell r="CK97">
            <v>0</v>
          </cell>
          <cell r="CV97">
            <v>4.11289503337617E-3</v>
          </cell>
          <cell r="DG97">
            <v>178924914</v>
          </cell>
          <cell r="DR97">
            <v>63059125.209999941</v>
          </cell>
          <cell r="EC97">
            <v>2.837415098990717</v>
          </cell>
          <cell r="EN97">
            <v>2.4095909012463064E-2</v>
          </cell>
        </row>
        <row r="98">
          <cell r="B98">
            <v>31205</v>
          </cell>
          <cell r="C98" t="str">
            <v>Western Piedmont Community College</v>
          </cell>
          <cell r="D98">
            <v>5.0568155364153356E-4</v>
          </cell>
          <cell r="E98">
            <v>874946.99706203409</v>
          </cell>
          <cell r="F98">
            <v>682216.23905290093</v>
          </cell>
          <cell r="G98">
            <v>-351857</v>
          </cell>
          <cell r="H98">
            <v>-244141.30193291488</v>
          </cell>
          <cell r="I98">
            <v>-10103.027719303176</v>
          </cell>
          <cell r="J98">
            <v>738332.85927500215</v>
          </cell>
          <cell r="K98">
            <v>0</v>
          </cell>
          <cell r="L98">
            <v>-38793.23412271891</v>
          </cell>
          <cell r="M98">
            <v>6961.7238459884293</v>
          </cell>
          <cell r="N98">
            <v>262.43861270888311</v>
          </cell>
          <cell r="O98">
            <v>-118.43567667838357</v>
          </cell>
          <cell r="P98">
            <v>0</v>
          </cell>
          <cell r="Q98">
            <v>0</v>
          </cell>
          <cell r="R98">
            <v>0</v>
          </cell>
          <cell r="S98">
            <v>1657707.2583970192</v>
          </cell>
          <cell r="T98">
            <v>45182.330000000016</v>
          </cell>
          <cell r="U98">
            <v>3691664.2963750111</v>
          </cell>
          <cell r="V98">
            <v>27846.895383953717</v>
          </cell>
          <cell r="W98">
            <v>0</v>
          </cell>
          <cell r="X98">
            <v>3764693.5217589648</v>
          </cell>
          <cell r="Y98">
            <v>1804464</v>
          </cell>
          <cell r="Z98">
            <v>0</v>
          </cell>
          <cell r="AA98">
            <v>0</v>
          </cell>
          <cell r="AB98">
            <v>50515.138596515877</v>
          </cell>
          <cell r="AC98">
            <v>1854979.1385965159</v>
          </cell>
          <cell r="AD98" t="str">
            <v>N/A</v>
          </cell>
          <cell r="AE98">
            <v>383335</v>
          </cell>
          <cell r="AF98">
            <v>383336</v>
          </cell>
          <cell r="AG98">
            <v>383336</v>
          </cell>
          <cell r="AH98">
            <v>383336</v>
          </cell>
          <cell r="AI98">
            <v>376374</v>
          </cell>
          <cell r="AJ98">
            <v>0</v>
          </cell>
          <cell r="AK98">
            <v>1909717</v>
          </cell>
          <cell r="AL98">
            <v>18930973</v>
          </cell>
          <cell r="AM98">
            <v>1657707.2583970192</v>
          </cell>
          <cell r="AN98">
            <v>-499527.33</v>
          </cell>
          <cell r="AO98">
            <v>3668996.053162449</v>
          </cell>
          <cell r="AP98">
            <v>0</v>
          </cell>
          <cell r="AQ98">
            <v>-1759281.67</v>
          </cell>
          <cell r="AR98">
            <v>0</v>
          </cell>
          <cell r="AS98">
            <v>0</v>
          </cell>
          <cell r="AT98">
            <v>21998867.311559469</v>
          </cell>
          <cell r="AU98">
            <v>5.709926743370314E-4</v>
          </cell>
          <cell r="AV98">
            <v>0</v>
          </cell>
          <cell r="AW98">
            <v>0</v>
          </cell>
          <cell r="AY98">
            <v>0</v>
          </cell>
          <cell r="AZ98">
            <v>0</v>
          </cell>
          <cell r="BA98">
            <v>0</v>
          </cell>
          <cell r="BB98">
            <v>0</v>
          </cell>
          <cell r="BC98">
            <v>0</v>
          </cell>
          <cell r="BD98">
            <v>0</v>
          </cell>
          <cell r="BE98">
            <v>0</v>
          </cell>
          <cell r="BF98">
            <v>0</v>
          </cell>
          <cell r="BG98">
            <v>0</v>
          </cell>
          <cell r="BH98">
            <v>0</v>
          </cell>
          <cell r="BJ98">
            <v>0</v>
          </cell>
          <cell r="BL98">
            <v>0</v>
          </cell>
          <cell r="BM98">
            <v>0</v>
          </cell>
          <cell r="BN98">
            <v>0</v>
          </cell>
          <cell r="BO98">
            <v>0</v>
          </cell>
          <cell r="BQ98">
            <v>0</v>
          </cell>
          <cell r="BR98">
            <v>0</v>
          </cell>
          <cell r="BS98">
            <v>0</v>
          </cell>
          <cell r="BT98">
            <v>0</v>
          </cell>
          <cell r="CB98">
            <v>0</v>
          </cell>
          <cell r="CC98">
            <v>0</v>
          </cell>
          <cell r="CD98">
            <v>0</v>
          </cell>
          <cell r="CE98">
            <v>0</v>
          </cell>
          <cell r="CF98">
            <v>0</v>
          </cell>
          <cell r="CI98">
            <v>0</v>
          </cell>
          <cell r="CJ98">
            <v>0</v>
          </cell>
          <cell r="CK98">
            <v>0</v>
          </cell>
          <cell r="CV98">
            <v>5.0568155364153356E-4</v>
          </cell>
          <cell r="DG98">
            <v>21998866</v>
          </cell>
          <cell r="DR98">
            <v>8767270.7700000014</v>
          </cell>
          <cell r="EC98">
            <v>2.5092034427950027</v>
          </cell>
          <cell r="EN98">
            <v>2.4095909012463064E-2</v>
          </cell>
        </row>
        <row r="99">
          <cell r="B99">
            <v>31300</v>
          </cell>
          <cell r="C99" t="str">
            <v>Cabarrus County Schools</v>
          </cell>
          <cell r="D99">
            <v>1.0384923954821533E-2</v>
          </cell>
          <cell r="E99">
            <v>17968339.884174876</v>
          </cell>
          <cell r="F99">
            <v>14010326.681465143</v>
          </cell>
          <cell r="G99">
            <v>2335173</v>
          </cell>
          <cell r="H99">
            <v>-5013805.3020651126</v>
          </cell>
          <cell r="I99">
            <v>-207480.72343724919</v>
          </cell>
          <cell r="J99">
            <v>15162765.067661908</v>
          </cell>
          <cell r="K99">
            <v>0</v>
          </cell>
          <cell r="L99">
            <v>-796676.84815650922</v>
          </cell>
          <cell r="M99">
            <v>142969.36918981871</v>
          </cell>
          <cell r="N99">
            <v>5389.5678340732793</v>
          </cell>
          <cell r="O99">
            <v>-2432.2530394587511</v>
          </cell>
          <cell r="P99">
            <v>0</v>
          </cell>
          <cell r="Q99">
            <v>0</v>
          </cell>
          <cell r="R99">
            <v>0</v>
          </cell>
          <cell r="S99">
            <v>43604568.443627484</v>
          </cell>
          <cell r="T99">
            <v>12332434</v>
          </cell>
          <cell r="U99">
            <v>75813825.338309541</v>
          </cell>
          <cell r="V99">
            <v>571877.47675927484</v>
          </cell>
          <cell r="W99">
            <v>0</v>
          </cell>
          <cell r="X99">
            <v>88718136.815068811</v>
          </cell>
          <cell r="Y99">
            <v>656569.02999999933</v>
          </cell>
          <cell r="Z99">
            <v>0</v>
          </cell>
          <cell r="AA99">
            <v>0</v>
          </cell>
          <cell r="AB99">
            <v>1037403.617186246</v>
          </cell>
          <cell r="AC99">
            <v>1693972.6471862453</v>
          </cell>
          <cell r="AD99" t="str">
            <v>N/A</v>
          </cell>
          <cell r="AE99">
            <v>17433427</v>
          </cell>
          <cell r="AF99">
            <v>17433427</v>
          </cell>
          <cell r="AG99">
            <v>17433427</v>
          </cell>
          <cell r="AH99">
            <v>17433427</v>
          </cell>
          <cell r="AI99">
            <v>17290457</v>
          </cell>
          <cell r="AJ99">
            <v>0</v>
          </cell>
          <cell r="AK99">
            <v>87024165</v>
          </cell>
          <cell r="AL99">
            <v>329507969</v>
          </cell>
          <cell r="AM99">
            <v>43604568.443627484</v>
          </cell>
          <cell r="AN99">
            <v>-8357210.9700000007</v>
          </cell>
          <cell r="AO99">
            <v>75348299.197882578</v>
          </cell>
          <cell r="AP99">
            <v>0</v>
          </cell>
          <cell r="AQ99">
            <v>11675864.970000001</v>
          </cell>
          <cell r="AR99">
            <v>0</v>
          </cell>
          <cell r="AS99">
            <v>0</v>
          </cell>
          <cell r="AT99">
            <v>451779490.64151007</v>
          </cell>
          <cell r="AU99">
            <v>9.9385615002979023E-3</v>
          </cell>
          <cell r="AV99">
            <v>0</v>
          </cell>
          <cell r="AW99">
            <v>0</v>
          </cell>
          <cell r="AY99">
            <v>0</v>
          </cell>
          <cell r="AZ99">
            <v>0</v>
          </cell>
          <cell r="BA99">
            <v>0</v>
          </cell>
          <cell r="BB99">
            <v>0</v>
          </cell>
          <cell r="BC99">
            <v>0</v>
          </cell>
          <cell r="BD99">
            <v>0</v>
          </cell>
          <cell r="BE99">
            <v>0</v>
          </cell>
          <cell r="BF99">
            <v>0</v>
          </cell>
          <cell r="BG99">
            <v>0</v>
          </cell>
          <cell r="BH99">
            <v>0</v>
          </cell>
          <cell r="BJ99">
            <v>0</v>
          </cell>
          <cell r="BL99">
            <v>0</v>
          </cell>
          <cell r="BM99">
            <v>0</v>
          </cell>
          <cell r="BN99">
            <v>0</v>
          </cell>
          <cell r="BO99">
            <v>0</v>
          </cell>
          <cell r="BQ99">
            <v>0</v>
          </cell>
          <cell r="BR99">
            <v>0</v>
          </cell>
          <cell r="BS99">
            <v>0</v>
          </cell>
          <cell r="BT99">
            <v>0</v>
          </cell>
          <cell r="CB99">
            <v>0</v>
          </cell>
          <cell r="CC99">
            <v>0</v>
          </cell>
          <cell r="CD99">
            <v>0</v>
          </cell>
          <cell r="CE99">
            <v>0</v>
          </cell>
          <cell r="CF99">
            <v>0</v>
          </cell>
          <cell r="CI99">
            <v>0</v>
          </cell>
          <cell r="CJ99">
            <v>0</v>
          </cell>
          <cell r="CK99">
            <v>0</v>
          </cell>
          <cell r="CV99">
            <v>1.0384923954821533E-2</v>
          </cell>
          <cell r="DG99">
            <v>451779490</v>
          </cell>
          <cell r="DR99">
            <v>143348965.94999999</v>
          </cell>
          <cell r="EC99">
            <v>3.151606201035174</v>
          </cell>
          <cell r="EN99">
            <v>2.4095909012463064E-2</v>
          </cell>
        </row>
        <row r="100">
          <cell r="B100">
            <v>31301</v>
          </cell>
          <cell r="C100" t="str">
            <v>Carolina International School</v>
          </cell>
          <cell r="D100">
            <v>2.0007692437743868E-4</v>
          </cell>
          <cell r="E100">
            <v>346179.73090934905</v>
          </cell>
          <cell r="F100">
            <v>269924.27524221438</v>
          </cell>
          <cell r="G100">
            <v>200175</v>
          </cell>
          <cell r="H100">
            <v>-96596.445831337987</v>
          </cell>
          <cell r="I100">
            <v>-3997.3431864811541</v>
          </cell>
          <cell r="J100">
            <v>292127.26188398898</v>
          </cell>
          <cell r="K100">
            <v>0</v>
          </cell>
          <cell r="L100">
            <v>-15348.851295907765</v>
          </cell>
          <cell r="M100">
            <v>2754.4613511012512</v>
          </cell>
          <cell r="N100">
            <v>103.83592221340312</v>
          </cell>
          <cell r="O100">
            <v>-46.860016458439915</v>
          </cell>
          <cell r="P100">
            <v>0</v>
          </cell>
          <cell r="Q100">
            <v>0</v>
          </cell>
          <cell r="R100">
            <v>0</v>
          </cell>
          <cell r="S100">
            <v>995275.06497868185</v>
          </cell>
          <cell r="T100">
            <v>1014031</v>
          </cell>
          <cell r="U100">
            <v>1460636.3094199446</v>
          </cell>
          <cell r="V100">
            <v>11017.845404405005</v>
          </cell>
          <cell r="W100">
            <v>0</v>
          </cell>
          <cell r="X100">
            <v>2485685.15482435</v>
          </cell>
          <cell r="Y100">
            <v>13152.789999999979</v>
          </cell>
          <cell r="Z100">
            <v>0</v>
          </cell>
          <cell r="AA100">
            <v>0</v>
          </cell>
          <cell r="AB100">
            <v>19986.715932405768</v>
          </cell>
          <cell r="AC100">
            <v>33139.505932405751</v>
          </cell>
          <cell r="AD100" t="str">
            <v>N/A</v>
          </cell>
          <cell r="AE100">
            <v>491059</v>
          </cell>
          <cell r="AF100">
            <v>491060</v>
          </cell>
          <cell r="AG100">
            <v>491060</v>
          </cell>
          <cell r="AH100">
            <v>491060</v>
          </cell>
          <cell r="AI100">
            <v>488306</v>
          </cell>
          <cell r="AJ100">
            <v>0</v>
          </cell>
          <cell r="AK100">
            <v>2452545</v>
          </cell>
          <cell r="AL100">
            <v>5416612</v>
          </cell>
          <cell r="AM100">
            <v>995275.06497868185</v>
          </cell>
          <cell r="AN100">
            <v>-160406.21000000002</v>
          </cell>
          <cell r="AO100">
            <v>1451667.438891944</v>
          </cell>
          <cell r="AP100">
            <v>0</v>
          </cell>
          <cell r="AQ100">
            <v>1000878.21</v>
          </cell>
          <cell r="AR100">
            <v>0</v>
          </cell>
          <cell r="AS100">
            <v>0</v>
          </cell>
          <cell r="AT100">
            <v>8704026.503870625</v>
          </cell>
          <cell r="AU100">
            <v>1.6337489588084882E-4</v>
          </cell>
          <cell r="AV100">
            <v>0</v>
          </cell>
          <cell r="AW100">
            <v>0</v>
          </cell>
          <cell r="AY100">
            <v>0</v>
          </cell>
          <cell r="AZ100">
            <v>0</v>
          </cell>
          <cell r="BA100">
            <v>0</v>
          </cell>
          <cell r="BB100">
            <v>0</v>
          </cell>
          <cell r="BC100">
            <v>0</v>
          </cell>
          <cell r="BD100">
            <v>0</v>
          </cell>
          <cell r="BE100">
            <v>0</v>
          </cell>
          <cell r="BF100">
            <v>0</v>
          </cell>
          <cell r="BG100">
            <v>0</v>
          </cell>
          <cell r="BH100">
            <v>0</v>
          </cell>
          <cell r="BJ100">
            <v>0</v>
          </cell>
          <cell r="BL100">
            <v>0</v>
          </cell>
          <cell r="BM100">
            <v>0</v>
          </cell>
          <cell r="BN100">
            <v>0</v>
          </cell>
          <cell r="BO100">
            <v>0</v>
          </cell>
          <cell r="BQ100">
            <v>0</v>
          </cell>
          <cell r="BR100">
            <v>0</v>
          </cell>
          <cell r="BS100">
            <v>0</v>
          </cell>
          <cell r="BT100">
            <v>0</v>
          </cell>
          <cell r="CB100">
            <v>0</v>
          </cell>
          <cell r="CC100">
            <v>0</v>
          </cell>
          <cell r="CD100">
            <v>0</v>
          </cell>
          <cell r="CE100">
            <v>0</v>
          </cell>
          <cell r="CF100">
            <v>0</v>
          </cell>
          <cell r="CI100">
            <v>0</v>
          </cell>
          <cell r="CJ100">
            <v>0</v>
          </cell>
          <cell r="CK100">
            <v>0</v>
          </cell>
          <cell r="CV100">
            <v>2.0007692437743868E-4</v>
          </cell>
          <cell r="DG100">
            <v>8704026</v>
          </cell>
          <cell r="DR100">
            <v>2594207.0499999993</v>
          </cell>
          <cell r="EC100">
            <v>3.355177837482171</v>
          </cell>
          <cell r="EN100">
            <v>2.4095909012463064E-2</v>
          </cell>
        </row>
        <row r="101">
          <cell r="B101">
            <v>31320</v>
          </cell>
          <cell r="C101" t="str">
            <v>Kannapolis City Schools</v>
          </cell>
          <cell r="D101">
            <v>1.9460158818062662E-3</v>
          </cell>
          <cell r="E101">
            <v>3367061.2261019852</v>
          </cell>
          <cell r="F101">
            <v>2625374.855900309</v>
          </cell>
          <cell r="G101">
            <v>-19395</v>
          </cell>
          <cell r="H101">
            <v>-939529.7248732571</v>
          </cell>
          <cell r="I101">
            <v>-38879.512718057187</v>
          </cell>
          <cell r="J101">
            <v>2841328.6184987207</v>
          </cell>
          <cell r="K101">
            <v>0</v>
          </cell>
          <cell r="L101">
            <v>-149288.12246719713</v>
          </cell>
          <cell r="M101">
            <v>26790.823338291069</v>
          </cell>
          <cell r="N101">
            <v>1009.9433223398161</v>
          </cell>
          <cell r="O101">
            <v>-455.77637967784563</v>
          </cell>
          <cell r="P101">
            <v>0</v>
          </cell>
          <cell r="Q101">
            <v>0</v>
          </cell>
          <cell r="R101">
            <v>0</v>
          </cell>
          <cell r="S101">
            <v>7714017.3307234561</v>
          </cell>
          <cell r="T101">
            <v>14953</v>
          </cell>
          <cell r="U101">
            <v>14206643.092493603</v>
          </cell>
          <cell r="V101">
            <v>107163.29335316428</v>
          </cell>
          <cell r="W101">
            <v>0</v>
          </cell>
          <cell r="X101">
            <v>14328759.385846768</v>
          </cell>
          <cell r="Y101">
            <v>111930.09000000008</v>
          </cell>
          <cell r="Z101">
            <v>0</v>
          </cell>
          <cell r="AA101">
            <v>0</v>
          </cell>
          <cell r="AB101">
            <v>194397.56359028592</v>
          </cell>
          <cell r="AC101">
            <v>306327.65359028603</v>
          </cell>
          <cell r="AD101" t="str">
            <v>N/A</v>
          </cell>
          <cell r="AE101">
            <v>2809845</v>
          </cell>
          <cell r="AF101">
            <v>2809845</v>
          </cell>
          <cell r="AG101">
            <v>2809845</v>
          </cell>
          <cell r="AH101">
            <v>2809845</v>
          </cell>
          <cell r="AI101">
            <v>2783054</v>
          </cell>
          <cell r="AJ101">
            <v>0</v>
          </cell>
          <cell r="AK101">
            <v>14022434</v>
          </cell>
          <cell r="AL101">
            <v>64501226</v>
          </cell>
          <cell r="AM101">
            <v>7714017.3307234561</v>
          </cell>
          <cell r="AN101">
            <v>-1579369.91</v>
          </cell>
          <cell r="AO101">
            <v>14119408.822256481</v>
          </cell>
          <cell r="AP101">
            <v>0</v>
          </cell>
          <cell r="AQ101">
            <v>-96977.090000000084</v>
          </cell>
          <cell r="AR101">
            <v>0</v>
          </cell>
          <cell r="AS101">
            <v>0</v>
          </cell>
          <cell r="AT101">
            <v>84658305.152979925</v>
          </cell>
          <cell r="AU101">
            <v>1.9454746614203044E-3</v>
          </cell>
          <cell r="AV101">
            <v>0</v>
          </cell>
          <cell r="AW101">
            <v>0</v>
          </cell>
          <cell r="AY101">
            <v>0</v>
          </cell>
          <cell r="AZ101">
            <v>0</v>
          </cell>
          <cell r="BA101">
            <v>0</v>
          </cell>
          <cell r="BB101">
            <v>0</v>
          </cell>
          <cell r="BC101">
            <v>0</v>
          </cell>
          <cell r="BD101">
            <v>0</v>
          </cell>
          <cell r="BE101">
            <v>0</v>
          </cell>
          <cell r="BF101">
            <v>0</v>
          </cell>
          <cell r="BG101">
            <v>0</v>
          </cell>
          <cell r="BH101">
            <v>0</v>
          </cell>
          <cell r="BJ101">
            <v>0</v>
          </cell>
          <cell r="BL101">
            <v>0</v>
          </cell>
          <cell r="BM101">
            <v>0</v>
          </cell>
          <cell r="BN101">
            <v>0</v>
          </cell>
          <cell r="BO101">
            <v>0</v>
          </cell>
          <cell r="BQ101">
            <v>0</v>
          </cell>
          <cell r="BR101">
            <v>0</v>
          </cell>
          <cell r="BS101">
            <v>0</v>
          </cell>
          <cell r="BT101">
            <v>0</v>
          </cell>
          <cell r="CB101">
            <v>0</v>
          </cell>
          <cell r="CC101">
            <v>0</v>
          </cell>
          <cell r="CD101">
            <v>0</v>
          </cell>
          <cell r="CE101">
            <v>0</v>
          </cell>
          <cell r="CF101">
            <v>0</v>
          </cell>
          <cell r="CI101">
            <v>0</v>
          </cell>
          <cell r="CJ101">
            <v>0</v>
          </cell>
          <cell r="CK101">
            <v>0</v>
          </cell>
          <cell r="CV101">
            <v>1.9460158818062662E-3</v>
          </cell>
          <cell r="DG101">
            <v>84658305</v>
          </cell>
          <cell r="DR101">
            <v>27324139.419999998</v>
          </cell>
          <cell r="EC101">
            <v>3.0982972125385242</v>
          </cell>
          <cell r="EN101">
            <v>2.4095909012463064E-2</v>
          </cell>
        </row>
        <row r="102">
          <cell r="B102">
            <v>31400</v>
          </cell>
          <cell r="C102" t="str">
            <v>Caldwell County Schools</v>
          </cell>
          <cell r="D102">
            <v>4.0574655579773767E-3</v>
          </cell>
          <cell r="E102">
            <v>7020361.4904875495</v>
          </cell>
          <cell r="F102">
            <v>5473936.854363149</v>
          </cell>
          <cell r="G102">
            <v>-264188</v>
          </cell>
          <cell r="H102">
            <v>-1958930.3124447535</v>
          </cell>
          <cell r="I102">
            <v>-81064.23243475116</v>
          </cell>
          <cell r="J102">
            <v>5924202.9400876788</v>
          </cell>
          <cell r="K102">
            <v>0</v>
          </cell>
          <cell r="L102">
            <v>-311267.4571615156</v>
          </cell>
          <cell r="M102">
            <v>55859.175652809135</v>
          </cell>
          <cell r="N102">
            <v>2105.7434752790991</v>
          </cell>
          <cell r="O102">
            <v>-950.29900833388137</v>
          </cell>
          <cell r="P102">
            <v>0</v>
          </cell>
          <cell r="Q102">
            <v>0</v>
          </cell>
          <cell r="R102">
            <v>0</v>
          </cell>
          <cell r="S102">
            <v>15860065.903017111</v>
          </cell>
          <cell r="T102">
            <v>23406.050000000279</v>
          </cell>
          <cell r="U102">
            <v>29621014.700438395</v>
          </cell>
          <cell r="V102">
            <v>223436.70261123654</v>
          </cell>
          <cell r="W102">
            <v>0</v>
          </cell>
          <cell r="X102">
            <v>29867857.453049634</v>
          </cell>
          <cell r="Y102">
            <v>1344345</v>
          </cell>
          <cell r="Z102">
            <v>0</v>
          </cell>
          <cell r="AA102">
            <v>0</v>
          </cell>
          <cell r="AB102">
            <v>405321.16217375582</v>
          </cell>
          <cell r="AC102">
            <v>1749666.1621737559</v>
          </cell>
          <cell r="AD102" t="str">
            <v>N/A</v>
          </cell>
          <cell r="AE102">
            <v>5634810</v>
          </cell>
          <cell r="AF102">
            <v>5634810</v>
          </cell>
          <cell r="AG102">
            <v>5634810</v>
          </cell>
          <cell r="AH102">
            <v>5634810</v>
          </cell>
          <cell r="AI102">
            <v>5578951</v>
          </cell>
          <cell r="AJ102">
            <v>0</v>
          </cell>
          <cell r="AK102">
            <v>28118191</v>
          </cell>
          <cell r="AL102">
            <v>136136428</v>
          </cell>
          <cell r="AM102">
            <v>15860065.903017111</v>
          </cell>
          <cell r="AN102">
            <v>-3601142.0500000003</v>
          </cell>
          <cell r="AO102">
            <v>29439130.240875877</v>
          </cell>
          <cell r="AP102">
            <v>0</v>
          </cell>
          <cell r="AQ102">
            <v>-1320938.9499999997</v>
          </cell>
          <cell r="AR102">
            <v>0</v>
          </cell>
          <cell r="AS102">
            <v>0</v>
          </cell>
          <cell r="AT102">
            <v>176513543.14389297</v>
          </cell>
          <cell r="AU102">
            <v>4.1061230439273901E-3</v>
          </cell>
          <cell r="AV102">
            <v>0</v>
          </cell>
          <cell r="AW102">
            <v>0</v>
          </cell>
          <cell r="AY102">
            <v>0</v>
          </cell>
          <cell r="AZ102">
            <v>0</v>
          </cell>
          <cell r="BA102">
            <v>0</v>
          </cell>
          <cell r="BB102">
            <v>0</v>
          </cell>
          <cell r="BC102">
            <v>0</v>
          </cell>
          <cell r="BD102">
            <v>0</v>
          </cell>
          <cell r="BE102">
            <v>0</v>
          </cell>
          <cell r="BF102">
            <v>0</v>
          </cell>
          <cell r="BG102">
            <v>0</v>
          </cell>
          <cell r="BH102">
            <v>0</v>
          </cell>
          <cell r="BJ102">
            <v>0</v>
          </cell>
          <cell r="BL102">
            <v>0</v>
          </cell>
          <cell r="BM102">
            <v>0</v>
          </cell>
          <cell r="BN102">
            <v>0</v>
          </cell>
          <cell r="BO102">
            <v>0</v>
          </cell>
          <cell r="BQ102">
            <v>0</v>
          </cell>
          <cell r="BR102">
            <v>0</v>
          </cell>
          <cell r="BS102">
            <v>0</v>
          </cell>
          <cell r="BT102">
            <v>0</v>
          </cell>
          <cell r="CB102">
            <v>0</v>
          </cell>
          <cell r="CC102">
            <v>0</v>
          </cell>
          <cell r="CD102">
            <v>0</v>
          </cell>
          <cell r="CE102">
            <v>0</v>
          </cell>
          <cell r="CF102">
            <v>0</v>
          </cell>
          <cell r="CI102">
            <v>0</v>
          </cell>
          <cell r="CJ102">
            <v>0</v>
          </cell>
          <cell r="CK102">
            <v>0</v>
          </cell>
          <cell r="CV102">
            <v>4.0574655579773767E-3</v>
          </cell>
          <cell r="DG102">
            <v>176513543</v>
          </cell>
          <cell r="DR102">
            <v>62632254.550000124</v>
          </cell>
          <cell r="EC102">
            <v>2.8182530593575712</v>
          </cell>
          <cell r="EN102">
            <v>2.4095909012463064E-2</v>
          </cell>
        </row>
        <row r="103">
          <cell r="B103">
            <v>31405</v>
          </cell>
          <cell r="C103" t="str">
            <v>Caldwell Community College</v>
          </cell>
          <cell r="D103">
            <v>8.1736013230384469E-4</v>
          </cell>
          <cell r="E103">
            <v>1414223.6119303405</v>
          </cell>
          <cell r="F103">
            <v>1102702.5830714647</v>
          </cell>
          <cell r="G103">
            <v>-407386</v>
          </cell>
          <cell r="H103">
            <v>-394618.63975797256</v>
          </cell>
          <cell r="I103">
            <v>-16330.063878843472</v>
          </cell>
          <cell r="J103">
            <v>1193406.8767101755</v>
          </cell>
          <cell r="K103">
            <v>0</v>
          </cell>
          <cell r="L103">
            <v>-62703.578460994599</v>
          </cell>
          <cell r="M103">
            <v>11252.60647307221</v>
          </cell>
          <cell r="N103">
            <v>424.19356146304932</v>
          </cell>
          <cell r="O103">
            <v>-191.43391658688347</v>
          </cell>
          <cell r="P103">
            <v>0</v>
          </cell>
          <cell r="Q103">
            <v>0</v>
          </cell>
          <cell r="R103">
            <v>0</v>
          </cell>
          <cell r="S103">
            <v>2840780.1557321185</v>
          </cell>
          <cell r="T103">
            <v>88598.320000000182</v>
          </cell>
          <cell r="U103">
            <v>5967034.3835508786</v>
          </cell>
          <cell r="V103">
            <v>45010.42589228884</v>
          </cell>
          <cell r="W103">
            <v>0</v>
          </cell>
          <cell r="X103">
            <v>6100643.1294431677</v>
          </cell>
          <cell r="Y103">
            <v>2125528</v>
          </cell>
          <cell r="Z103">
            <v>0</v>
          </cell>
          <cell r="AA103">
            <v>0</v>
          </cell>
          <cell r="AB103">
            <v>81650.319394217353</v>
          </cell>
          <cell r="AC103">
            <v>2207178.3193942173</v>
          </cell>
          <cell r="AD103" t="str">
            <v>N/A</v>
          </cell>
          <cell r="AE103">
            <v>780943</v>
          </cell>
          <cell r="AF103">
            <v>780943</v>
          </cell>
          <cell r="AG103">
            <v>780943</v>
          </cell>
          <cell r="AH103">
            <v>780943</v>
          </cell>
          <cell r="AI103">
            <v>769691</v>
          </cell>
          <cell r="AJ103">
            <v>0</v>
          </cell>
          <cell r="AK103">
            <v>3893463</v>
          </cell>
          <cell r="AL103">
            <v>29649795</v>
          </cell>
          <cell r="AM103">
            <v>2840780.1557321185</v>
          </cell>
          <cell r="AN103">
            <v>-826096.32000000018</v>
          </cell>
          <cell r="AO103">
            <v>5930394.4900489505</v>
          </cell>
          <cell r="AP103">
            <v>0</v>
          </cell>
          <cell r="AQ103">
            <v>-2036929.6799999997</v>
          </cell>
          <cell r="AR103">
            <v>0</v>
          </cell>
          <cell r="AS103">
            <v>0</v>
          </cell>
          <cell r="AT103">
            <v>35557943.64578107</v>
          </cell>
          <cell r="AU103">
            <v>8.9429191443774793E-4</v>
          </cell>
          <cell r="AV103">
            <v>0</v>
          </cell>
          <cell r="AW103">
            <v>0</v>
          </cell>
          <cell r="AY103">
            <v>0</v>
          </cell>
          <cell r="AZ103">
            <v>0</v>
          </cell>
          <cell r="BA103">
            <v>0</v>
          </cell>
          <cell r="BB103">
            <v>0</v>
          </cell>
          <cell r="BC103">
            <v>0</v>
          </cell>
          <cell r="BD103">
            <v>0</v>
          </cell>
          <cell r="BE103">
            <v>0</v>
          </cell>
          <cell r="BF103">
            <v>0</v>
          </cell>
          <cell r="BG103">
            <v>0</v>
          </cell>
          <cell r="BH103">
            <v>0</v>
          </cell>
          <cell r="BJ103">
            <v>0</v>
          </cell>
          <cell r="BL103">
            <v>0</v>
          </cell>
          <cell r="BM103">
            <v>0</v>
          </cell>
          <cell r="BN103">
            <v>0</v>
          </cell>
          <cell r="BO103">
            <v>0</v>
          </cell>
          <cell r="BQ103">
            <v>0</v>
          </cell>
          <cell r="BR103">
            <v>0</v>
          </cell>
          <cell r="BS103">
            <v>0</v>
          </cell>
          <cell r="BT103">
            <v>0</v>
          </cell>
          <cell r="CB103">
            <v>0</v>
          </cell>
          <cell r="CC103">
            <v>0</v>
          </cell>
          <cell r="CD103">
            <v>0</v>
          </cell>
          <cell r="CE103">
            <v>0</v>
          </cell>
          <cell r="CF103">
            <v>0</v>
          </cell>
          <cell r="CI103">
            <v>0</v>
          </cell>
          <cell r="CJ103">
            <v>0</v>
          </cell>
          <cell r="CK103">
            <v>0</v>
          </cell>
          <cell r="CV103">
            <v>8.1736013230384469E-4</v>
          </cell>
          <cell r="DG103">
            <v>35557944</v>
          </cell>
          <cell r="DR103">
            <v>14321380.540000012</v>
          </cell>
          <cell r="EC103">
            <v>2.4828572846511325</v>
          </cell>
          <cell r="EN103">
            <v>2.4095909012463064E-2</v>
          </cell>
        </row>
        <row r="104">
          <cell r="B104">
            <v>31500</v>
          </cell>
          <cell r="C104" t="str">
            <v>Camden County Schools</v>
          </cell>
          <cell r="D104">
            <v>6.2645628178972259E-4</v>
          </cell>
          <cell r="E104">
            <v>1083915.4376809888</v>
          </cell>
          <cell r="F104">
            <v>845153.72454461351</v>
          </cell>
          <cell r="G104">
            <v>-104824</v>
          </cell>
          <cell r="H104">
            <v>-302450.92220353044</v>
          </cell>
          <cell r="I104">
            <v>-12515.989824575905</v>
          </cell>
          <cell r="J104">
            <v>914672.98819539684</v>
          </cell>
          <cell r="K104">
            <v>0</v>
          </cell>
          <cell r="L104">
            <v>-48058.437236063422</v>
          </cell>
          <cell r="M104">
            <v>8624.4309368190388</v>
          </cell>
          <cell r="N104">
            <v>325.11828112323025</v>
          </cell>
          <cell r="O104">
            <v>-146.72232575797094</v>
          </cell>
          <cell r="P104">
            <v>0</v>
          </cell>
          <cell r="Q104">
            <v>0</v>
          </cell>
          <cell r="R104">
            <v>0</v>
          </cell>
          <cell r="S104">
            <v>2384695.6280490132</v>
          </cell>
          <cell r="T104">
            <v>26987.269999999902</v>
          </cell>
          <cell r="U104">
            <v>4573364.9409769839</v>
          </cell>
          <cell r="V104">
            <v>34497.723747276155</v>
          </cell>
          <cell r="W104">
            <v>0</v>
          </cell>
          <cell r="X104">
            <v>4634849.9347242592</v>
          </cell>
          <cell r="Y104">
            <v>551107</v>
          </cell>
          <cell r="Z104">
            <v>0</v>
          </cell>
          <cell r="AA104">
            <v>0</v>
          </cell>
          <cell r="AB104">
            <v>62579.949122879523</v>
          </cell>
          <cell r="AC104">
            <v>613686.94912287954</v>
          </cell>
          <cell r="AD104" t="str">
            <v>N/A</v>
          </cell>
          <cell r="AE104">
            <v>805957</v>
          </cell>
          <cell r="AF104">
            <v>805957</v>
          </cell>
          <cell r="AG104">
            <v>805957</v>
          </cell>
          <cell r="AH104">
            <v>805957</v>
          </cell>
          <cell r="AI104">
            <v>797333</v>
          </cell>
          <cell r="AJ104">
            <v>0</v>
          </cell>
          <cell r="AK104">
            <v>4021161</v>
          </cell>
          <cell r="AL104">
            <v>21431169</v>
          </cell>
          <cell r="AM104">
            <v>2384695.6280490132</v>
          </cell>
          <cell r="AN104">
            <v>-584050.2699999999</v>
          </cell>
          <cell r="AO104">
            <v>4545282.7156013809</v>
          </cell>
          <cell r="AP104">
            <v>0</v>
          </cell>
          <cell r="AQ104">
            <v>-524119.7300000001</v>
          </cell>
          <cell r="AR104">
            <v>0</v>
          </cell>
          <cell r="AS104">
            <v>0</v>
          </cell>
          <cell r="AT104">
            <v>27252977.343650393</v>
          </cell>
          <cell r="AU104">
            <v>6.4640315273709439E-4</v>
          </cell>
          <cell r="AV104">
            <v>0</v>
          </cell>
          <cell r="AW104">
            <v>0</v>
          </cell>
          <cell r="AY104">
            <v>0</v>
          </cell>
          <cell r="AZ104">
            <v>0</v>
          </cell>
          <cell r="BA104">
            <v>0</v>
          </cell>
          <cell r="BB104">
            <v>0</v>
          </cell>
          <cell r="BC104">
            <v>0</v>
          </cell>
          <cell r="BD104">
            <v>0</v>
          </cell>
          <cell r="BE104">
            <v>0</v>
          </cell>
          <cell r="BF104">
            <v>0</v>
          </cell>
          <cell r="BG104">
            <v>0</v>
          </cell>
          <cell r="BH104">
            <v>0</v>
          </cell>
          <cell r="BJ104">
            <v>0</v>
          </cell>
          <cell r="BL104">
            <v>0</v>
          </cell>
          <cell r="BM104">
            <v>0</v>
          </cell>
          <cell r="BN104">
            <v>0</v>
          </cell>
          <cell r="BO104">
            <v>0</v>
          </cell>
          <cell r="BQ104">
            <v>0</v>
          </cell>
          <cell r="BR104">
            <v>0</v>
          </cell>
          <cell r="BS104">
            <v>0</v>
          </cell>
          <cell r="BT104">
            <v>0</v>
          </cell>
          <cell r="CB104">
            <v>0</v>
          </cell>
          <cell r="CC104">
            <v>0</v>
          </cell>
          <cell r="CD104">
            <v>0</v>
          </cell>
          <cell r="CE104">
            <v>0</v>
          </cell>
          <cell r="CF104">
            <v>0</v>
          </cell>
          <cell r="CI104">
            <v>0</v>
          </cell>
          <cell r="CJ104">
            <v>0</v>
          </cell>
          <cell r="CK104">
            <v>0</v>
          </cell>
          <cell r="CV104">
            <v>6.2645628178972259E-4</v>
          </cell>
          <cell r="DG104">
            <v>27252978</v>
          </cell>
          <cell r="DR104">
            <v>10090422.93</v>
          </cell>
          <cell r="EC104">
            <v>2.7008756906485782</v>
          </cell>
          <cell r="EN104">
            <v>2.4095909012463064E-2</v>
          </cell>
        </row>
        <row r="105">
          <cell r="B105">
            <v>31600</v>
          </cell>
          <cell r="C105" t="str">
            <v>Carteret County Schools</v>
          </cell>
          <cell r="D105">
            <v>2.8955995387210634E-3</v>
          </cell>
          <cell r="E105">
            <v>5010062.3660362838</v>
          </cell>
          <cell r="F105">
            <v>3906460.5241858074</v>
          </cell>
          <cell r="G105">
            <v>9033</v>
          </cell>
          <cell r="H105">
            <v>-1397985.4241644714</v>
          </cell>
          <cell r="I105">
            <v>-57851.274568022178</v>
          </cell>
          <cell r="J105">
            <v>4227791.7225646349</v>
          </cell>
          <cell r="K105">
            <v>0</v>
          </cell>
          <cell r="L105">
            <v>-222135.19560349852</v>
          </cell>
          <cell r="M105">
            <v>39863.752616606893</v>
          </cell>
          <cell r="N105">
            <v>1502.7582486054575</v>
          </cell>
          <cell r="O105">
            <v>-678.1783679638603</v>
          </cell>
          <cell r="P105">
            <v>0</v>
          </cell>
          <cell r="Q105">
            <v>0</v>
          </cell>
          <cell r="R105">
            <v>0</v>
          </cell>
          <cell r="S105">
            <v>11516064.050947983</v>
          </cell>
          <cell r="T105">
            <v>53766</v>
          </cell>
          <cell r="U105">
            <v>21138958.612823177</v>
          </cell>
          <cell r="V105">
            <v>159455.01046642757</v>
          </cell>
          <cell r="W105">
            <v>0</v>
          </cell>
          <cell r="X105">
            <v>21352179.623289604</v>
          </cell>
          <cell r="Y105">
            <v>8597.8000000002794</v>
          </cell>
          <cell r="Z105">
            <v>0</v>
          </cell>
          <cell r="AA105">
            <v>0</v>
          </cell>
          <cell r="AB105">
            <v>289256.37284011091</v>
          </cell>
          <cell r="AC105">
            <v>297854.17284011119</v>
          </cell>
          <cell r="AD105" t="str">
            <v>N/A</v>
          </cell>
          <cell r="AE105">
            <v>4218837</v>
          </cell>
          <cell r="AF105">
            <v>4218838</v>
          </cell>
          <cell r="AG105">
            <v>4218838</v>
          </cell>
          <cell r="AH105">
            <v>4218838</v>
          </cell>
          <cell r="AI105">
            <v>4178974</v>
          </cell>
          <cell r="AJ105">
            <v>0</v>
          </cell>
          <cell r="AK105">
            <v>21054325</v>
          </cell>
          <cell r="AL105">
            <v>95937616</v>
          </cell>
          <cell r="AM105">
            <v>11516064.050947983</v>
          </cell>
          <cell r="AN105">
            <v>-2539583.1999999997</v>
          </cell>
          <cell r="AO105">
            <v>21009157.250449494</v>
          </cell>
          <cell r="AP105">
            <v>0</v>
          </cell>
          <cell r="AQ105">
            <v>45168.199999999721</v>
          </cell>
          <cell r="AR105">
            <v>0</v>
          </cell>
          <cell r="AS105">
            <v>0</v>
          </cell>
          <cell r="AT105">
            <v>125968422.30139747</v>
          </cell>
          <cell r="AU105">
            <v>2.8936535350860965E-3</v>
          </cell>
          <cell r="AV105">
            <v>0</v>
          </cell>
          <cell r="AW105">
            <v>0</v>
          </cell>
          <cell r="AY105">
            <v>0</v>
          </cell>
          <cell r="AZ105">
            <v>0</v>
          </cell>
          <cell r="BA105">
            <v>0</v>
          </cell>
          <cell r="BB105">
            <v>0</v>
          </cell>
          <cell r="BC105">
            <v>0</v>
          </cell>
          <cell r="BD105">
            <v>0</v>
          </cell>
          <cell r="BE105">
            <v>0</v>
          </cell>
          <cell r="BF105">
            <v>0</v>
          </cell>
          <cell r="BG105">
            <v>0</v>
          </cell>
          <cell r="BH105">
            <v>0</v>
          </cell>
          <cell r="BJ105">
            <v>0</v>
          </cell>
          <cell r="BL105">
            <v>0</v>
          </cell>
          <cell r="BM105">
            <v>0</v>
          </cell>
          <cell r="BN105">
            <v>0</v>
          </cell>
          <cell r="BO105">
            <v>0</v>
          </cell>
          <cell r="BQ105">
            <v>0</v>
          </cell>
          <cell r="BR105">
            <v>0</v>
          </cell>
          <cell r="BS105">
            <v>0</v>
          </cell>
          <cell r="BT105">
            <v>0</v>
          </cell>
          <cell r="CB105">
            <v>0</v>
          </cell>
          <cell r="CC105">
            <v>0</v>
          </cell>
          <cell r="CD105">
            <v>0</v>
          </cell>
          <cell r="CE105">
            <v>0</v>
          </cell>
          <cell r="CF105">
            <v>0</v>
          </cell>
          <cell r="CI105">
            <v>0</v>
          </cell>
          <cell r="CJ105">
            <v>0</v>
          </cell>
          <cell r="CK105">
            <v>0</v>
          </cell>
          <cell r="CV105">
            <v>2.8955995387210634E-3</v>
          </cell>
          <cell r="DG105">
            <v>125968422</v>
          </cell>
          <cell r="DR105">
            <v>44557895.530000061</v>
          </cell>
          <cell r="EC105">
            <v>2.8270729688117258</v>
          </cell>
          <cell r="EN105">
            <v>2.4095909012463064E-2</v>
          </cell>
        </row>
        <row r="106">
          <cell r="B106">
            <v>31605</v>
          </cell>
          <cell r="C106" t="str">
            <v>Carteret Community College</v>
          </cell>
          <cell r="D106">
            <v>3.9857591310894303E-4</v>
          </cell>
          <cell r="E106">
            <v>689629.26522555517</v>
          </cell>
          <cell r="F106">
            <v>537719.75358827005</v>
          </cell>
          <cell r="G106">
            <v>-34040</v>
          </cell>
          <cell r="H106">
            <v>-192431.06980029924</v>
          </cell>
          <cell r="I106">
            <v>-7963.1607468931952</v>
          </cell>
          <cell r="J106">
            <v>581950.61980148975</v>
          </cell>
          <cell r="K106">
            <v>0</v>
          </cell>
          <cell r="L106">
            <v>-30576.651652736375</v>
          </cell>
          <cell r="M106">
            <v>5487.1992437638282</v>
          </cell>
          <cell r="N106">
            <v>206.85292738527926</v>
          </cell>
          <cell r="O106">
            <v>-93.350464609245549</v>
          </cell>
          <cell r="P106">
            <v>0</v>
          </cell>
          <cell r="Q106">
            <v>0</v>
          </cell>
          <cell r="R106">
            <v>0</v>
          </cell>
          <cell r="S106">
            <v>1549889.4581219263</v>
          </cell>
          <cell r="T106">
            <v>56023.780000000028</v>
          </cell>
          <cell r="U106">
            <v>2909753.0990074486</v>
          </cell>
          <cell r="V106">
            <v>21948.796975055313</v>
          </cell>
          <cell r="W106">
            <v>0</v>
          </cell>
          <cell r="X106">
            <v>2987725.6759825037</v>
          </cell>
          <cell r="Y106">
            <v>226222</v>
          </cell>
          <cell r="Z106">
            <v>0</v>
          </cell>
          <cell r="AA106">
            <v>0</v>
          </cell>
          <cell r="AB106">
            <v>39815.803734465975</v>
          </cell>
          <cell r="AC106">
            <v>266037.80373446597</v>
          </cell>
          <cell r="AD106" t="str">
            <v>N/A</v>
          </cell>
          <cell r="AE106">
            <v>545436</v>
          </cell>
          <cell r="AF106">
            <v>545435</v>
          </cell>
          <cell r="AG106">
            <v>545435</v>
          </cell>
          <cell r="AH106">
            <v>545435</v>
          </cell>
          <cell r="AI106">
            <v>539947</v>
          </cell>
          <cell r="AJ106">
            <v>0</v>
          </cell>
          <cell r="AK106">
            <v>2721688</v>
          </cell>
          <cell r="AL106">
            <v>13486049</v>
          </cell>
          <cell r="AM106">
            <v>1549889.4581219263</v>
          </cell>
          <cell r="AN106">
            <v>-418219.78</v>
          </cell>
          <cell r="AO106">
            <v>2891886.0922480379</v>
          </cell>
          <cell r="AP106">
            <v>0</v>
          </cell>
          <cell r="AQ106">
            <v>-170198.21999999997</v>
          </cell>
          <cell r="AR106">
            <v>0</v>
          </cell>
          <cell r="AS106">
            <v>0</v>
          </cell>
          <cell r="AT106">
            <v>17339406.550369967</v>
          </cell>
          <cell r="AU106">
            <v>4.067638508859306E-4</v>
          </cell>
          <cell r="AV106">
            <v>0</v>
          </cell>
          <cell r="AW106">
            <v>0</v>
          </cell>
          <cell r="AY106">
            <v>0</v>
          </cell>
          <cell r="AZ106">
            <v>0</v>
          </cell>
          <cell r="BA106">
            <v>0</v>
          </cell>
          <cell r="BB106">
            <v>0</v>
          </cell>
          <cell r="BC106">
            <v>0</v>
          </cell>
          <cell r="BD106">
            <v>0</v>
          </cell>
          <cell r="BE106">
            <v>0</v>
          </cell>
          <cell r="BF106">
            <v>0</v>
          </cell>
          <cell r="BG106">
            <v>0</v>
          </cell>
          <cell r="BH106">
            <v>0</v>
          </cell>
          <cell r="BJ106">
            <v>0</v>
          </cell>
          <cell r="BL106">
            <v>0</v>
          </cell>
          <cell r="BM106">
            <v>0</v>
          </cell>
          <cell r="BN106">
            <v>0</v>
          </cell>
          <cell r="BO106">
            <v>0</v>
          </cell>
          <cell r="BQ106">
            <v>0</v>
          </cell>
          <cell r="BR106">
            <v>0</v>
          </cell>
          <cell r="BS106">
            <v>0</v>
          </cell>
          <cell r="BT106">
            <v>0</v>
          </cell>
          <cell r="CB106">
            <v>0</v>
          </cell>
          <cell r="CC106">
            <v>0</v>
          </cell>
          <cell r="CD106">
            <v>0</v>
          </cell>
          <cell r="CE106">
            <v>0</v>
          </cell>
          <cell r="CF106">
            <v>0</v>
          </cell>
          <cell r="CI106">
            <v>0</v>
          </cell>
          <cell r="CJ106">
            <v>0</v>
          </cell>
          <cell r="CK106">
            <v>0</v>
          </cell>
          <cell r="CV106">
            <v>3.9857591310894303E-4</v>
          </cell>
          <cell r="DG106">
            <v>17339407</v>
          </cell>
          <cell r="DR106">
            <v>7142382.8599999985</v>
          </cell>
          <cell r="EC106">
            <v>2.4276781768598727</v>
          </cell>
          <cell r="EN106">
            <v>2.4095909012463064E-2</v>
          </cell>
        </row>
        <row r="107">
          <cell r="B107">
            <v>31700</v>
          </cell>
          <cell r="C107" t="str">
            <v>Caswell County Schools</v>
          </cell>
          <cell r="D107">
            <v>8.4030413506430116E-4</v>
          </cell>
          <cell r="E107">
            <v>1453922.0865361099</v>
          </cell>
          <cell r="F107">
            <v>1133656.3941395937</v>
          </cell>
          <cell r="G107">
            <v>-145441</v>
          </cell>
          <cell r="H107">
            <v>-405695.9247907208</v>
          </cell>
          <cell r="I107">
            <v>-16788.462834097791</v>
          </cell>
          <cell r="J107">
            <v>1226906.8354081945</v>
          </cell>
          <cell r="K107">
            <v>0</v>
          </cell>
          <cell r="L107">
            <v>-64463.721903817612</v>
          </cell>
          <cell r="M107">
            <v>11568.476826636903</v>
          </cell>
          <cell r="N107">
            <v>436.101040015671</v>
          </cell>
          <cell r="O107">
            <v>-196.80763147340997</v>
          </cell>
          <cell r="P107">
            <v>0</v>
          </cell>
          <cell r="Q107">
            <v>0</v>
          </cell>
          <cell r="R107">
            <v>0</v>
          </cell>
          <cell r="S107">
            <v>3193903.9767904412</v>
          </cell>
          <cell r="T107">
            <v>59673.370000000112</v>
          </cell>
          <cell r="U107">
            <v>6134534.1770409727</v>
          </cell>
          <cell r="V107">
            <v>46273.907306547611</v>
          </cell>
          <cell r="W107">
            <v>0</v>
          </cell>
          <cell r="X107">
            <v>6240481.4543475201</v>
          </cell>
          <cell r="Y107">
            <v>786878</v>
          </cell>
          <cell r="Z107">
            <v>0</v>
          </cell>
          <cell r="AA107">
            <v>0</v>
          </cell>
          <cell r="AB107">
            <v>83942.314170488957</v>
          </cell>
          <cell r="AC107">
            <v>870820.31417048897</v>
          </cell>
          <cell r="AD107" t="str">
            <v>N/A</v>
          </cell>
          <cell r="AE107">
            <v>1076246</v>
          </cell>
          <cell r="AF107">
            <v>1076246</v>
          </cell>
          <cell r="AG107">
            <v>1076246</v>
          </cell>
          <cell r="AH107">
            <v>1076246</v>
          </cell>
          <cell r="AI107">
            <v>1064677</v>
          </cell>
          <cell r="AJ107">
            <v>0</v>
          </cell>
          <cell r="AK107">
            <v>5369661</v>
          </cell>
          <cell r="AL107">
            <v>28804112</v>
          </cell>
          <cell r="AM107">
            <v>3193903.9767904412</v>
          </cell>
          <cell r="AN107">
            <v>-811590.37000000011</v>
          </cell>
          <cell r="AO107">
            <v>6096865.7701770319</v>
          </cell>
          <cell r="AP107">
            <v>0</v>
          </cell>
          <cell r="AQ107">
            <v>-727204.62999999989</v>
          </cell>
          <cell r="AR107">
            <v>0</v>
          </cell>
          <cell r="AS107">
            <v>0</v>
          </cell>
          <cell r="AT107">
            <v>36556086.746967472</v>
          </cell>
          <cell r="AU107">
            <v>8.687845739421894E-4</v>
          </cell>
          <cell r="AV107">
            <v>0</v>
          </cell>
          <cell r="AW107">
            <v>0</v>
          </cell>
          <cell r="AY107">
            <v>0</v>
          </cell>
          <cell r="AZ107">
            <v>0</v>
          </cell>
          <cell r="BA107">
            <v>0</v>
          </cell>
          <cell r="BB107">
            <v>0</v>
          </cell>
          <cell r="BC107">
            <v>0</v>
          </cell>
          <cell r="BD107">
            <v>0</v>
          </cell>
          <cell r="BE107">
            <v>0</v>
          </cell>
          <cell r="BF107">
            <v>0</v>
          </cell>
          <cell r="BG107">
            <v>0</v>
          </cell>
          <cell r="BH107">
            <v>0</v>
          </cell>
          <cell r="BJ107">
            <v>0</v>
          </cell>
          <cell r="BL107">
            <v>0</v>
          </cell>
          <cell r="BM107">
            <v>0</v>
          </cell>
          <cell r="BN107">
            <v>0</v>
          </cell>
          <cell r="BO107">
            <v>0</v>
          </cell>
          <cell r="BQ107">
            <v>0</v>
          </cell>
          <cell r="BR107">
            <v>0</v>
          </cell>
          <cell r="BS107">
            <v>0</v>
          </cell>
          <cell r="BT107">
            <v>0</v>
          </cell>
          <cell r="CB107">
            <v>0</v>
          </cell>
          <cell r="CC107">
            <v>0</v>
          </cell>
          <cell r="CD107">
            <v>0</v>
          </cell>
          <cell r="CE107">
            <v>0</v>
          </cell>
          <cell r="CF107">
            <v>0</v>
          </cell>
          <cell r="CI107">
            <v>0</v>
          </cell>
          <cell r="CJ107">
            <v>0</v>
          </cell>
          <cell r="CK107">
            <v>0</v>
          </cell>
          <cell r="CV107">
            <v>8.4030413506430116E-4</v>
          </cell>
          <cell r="DG107">
            <v>36556086</v>
          </cell>
          <cell r="DR107">
            <v>13772995.999999993</v>
          </cell>
          <cell r="EC107">
            <v>2.6541854800509648</v>
          </cell>
          <cell r="EN107">
            <v>2.4095909012463064E-2</v>
          </cell>
        </row>
        <row r="108">
          <cell r="B108">
            <v>31800</v>
          </cell>
          <cell r="C108" t="str">
            <v>Catawba County Schools</v>
          </cell>
          <cell r="D108">
            <v>5.3273257682819267E-3</v>
          </cell>
          <cell r="E108">
            <v>9217515.7463497985</v>
          </cell>
          <cell r="F108">
            <v>7187108.4157110453</v>
          </cell>
          <cell r="G108">
            <v>-601939</v>
          </cell>
          <cell r="H108">
            <v>-2572014.4219678151</v>
          </cell>
          <cell r="I108">
            <v>-106434.8096526845</v>
          </cell>
          <cell r="J108">
            <v>7778293.7472408768</v>
          </cell>
          <cell r="K108">
            <v>0</v>
          </cell>
          <cell r="L108">
            <v>-408684.46612045856</v>
          </cell>
          <cell r="M108">
            <v>73341.355976546722</v>
          </cell>
          <cell r="N108">
            <v>2764.7755272229542</v>
          </cell>
          <cell r="O108">
            <v>-1247.71296818931</v>
          </cell>
          <cell r="P108">
            <v>0</v>
          </cell>
          <cell r="Q108">
            <v>0</v>
          </cell>
          <cell r="R108">
            <v>0</v>
          </cell>
          <cell r="S108">
            <v>20568703.630096346</v>
          </cell>
          <cell r="T108">
            <v>0</v>
          </cell>
          <cell r="U108">
            <v>38891468.736204386</v>
          </cell>
          <cell r="V108">
            <v>293365.42390618689</v>
          </cell>
          <cell r="W108">
            <v>0</v>
          </cell>
          <cell r="X108">
            <v>39184834.16011057</v>
          </cell>
          <cell r="Y108">
            <v>3009694.8499999996</v>
          </cell>
          <cell r="Z108">
            <v>0</v>
          </cell>
          <cell r="AA108">
            <v>0</v>
          </cell>
          <cell r="AB108">
            <v>532174.04826342256</v>
          </cell>
          <cell r="AC108">
            <v>3541868.8982634223</v>
          </cell>
          <cell r="AD108" t="str">
            <v>N/A</v>
          </cell>
          <cell r="AE108">
            <v>7143261</v>
          </cell>
          <cell r="AF108">
            <v>7143261</v>
          </cell>
          <cell r="AG108">
            <v>7143261</v>
          </cell>
          <cell r="AH108">
            <v>7143261</v>
          </cell>
          <cell r="AI108">
            <v>7069920</v>
          </cell>
          <cell r="AJ108">
            <v>0</v>
          </cell>
          <cell r="AK108">
            <v>35642964</v>
          </cell>
          <cell r="AL108">
            <v>180212050</v>
          </cell>
          <cell r="AM108">
            <v>20568703.630096346</v>
          </cell>
          <cell r="AN108">
            <v>-4666941.1500000004</v>
          </cell>
          <cell r="AO108">
            <v>38652660.111847155</v>
          </cell>
          <cell r="AP108">
            <v>0</v>
          </cell>
          <cell r="AQ108">
            <v>-3009694.8499999996</v>
          </cell>
          <cell r="AR108">
            <v>0</v>
          </cell>
          <cell r="AS108">
            <v>0</v>
          </cell>
          <cell r="AT108">
            <v>231756777.74194351</v>
          </cell>
          <cell r="AU108">
            <v>5.4355242125237579E-3</v>
          </cell>
          <cell r="AV108">
            <v>0</v>
          </cell>
          <cell r="AW108">
            <v>0</v>
          </cell>
          <cell r="AY108">
            <v>0</v>
          </cell>
          <cell r="AZ108">
            <v>0</v>
          </cell>
          <cell r="BA108">
            <v>0</v>
          </cell>
          <cell r="BB108">
            <v>0</v>
          </cell>
          <cell r="BC108">
            <v>0</v>
          </cell>
          <cell r="BD108">
            <v>0</v>
          </cell>
          <cell r="BE108">
            <v>0</v>
          </cell>
          <cell r="BF108">
            <v>0</v>
          </cell>
          <cell r="BG108">
            <v>0</v>
          </cell>
          <cell r="BH108">
            <v>0</v>
          </cell>
          <cell r="BJ108">
            <v>0</v>
          </cell>
          <cell r="BL108">
            <v>0</v>
          </cell>
          <cell r="BM108">
            <v>0</v>
          </cell>
          <cell r="BN108">
            <v>0</v>
          </cell>
          <cell r="BO108">
            <v>0</v>
          </cell>
          <cell r="BQ108">
            <v>0</v>
          </cell>
          <cell r="BR108">
            <v>0</v>
          </cell>
          <cell r="BS108">
            <v>0</v>
          </cell>
          <cell r="BT108">
            <v>0</v>
          </cell>
          <cell r="CB108">
            <v>0</v>
          </cell>
          <cell r="CC108">
            <v>0</v>
          </cell>
          <cell r="CD108">
            <v>0</v>
          </cell>
          <cell r="CE108">
            <v>0</v>
          </cell>
          <cell r="CF108">
            <v>0</v>
          </cell>
          <cell r="CI108">
            <v>0</v>
          </cell>
          <cell r="CJ108">
            <v>0</v>
          </cell>
          <cell r="CK108">
            <v>0</v>
          </cell>
          <cell r="CV108">
            <v>5.3273257682819267E-3</v>
          </cell>
          <cell r="DG108">
            <v>231756779</v>
          </cell>
          <cell r="DR108">
            <v>82414063.260000065</v>
          </cell>
          <cell r="EC108">
            <v>2.8121023261388438</v>
          </cell>
          <cell r="EN108">
            <v>2.4095909012463064E-2</v>
          </cell>
        </row>
        <row r="109">
          <cell r="B109">
            <v>31805</v>
          </cell>
          <cell r="C109" t="str">
            <v>Catawba Valley Community College</v>
          </cell>
          <cell r="D109">
            <v>9.9102628267439311E-4</v>
          </cell>
          <cell r="E109">
            <v>1714706.545634005</v>
          </cell>
          <cell r="F109">
            <v>1336996.017552916</v>
          </cell>
          <cell r="G109">
            <v>-204168</v>
          </cell>
          <cell r="H109">
            <v>-478464.05541099998</v>
          </cell>
          <cell r="I109">
            <v>-19799.745377927949</v>
          </cell>
          <cell r="J109">
            <v>1446972.4347951049</v>
          </cell>
          <cell r="K109">
            <v>0</v>
          </cell>
          <cell r="L109">
            <v>-76026.33382353597</v>
          </cell>
          <cell r="M109">
            <v>13643.470390431363</v>
          </cell>
          <cell r="N109">
            <v>514.32282018235651</v>
          </cell>
          <cell r="O109">
            <v>-232.1082656651696</v>
          </cell>
          <cell r="P109">
            <v>0</v>
          </cell>
          <cell r="Q109">
            <v>0</v>
          </cell>
          <cell r="R109">
            <v>0</v>
          </cell>
          <cell r="S109">
            <v>3734142.5483145108</v>
          </cell>
          <cell r="T109">
            <v>93127.410000000149</v>
          </cell>
          <cell r="U109">
            <v>7234862.1739755236</v>
          </cell>
          <cell r="V109">
            <v>54573.881561725451</v>
          </cell>
          <cell r="W109">
            <v>0</v>
          </cell>
          <cell r="X109">
            <v>7382563.4655372491</v>
          </cell>
          <cell r="Y109">
            <v>1113964</v>
          </cell>
          <cell r="Z109">
            <v>0</v>
          </cell>
          <cell r="AA109">
            <v>0</v>
          </cell>
          <cell r="AB109">
            <v>98998.726889639744</v>
          </cell>
          <cell r="AC109">
            <v>1212962.7268896396</v>
          </cell>
          <cell r="AD109" t="str">
            <v>N/A</v>
          </cell>
          <cell r="AE109">
            <v>1236648</v>
          </cell>
          <cell r="AF109">
            <v>1236649</v>
          </cell>
          <cell r="AG109">
            <v>1236649</v>
          </cell>
          <cell r="AH109">
            <v>1236649</v>
          </cell>
          <cell r="AI109">
            <v>1223006</v>
          </cell>
          <cell r="AJ109">
            <v>0</v>
          </cell>
          <cell r="AK109">
            <v>6169601</v>
          </cell>
          <cell r="AL109">
            <v>34193731</v>
          </cell>
          <cell r="AM109">
            <v>3734142.5483145108</v>
          </cell>
          <cell r="AN109">
            <v>-984462.41000000015</v>
          </cell>
          <cell r="AO109">
            <v>7190437.3286476098</v>
          </cell>
          <cell r="AP109">
            <v>0</v>
          </cell>
          <cell r="AQ109">
            <v>-1020836.5899999999</v>
          </cell>
          <cell r="AR109">
            <v>0</v>
          </cell>
          <cell r="AS109">
            <v>0</v>
          </cell>
          <cell r="AT109">
            <v>43113011.876962125</v>
          </cell>
          <cell r="AU109">
            <v>1.0313453086340505E-3</v>
          </cell>
          <cell r="AV109">
            <v>0</v>
          </cell>
          <cell r="AW109">
            <v>0</v>
          </cell>
          <cell r="AY109">
            <v>0</v>
          </cell>
          <cell r="AZ109">
            <v>0</v>
          </cell>
          <cell r="BA109">
            <v>0</v>
          </cell>
          <cell r="BB109">
            <v>0</v>
          </cell>
          <cell r="BC109">
            <v>0</v>
          </cell>
          <cell r="BD109">
            <v>0</v>
          </cell>
          <cell r="BE109">
            <v>0</v>
          </cell>
          <cell r="BF109">
            <v>0</v>
          </cell>
          <cell r="BG109">
            <v>0</v>
          </cell>
          <cell r="BH109">
            <v>0</v>
          </cell>
          <cell r="BJ109">
            <v>0</v>
          </cell>
          <cell r="BL109">
            <v>0</v>
          </cell>
          <cell r="BM109">
            <v>0</v>
          </cell>
          <cell r="BN109">
            <v>0</v>
          </cell>
          <cell r="BO109">
            <v>0</v>
          </cell>
          <cell r="BQ109">
            <v>0</v>
          </cell>
          <cell r="BR109">
            <v>0</v>
          </cell>
          <cell r="BS109">
            <v>0</v>
          </cell>
          <cell r="BT109">
            <v>0</v>
          </cell>
          <cell r="CB109">
            <v>0</v>
          </cell>
          <cell r="CC109">
            <v>0</v>
          </cell>
          <cell r="CD109">
            <v>0</v>
          </cell>
          <cell r="CE109">
            <v>0</v>
          </cell>
          <cell r="CF109">
            <v>0</v>
          </cell>
          <cell r="CI109">
            <v>0</v>
          </cell>
          <cell r="CJ109">
            <v>0</v>
          </cell>
          <cell r="CK109">
            <v>0</v>
          </cell>
          <cell r="CV109">
            <v>9.9102628267439311E-4</v>
          </cell>
          <cell r="DG109">
            <v>43113012</v>
          </cell>
          <cell r="DR109">
            <v>16926582.729999989</v>
          </cell>
          <cell r="EC109">
            <v>2.5470594205402279</v>
          </cell>
          <cell r="EN109">
            <v>2.4095909012463064E-2</v>
          </cell>
        </row>
        <row r="110">
          <cell r="B110">
            <v>31810</v>
          </cell>
          <cell r="C110" t="str">
            <v>Hickory City Schools</v>
          </cell>
          <cell r="D110">
            <v>1.3237118370651817E-3</v>
          </cell>
          <cell r="E110">
            <v>2290330.1266881009</v>
          </cell>
          <cell r="F110">
            <v>1785822.9246633195</v>
          </cell>
          <cell r="G110">
            <v>31680</v>
          </cell>
          <cell r="H110">
            <v>-639083.4883294832</v>
          </cell>
          <cell r="I110">
            <v>-26446.480568518891</v>
          </cell>
          <cell r="J110">
            <v>1932718.2067023073</v>
          </cell>
          <cell r="K110">
            <v>0</v>
          </cell>
          <cell r="L110">
            <v>-101548.22305953753</v>
          </cell>
          <cell r="M110">
            <v>18223.55629734194</v>
          </cell>
          <cell r="N110">
            <v>686.97996920008802</v>
          </cell>
          <cell r="O110">
            <v>-310.02654935903621</v>
          </cell>
          <cell r="P110">
            <v>0</v>
          </cell>
          <cell r="Q110">
            <v>0</v>
          </cell>
          <cell r="R110">
            <v>0</v>
          </cell>
          <cell r="S110">
            <v>5292073.5758133708</v>
          </cell>
          <cell r="T110">
            <v>159567</v>
          </cell>
          <cell r="U110">
            <v>9663591.0335115362</v>
          </cell>
          <cell r="V110">
            <v>72894.22518936776</v>
          </cell>
          <cell r="W110">
            <v>0</v>
          </cell>
          <cell r="X110">
            <v>9896052.2587009035</v>
          </cell>
          <cell r="Y110">
            <v>1165.6000000000931</v>
          </cell>
          <cell r="Z110">
            <v>0</v>
          </cell>
          <cell r="AA110">
            <v>0</v>
          </cell>
          <cell r="AB110">
            <v>132232.40284259446</v>
          </cell>
          <cell r="AC110">
            <v>133398.00284259455</v>
          </cell>
          <cell r="AD110" t="str">
            <v>N/A</v>
          </cell>
          <cell r="AE110">
            <v>1956175</v>
          </cell>
          <cell r="AF110">
            <v>1956176</v>
          </cell>
          <cell r="AG110">
            <v>1956176</v>
          </cell>
          <cell r="AH110">
            <v>1956176</v>
          </cell>
          <cell r="AI110">
            <v>1937953</v>
          </cell>
          <cell r="AJ110">
            <v>0</v>
          </cell>
          <cell r="AK110">
            <v>9762656</v>
          </cell>
          <cell r="AL110">
            <v>43695515</v>
          </cell>
          <cell r="AM110">
            <v>5292073.5758133708</v>
          </cell>
          <cell r="AN110">
            <v>-1164278.3999999999</v>
          </cell>
          <cell r="AO110">
            <v>9604252.8558583111</v>
          </cell>
          <cell r="AP110">
            <v>0</v>
          </cell>
          <cell r="AQ110">
            <v>158401.39999999991</v>
          </cell>
          <cell r="AR110">
            <v>0</v>
          </cell>
          <cell r="AS110">
            <v>0</v>
          </cell>
          <cell r="AT110">
            <v>57585964.431671679</v>
          </cell>
          <cell r="AU110">
            <v>1.3179364552008059E-3</v>
          </cell>
          <cell r="AV110">
            <v>0</v>
          </cell>
          <cell r="AW110">
            <v>0</v>
          </cell>
          <cell r="AY110">
            <v>0</v>
          </cell>
          <cell r="AZ110">
            <v>0</v>
          </cell>
          <cell r="BA110">
            <v>0</v>
          </cell>
          <cell r="BB110">
            <v>0</v>
          </cell>
          <cell r="BC110">
            <v>0</v>
          </cell>
          <cell r="BD110">
            <v>0</v>
          </cell>
          <cell r="BE110">
            <v>0</v>
          </cell>
          <cell r="BF110">
            <v>0</v>
          </cell>
          <cell r="BG110">
            <v>0</v>
          </cell>
          <cell r="BH110">
            <v>0</v>
          </cell>
          <cell r="BJ110">
            <v>0</v>
          </cell>
          <cell r="BL110">
            <v>0</v>
          </cell>
          <cell r="BM110">
            <v>0</v>
          </cell>
          <cell r="BN110">
            <v>0</v>
          </cell>
          <cell r="BO110">
            <v>0</v>
          </cell>
          <cell r="BQ110">
            <v>0</v>
          </cell>
          <cell r="BR110">
            <v>0</v>
          </cell>
          <cell r="BS110">
            <v>0</v>
          </cell>
          <cell r="BT110">
            <v>0</v>
          </cell>
          <cell r="CB110">
            <v>0</v>
          </cell>
          <cell r="CC110">
            <v>0</v>
          </cell>
          <cell r="CD110">
            <v>0</v>
          </cell>
          <cell r="CE110">
            <v>0</v>
          </cell>
          <cell r="CF110">
            <v>0</v>
          </cell>
          <cell r="CI110">
            <v>0</v>
          </cell>
          <cell r="CJ110">
            <v>0</v>
          </cell>
          <cell r="CK110">
            <v>0</v>
          </cell>
          <cell r="CV110">
            <v>1.3237118370651817E-3</v>
          </cell>
          <cell r="DG110">
            <v>57585964</v>
          </cell>
          <cell r="DR110">
            <v>20050932.22000001</v>
          </cell>
          <cell r="EC110">
            <v>2.8719843730038788</v>
          </cell>
          <cell r="EN110">
            <v>2.4095909012463064E-2</v>
          </cell>
        </row>
        <row r="111">
          <cell r="B111">
            <v>31820</v>
          </cell>
          <cell r="C111" t="str">
            <v>Newton-Conover City Schools</v>
          </cell>
          <cell r="D111">
            <v>1.1810036712035577E-3</v>
          </cell>
          <cell r="E111">
            <v>2043411.7246271656</v>
          </cell>
          <cell r="F111">
            <v>1593294.9839165041</v>
          </cell>
          <cell r="G111">
            <v>168497</v>
          </cell>
          <cell r="H111">
            <v>-570184.48032925627</v>
          </cell>
          <cell r="I111">
            <v>-23595.309618959294</v>
          </cell>
          <cell r="J111">
            <v>1724353.6195748209</v>
          </cell>
          <cell r="K111">
            <v>0</v>
          </cell>
          <cell r="L111">
            <v>-90600.401748621749</v>
          </cell>
          <cell r="M111">
            <v>16258.891313733688</v>
          </cell>
          <cell r="N111">
            <v>612.91728528122235</v>
          </cell>
          <cell r="O111">
            <v>-276.60286983258527</v>
          </cell>
          <cell r="P111">
            <v>0</v>
          </cell>
          <cell r="Q111">
            <v>0</v>
          </cell>
          <cell r="R111">
            <v>0</v>
          </cell>
          <cell r="S111">
            <v>4861772.3421508344</v>
          </cell>
          <cell r="T111">
            <v>903566</v>
          </cell>
          <cell r="U111">
            <v>8621768.097874105</v>
          </cell>
          <cell r="V111">
            <v>65035.565254934751</v>
          </cell>
          <cell r="W111">
            <v>0</v>
          </cell>
          <cell r="X111">
            <v>9590369.6631290391</v>
          </cell>
          <cell r="Y111">
            <v>61077.710000000196</v>
          </cell>
          <cell r="Z111">
            <v>0</v>
          </cell>
          <cell r="AA111">
            <v>0</v>
          </cell>
          <cell r="AB111">
            <v>117976.54809479647</v>
          </cell>
          <cell r="AC111">
            <v>179054.25809479668</v>
          </cell>
          <cell r="AD111" t="str">
            <v>N/A</v>
          </cell>
          <cell r="AE111">
            <v>1885514</v>
          </cell>
          <cell r="AF111">
            <v>1885515</v>
          </cell>
          <cell r="AG111">
            <v>1885515</v>
          </cell>
          <cell r="AH111">
            <v>1885515</v>
          </cell>
          <cell r="AI111">
            <v>1869256</v>
          </cell>
          <cell r="AJ111">
            <v>0</v>
          </cell>
          <cell r="AK111">
            <v>9411315</v>
          </cell>
          <cell r="AL111">
            <v>38071299</v>
          </cell>
          <cell r="AM111">
            <v>4861772.3421508344</v>
          </cell>
          <cell r="AN111">
            <v>-966713.2899999998</v>
          </cell>
          <cell r="AO111">
            <v>8568827.1150342431</v>
          </cell>
          <cell r="AP111">
            <v>0</v>
          </cell>
          <cell r="AQ111">
            <v>842488.2899999998</v>
          </cell>
          <cell r="AR111">
            <v>0</v>
          </cell>
          <cell r="AS111">
            <v>0</v>
          </cell>
          <cell r="AT111">
            <v>51377673.457185082</v>
          </cell>
          <cell r="AU111">
            <v>1.1482998345797451E-3</v>
          </cell>
          <cell r="AV111">
            <v>0</v>
          </cell>
          <cell r="AW111">
            <v>0</v>
          </cell>
          <cell r="AY111">
            <v>0</v>
          </cell>
          <cell r="AZ111">
            <v>0</v>
          </cell>
          <cell r="BA111">
            <v>0</v>
          </cell>
          <cell r="BB111">
            <v>0</v>
          </cell>
          <cell r="BC111">
            <v>0</v>
          </cell>
          <cell r="BD111">
            <v>0</v>
          </cell>
          <cell r="BE111">
            <v>0</v>
          </cell>
          <cell r="BF111">
            <v>0</v>
          </cell>
          <cell r="BG111">
            <v>0</v>
          </cell>
          <cell r="BH111">
            <v>0</v>
          </cell>
          <cell r="BJ111">
            <v>0</v>
          </cell>
          <cell r="BL111">
            <v>0</v>
          </cell>
          <cell r="BM111">
            <v>0</v>
          </cell>
          <cell r="BN111">
            <v>0</v>
          </cell>
          <cell r="BO111">
            <v>0</v>
          </cell>
          <cell r="BQ111">
            <v>0</v>
          </cell>
          <cell r="BR111">
            <v>0</v>
          </cell>
          <cell r="BS111">
            <v>0</v>
          </cell>
          <cell r="BT111">
            <v>0</v>
          </cell>
          <cell r="CB111">
            <v>0</v>
          </cell>
          <cell r="CC111">
            <v>0</v>
          </cell>
          <cell r="CD111">
            <v>0</v>
          </cell>
          <cell r="CE111">
            <v>0</v>
          </cell>
          <cell r="CF111">
            <v>0</v>
          </cell>
          <cell r="CI111">
            <v>0</v>
          </cell>
          <cell r="CJ111">
            <v>0</v>
          </cell>
          <cell r="CK111">
            <v>0</v>
          </cell>
          <cell r="CV111">
            <v>1.1810036712035577E-3</v>
          </cell>
          <cell r="DG111">
            <v>51377674</v>
          </cell>
          <cell r="DR111">
            <v>16854643.890000008</v>
          </cell>
          <cell r="EC111">
            <v>3.0482800072971448</v>
          </cell>
          <cell r="EN111">
            <v>2.4095909012463064E-2</v>
          </cell>
        </row>
        <row r="112">
          <cell r="B112">
            <v>31900</v>
          </cell>
          <cell r="C112" t="str">
            <v>Chatham County Schools</v>
          </cell>
          <cell r="D112">
            <v>3.1102419442671095E-3</v>
          </cell>
          <cell r="E112">
            <v>5381443.7755860025</v>
          </cell>
          <cell r="F112">
            <v>4196035.1262221988</v>
          </cell>
          <cell r="G112">
            <v>-242153</v>
          </cell>
          <cell r="H112">
            <v>-1501614.0338352362</v>
          </cell>
          <cell r="I112">
            <v>-62139.621962451456</v>
          </cell>
          <cell r="J112">
            <v>4541185.6754728286</v>
          </cell>
          <cell r="K112">
            <v>0</v>
          </cell>
          <cell r="L112">
            <v>-238601.4341503646</v>
          </cell>
          <cell r="M112">
            <v>42818.737116811724</v>
          </cell>
          <cell r="N112">
            <v>1614.1533642357444</v>
          </cell>
          <cell r="O112">
            <v>-728.44976576679971</v>
          </cell>
          <cell r="P112">
            <v>0</v>
          </cell>
          <cell r="Q112">
            <v>0</v>
          </cell>
          <cell r="R112">
            <v>0</v>
          </cell>
          <cell r="S112">
            <v>12117860.928048261</v>
          </cell>
          <cell r="T112">
            <v>0</v>
          </cell>
          <cell r="U112">
            <v>22705928.377364144</v>
          </cell>
          <cell r="V112">
            <v>171274.9484672469</v>
          </cell>
          <cell r="W112">
            <v>0</v>
          </cell>
          <cell r="X112">
            <v>22877203.325831391</v>
          </cell>
          <cell r="Y112">
            <v>1210768.4999999995</v>
          </cell>
          <cell r="Z112">
            <v>0</v>
          </cell>
          <cell r="AA112">
            <v>0</v>
          </cell>
          <cell r="AB112">
            <v>310698.10981225729</v>
          </cell>
          <cell r="AC112">
            <v>1521466.6098122569</v>
          </cell>
          <cell r="AD112" t="str">
            <v>N/A</v>
          </cell>
          <cell r="AE112">
            <v>4279712</v>
          </cell>
          <cell r="AF112">
            <v>4279711</v>
          </cell>
          <cell r="AG112">
            <v>4279711</v>
          </cell>
          <cell r="AH112">
            <v>4279711</v>
          </cell>
          <cell r="AI112">
            <v>4236892</v>
          </cell>
          <cell r="AJ112">
            <v>0</v>
          </cell>
          <cell r="AK112">
            <v>21355737</v>
          </cell>
          <cell r="AL112">
            <v>104488969</v>
          </cell>
          <cell r="AM112">
            <v>12117860.928048261</v>
          </cell>
          <cell r="AN112">
            <v>-2656470.5000000005</v>
          </cell>
          <cell r="AO112">
            <v>22566505.216019135</v>
          </cell>
          <cell r="AP112">
            <v>0</v>
          </cell>
          <cell r="AQ112">
            <v>-1210768.4999999995</v>
          </cell>
          <cell r="AR112">
            <v>0</v>
          </cell>
          <cell r="AS112">
            <v>0</v>
          </cell>
          <cell r="AT112">
            <v>135306096.14406738</v>
          </cell>
          <cell r="AU112">
            <v>3.1515779398981767E-3</v>
          </cell>
          <cell r="AV112">
            <v>0</v>
          </cell>
          <cell r="AW112">
            <v>0</v>
          </cell>
          <cell r="AY112">
            <v>0</v>
          </cell>
          <cell r="AZ112">
            <v>0</v>
          </cell>
          <cell r="BA112">
            <v>0</v>
          </cell>
          <cell r="BB112">
            <v>0</v>
          </cell>
          <cell r="BC112">
            <v>0</v>
          </cell>
          <cell r="BD112">
            <v>0</v>
          </cell>
          <cell r="BE112">
            <v>0</v>
          </cell>
          <cell r="BF112">
            <v>0</v>
          </cell>
          <cell r="BG112">
            <v>0</v>
          </cell>
          <cell r="BH112">
            <v>0</v>
          </cell>
          <cell r="BJ112">
            <v>0</v>
          </cell>
          <cell r="BL112">
            <v>0</v>
          </cell>
          <cell r="BM112">
            <v>0</v>
          </cell>
          <cell r="BN112">
            <v>0</v>
          </cell>
          <cell r="BO112">
            <v>0</v>
          </cell>
          <cell r="BQ112">
            <v>0</v>
          </cell>
          <cell r="BR112">
            <v>0</v>
          </cell>
          <cell r="BS112">
            <v>0</v>
          </cell>
          <cell r="BT112">
            <v>0</v>
          </cell>
          <cell r="CB112">
            <v>0</v>
          </cell>
          <cell r="CC112">
            <v>0</v>
          </cell>
          <cell r="CD112">
            <v>0</v>
          </cell>
          <cell r="CE112">
            <v>0</v>
          </cell>
          <cell r="CF112">
            <v>0</v>
          </cell>
          <cell r="CI112">
            <v>0</v>
          </cell>
          <cell r="CJ112">
            <v>0</v>
          </cell>
          <cell r="CK112">
            <v>0</v>
          </cell>
          <cell r="CV112">
            <v>3.1102419442671095E-3</v>
          </cell>
          <cell r="DG112">
            <v>135306096</v>
          </cell>
          <cell r="DR112">
            <v>45846473.449999966</v>
          </cell>
          <cell r="EC112">
            <v>2.951286889002803</v>
          </cell>
          <cell r="EN112">
            <v>2.4095909012463064E-2</v>
          </cell>
        </row>
        <row r="113">
          <cell r="B113">
            <v>32000</v>
          </cell>
          <cell r="C113" t="str">
            <v>Cherokee County Schools</v>
          </cell>
          <cell r="D113">
            <v>1.2502836665452377E-3</v>
          </cell>
          <cell r="E113">
            <v>2163282.2705155057</v>
          </cell>
          <cell r="F113">
            <v>1686760.7975758011</v>
          </cell>
          <cell r="G113">
            <v>280865</v>
          </cell>
          <cell r="H113">
            <v>-603632.62202796258</v>
          </cell>
          <cell r="I113">
            <v>-24979.456832338485</v>
          </cell>
          <cell r="J113">
            <v>1825507.5902562225</v>
          </cell>
          <cell r="K113">
            <v>0</v>
          </cell>
          <cell r="L113">
            <v>-95915.199292563484</v>
          </cell>
          <cell r="M113">
            <v>17212.669817511261</v>
          </cell>
          <cell r="N113">
            <v>648.87221726364749</v>
          </cell>
          <cell r="O113">
            <v>-292.82893754156009</v>
          </cell>
          <cell r="P113">
            <v>0</v>
          </cell>
          <cell r="Q113">
            <v>0</v>
          </cell>
          <cell r="R113">
            <v>0</v>
          </cell>
          <cell r="S113">
            <v>5249457.0932918983</v>
          </cell>
          <cell r="T113">
            <v>1414852</v>
          </cell>
          <cell r="U113">
            <v>9127537.9512811136</v>
          </cell>
          <cell r="V113">
            <v>68850.679270045046</v>
          </cell>
          <cell r="W113">
            <v>0</v>
          </cell>
          <cell r="X113">
            <v>10611240.630551159</v>
          </cell>
          <cell r="Y113">
            <v>10528.949999999953</v>
          </cell>
          <cell r="Z113">
            <v>0</v>
          </cell>
          <cell r="AA113">
            <v>0</v>
          </cell>
          <cell r="AB113">
            <v>124897.28416169241</v>
          </cell>
          <cell r="AC113">
            <v>135426.23416169238</v>
          </cell>
          <cell r="AD113" t="str">
            <v>N/A</v>
          </cell>
          <cell r="AE113">
            <v>2098605</v>
          </cell>
          <cell r="AF113">
            <v>2098606</v>
          </cell>
          <cell r="AG113">
            <v>2098606</v>
          </cell>
          <cell r="AH113">
            <v>2098606</v>
          </cell>
          <cell r="AI113">
            <v>2081393</v>
          </cell>
          <cell r="AJ113">
            <v>0</v>
          </cell>
          <cell r="AK113">
            <v>10475816</v>
          </cell>
          <cell r="AL113">
            <v>39754698</v>
          </cell>
          <cell r="AM113">
            <v>5249457.0932918983</v>
          </cell>
          <cell r="AN113">
            <v>-1088380.05</v>
          </cell>
          <cell r="AO113">
            <v>9071491.3463894669</v>
          </cell>
          <cell r="AP113">
            <v>0</v>
          </cell>
          <cell r="AQ113">
            <v>1404323.05</v>
          </cell>
          <cell r="AR113">
            <v>0</v>
          </cell>
          <cell r="AS113">
            <v>0</v>
          </cell>
          <cell r="AT113">
            <v>54391589.439681366</v>
          </cell>
          <cell r="AU113">
            <v>1.199074213095507E-3</v>
          </cell>
          <cell r="AV113">
            <v>0</v>
          </cell>
          <cell r="AW113">
            <v>0</v>
          </cell>
          <cell r="AY113">
            <v>0</v>
          </cell>
          <cell r="AZ113">
            <v>0</v>
          </cell>
          <cell r="BA113">
            <v>0</v>
          </cell>
          <cell r="BB113">
            <v>0</v>
          </cell>
          <cell r="BC113">
            <v>0</v>
          </cell>
          <cell r="BD113">
            <v>0</v>
          </cell>
          <cell r="BE113">
            <v>0</v>
          </cell>
          <cell r="BF113">
            <v>0</v>
          </cell>
          <cell r="BG113">
            <v>0</v>
          </cell>
          <cell r="BH113">
            <v>0</v>
          </cell>
          <cell r="BJ113">
            <v>0</v>
          </cell>
          <cell r="BL113">
            <v>0</v>
          </cell>
          <cell r="BM113">
            <v>0</v>
          </cell>
          <cell r="BN113">
            <v>0</v>
          </cell>
          <cell r="BO113">
            <v>0</v>
          </cell>
          <cell r="BQ113">
            <v>0</v>
          </cell>
          <cell r="BR113">
            <v>0</v>
          </cell>
          <cell r="BS113">
            <v>0</v>
          </cell>
          <cell r="BT113">
            <v>0</v>
          </cell>
          <cell r="CB113">
            <v>0</v>
          </cell>
          <cell r="CC113">
            <v>0</v>
          </cell>
          <cell r="CD113">
            <v>0</v>
          </cell>
          <cell r="CE113">
            <v>0</v>
          </cell>
          <cell r="CF113">
            <v>0</v>
          </cell>
          <cell r="CI113">
            <v>0</v>
          </cell>
          <cell r="CJ113">
            <v>0</v>
          </cell>
          <cell r="CK113">
            <v>0</v>
          </cell>
          <cell r="CV113">
            <v>1.2502836665452377E-3</v>
          </cell>
          <cell r="DG113">
            <v>54391589</v>
          </cell>
          <cell r="DR113">
            <v>18666686.109999992</v>
          </cell>
          <cell r="EC113">
            <v>2.9138320899316832</v>
          </cell>
          <cell r="EN113">
            <v>2.4095909012463064E-2</v>
          </cell>
        </row>
        <row r="114">
          <cell r="B114">
            <v>32005</v>
          </cell>
          <cell r="C114" t="str">
            <v>Tri-County Community College</v>
          </cell>
          <cell r="D114">
            <v>2.8196215099069024E-4</v>
          </cell>
          <cell r="E114">
            <v>487860.26604667847</v>
          </cell>
          <cell r="F114">
            <v>380395.83769451483</v>
          </cell>
          <cell r="G114">
            <v>90512</v>
          </cell>
          <cell r="H114">
            <v>-136130.34951136541</v>
          </cell>
          <cell r="I114">
            <v>-5633.3307132509153</v>
          </cell>
          <cell r="J114">
            <v>411685.81224511453</v>
          </cell>
          <cell r="K114">
            <v>0</v>
          </cell>
          <cell r="L114">
            <v>-21630.656009416412</v>
          </cell>
          <cell r="M114">
            <v>3881.7762207904557</v>
          </cell>
          <cell r="N114">
            <v>146.33271712114842</v>
          </cell>
          <cell r="O114">
            <v>-66.038355383529563</v>
          </cell>
          <cell r="P114">
            <v>0</v>
          </cell>
          <cell r="Q114">
            <v>0</v>
          </cell>
          <cell r="R114">
            <v>0</v>
          </cell>
          <cell r="S114">
            <v>1211021.6503348032</v>
          </cell>
          <cell r="T114">
            <v>452557.93000000005</v>
          </cell>
          <cell r="U114">
            <v>2058429.0612255728</v>
          </cell>
          <cell r="V114">
            <v>15527.104883161823</v>
          </cell>
          <cell r="W114">
            <v>0</v>
          </cell>
          <cell r="X114">
            <v>2526514.0961087346</v>
          </cell>
          <cell r="Y114">
            <v>0</v>
          </cell>
          <cell r="Z114">
            <v>0</v>
          </cell>
          <cell r="AA114">
            <v>0</v>
          </cell>
          <cell r="AB114">
            <v>28166.653566254572</v>
          </cell>
          <cell r="AC114">
            <v>28166.653566254572</v>
          </cell>
          <cell r="AD114" t="str">
            <v>N/A</v>
          </cell>
          <cell r="AE114">
            <v>500445</v>
          </cell>
          <cell r="AF114">
            <v>500446</v>
          </cell>
          <cell r="AG114">
            <v>500446</v>
          </cell>
          <cell r="AH114">
            <v>500446</v>
          </cell>
          <cell r="AI114">
            <v>496564</v>
          </cell>
          <cell r="AJ114">
            <v>0</v>
          </cell>
          <cell r="AK114">
            <v>2498347</v>
          </cell>
          <cell r="AL114">
            <v>8830263</v>
          </cell>
          <cell r="AM114">
            <v>1211021.6503348032</v>
          </cell>
          <cell r="AN114">
            <v>-273319.93000000005</v>
          </cell>
          <cell r="AO114">
            <v>2045789.5125424801</v>
          </cell>
          <cell r="AP114">
            <v>0</v>
          </cell>
          <cell r="AQ114">
            <v>452557.93000000005</v>
          </cell>
          <cell r="AR114">
            <v>0</v>
          </cell>
          <cell r="AS114">
            <v>0</v>
          </cell>
          <cell r="AT114">
            <v>12266312.162877284</v>
          </cell>
          <cell r="AU114">
            <v>2.6633683280864024E-4</v>
          </cell>
          <cell r="AV114">
            <v>0</v>
          </cell>
          <cell r="AW114">
            <v>0</v>
          </cell>
          <cell r="AY114">
            <v>0</v>
          </cell>
          <cell r="AZ114">
            <v>0</v>
          </cell>
          <cell r="BA114">
            <v>0</v>
          </cell>
          <cell r="BB114">
            <v>0</v>
          </cell>
          <cell r="BC114">
            <v>0</v>
          </cell>
          <cell r="BD114">
            <v>0</v>
          </cell>
          <cell r="BE114">
            <v>0</v>
          </cell>
          <cell r="BF114">
            <v>0</v>
          </cell>
          <cell r="BG114">
            <v>0</v>
          </cell>
          <cell r="BH114">
            <v>0</v>
          </cell>
          <cell r="BJ114">
            <v>0</v>
          </cell>
          <cell r="BL114">
            <v>0</v>
          </cell>
          <cell r="BM114">
            <v>0</v>
          </cell>
          <cell r="BN114">
            <v>0</v>
          </cell>
          <cell r="BO114">
            <v>0</v>
          </cell>
          <cell r="BQ114">
            <v>0</v>
          </cell>
          <cell r="BR114">
            <v>0</v>
          </cell>
          <cell r="BS114">
            <v>0</v>
          </cell>
          <cell r="BT114">
            <v>0</v>
          </cell>
          <cell r="CB114">
            <v>0</v>
          </cell>
          <cell r="CC114">
            <v>0</v>
          </cell>
          <cell r="CD114">
            <v>0</v>
          </cell>
          <cell r="CE114">
            <v>0</v>
          </cell>
          <cell r="CF114">
            <v>0</v>
          </cell>
          <cell r="CI114">
            <v>0</v>
          </cell>
          <cell r="CJ114">
            <v>0</v>
          </cell>
          <cell r="CK114">
            <v>0</v>
          </cell>
          <cell r="CV114">
            <v>2.8196215099069024E-4</v>
          </cell>
          <cell r="DG114">
            <v>12266312</v>
          </cell>
          <cell r="DR114">
            <v>4742534.0500000007</v>
          </cell>
          <cell r="EC114">
            <v>2.586446796307134</v>
          </cell>
          <cell r="EN114">
            <v>2.4095909012463064E-2</v>
          </cell>
        </row>
        <row r="115">
          <cell r="B115">
            <v>32100</v>
          </cell>
          <cell r="C115" t="str">
            <v>Edenton-Chowan County Schools</v>
          </cell>
          <cell r="D115">
            <v>7.7965061302360617E-4</v>
          </cell>
          <cell r="E115">
            <v>1348977.3508846269</v>
          </cell>
          <cell r="F115">
            <v>1051828.5770204277</v>
          </cell>
          <cell r="G115">
            <v>-215686</v>
          </cell>
          <cell r="H115">
            <v>-376412.61451136443</v>
          </cell>
          <cell r="I115">
            <v>-15576.664203046881</v>
          </cell>
          <cell r="J115">
            <v>1138348.1604260514</v>
          </cell>
          <cell r="K115">
            <v>0</v>
          </cell>
          <cell r="L115">
            <v>-59810.702105195247</v>
          </cell>
          <cell r="M115">
            <v>10733.459081391607</v>
          </cell>
          <cell r="N115">
            <v>404.62307514699114</v>
          </cell>
          <cell r="O115">
            <v>-182.60197007625879</v>
          </cell>
          <cell r="P115">
            <v>0</v>
          </cell>
          <cell r="Q115">
            <v>0</v>
          </cell>
          <cell r="R115">
            <v>0</v>
          </cell>
          <cell r="S115">
            <v>2882623.5876979628</v>
          </cell>
          <cell r="T115">
            <v>12292.670000000042</v>
          </cell>
          <cell r="U115">
            <v>5691740.8021302568</v>
          </cell>
          <cell r="V115">
            <v>42933.83632556643</v>
          </cell>
          <cell r="W115">
            <v>0</v>
          </cell>
          <cell r="X115">
            <v>5746967.308455823</v>
          </cell>
          <cell r="Y115">
            <v>1090723</v>
          </cell>
          <cell r="Z115">
            <v>0</v>
          </cell>
          <cell r="AA115">
            <v>0</v>
          </cell>
          <cell r="AB115">
            <v>77883.321015234396</v>
          </cell>
          <cell r="AC115">
            <v>1168606.3210152343</v>
          </cell>
          <cell r="AD115" t="str">
            <v>N/A</v>
          </cell>
          <cell r="AE115">
            <v>917819</v>
          </cell>
          <cell r="AF115">
            <v>917818</v>
          </cell>
          <cell r="AG115">
            <v>917818</v>
          </cell>
          <cell r="AH115">
            <v>917818</v>
          </cell>
          <cell r="AI115">
            <v>907084</v>
          </cell>
          <cell r="AJ115">
            <v>0</v>
          </cell>
          <cell r="AK115">
            <v>4578357</v>
          </cell>
          <cell r="AL115">
            <v>27157789</v>
          </cell>
          <cell r="AM115">
            <v>2882623.5876979628</v>
          </cell>
          <cell r="AN115">
            <v>-701321.67</v>
          </cell>
          <cell r="AO115">
            <v>5656791.3174405899</v>
          </cell>
          <cell r="AP115">
            <v>0</v>
          </cell>
          <cell r="AQ115">
            <v>-1078430.33</v>
          </cell>
          <cell r="AR115">
            <v>0</v>
          </cell>
          <cell r="AS115">
            <v>0</v>
          </cell>
          <cell r="AT115">
            <v>33917451.905138552</v>
          </cell>
          <cell r="AU115">
            <v>8.1912845509370526E-4</v>
          </cell>
          <cell r="AV115">
            <v>0</v>
          </cell>
          <cell r="AW115">
            <v>0</v>
          </cell>
          <cell r="AY115">
            <v>0</v>
          </cell>
          <cell r="AZ115">
            <v>0</v>
          </cell>
          <cell r="BA115">
            <v>0</v>
          </cell>
          <cell r="BB115">
            <v>0</v>
          </cell>
          <cell r="BC115">
            <v>0</v>
          </cell>
          <cell r="BD115">
            <v>0</v>
          </cell>
          <cell r="BE115">
            <v>0</v>
          </cell>
          <cell r="BF115">
            <v>0</v>
          </cell>
          <cell r="BG115">
            <v>0</v>
          </cell>
          <cell r="BH115">
            <v>0</v>
          </cell>
          <cell r="BJ115">
            <v>0</v>
          </cell>
          <cell r="BL115">
            <v>0</v>
          </cell>
          <cell r="BM115">
            <v>0</v>
          </cell>
          <cell r="BN115">
            <v>0</v>
          </cell>
          <cell r="BO115">
            <v>0</v>
          </cell>
          <cell r="BQ115">
            <v>0</v>
          </cell>
          <cell r="BR115">
            <v>0</v>
          </cell>
          <cell r="BS115">
            <v>0</v>
          </cell>
          <cell r="BT115">
            <v>0</v>
          </cell>
          <cell r="CB115">
            <v>0</v>
          </cell>
          <cell r="CC115">
            <v>0</v>
          </cell>
          <cell r="CD115">
            <v>0</v>
          </cell>
          <cell r="CE115">
            <v>0</v>
          </cell>
          <cell r="CF115">
            <v>0</v>
          </cell>
          <cell r="CI115">
            <v>0</v>
          </cell>
          <cell r="CJ115">
            <v>0</v>
          </cell>
          <cell r="CK115">
            <v>0</v>
          </cell>
          <cell r="CV115">
            <v>7.7965061302360617E-4</v>
          </cell>
          <cell r="DG115">
            <v>33917452</v>
          </cell>
          <cell r="DR115">
            <v>12404863.179999989</v>
          </cell>
          <cell r="EC115">
            <v>2.7342060535326302</v>
          </cell>
          <cell r="EN115">
            <v>2.4095909012463064E-2</v>
          </cell>
        </row>
        <row r="116">
          <cell r="B116">
            <v>32200</v>
          </cell>
          <cell r="C116" t="str">
            <v>Clay County Schools</v>
          </cell>
          <cell r="D116">
            <v>4.7996602982330541E-4</v>
          </cell>
          <cell r="E116">
            <v>830453.14479352627</v>
          </cell>
          <cell r="F116">
            <v>647523.36204718135</v>
          </cell>
          <cell r="G116">
            <v>109985</v>
          </cell>
          <cell r="H116">
            <v>-231725.93613667783</v>
          </cell>
          <cell r="I116">
            <v>-9589.2564573675863</v>
          </cell>
          <cell r="J116">
            <v>700786.27270932728</v>
          </cell>
          <cell r="K116">
            <v>0</v>
          </cell>
          <cell r="L116">
            <v>-36820.474133976968</v>
          </cell>
          <cell r="M116">
            <v>6607.6979297013013</v>
          </cell>
          <cell r="N116">
            <v>249.09277015769905</v>
          </cell>
          <cell r="O116">
            <v>-112.41284384491637</v>
          </cell>
          <cell r="P116">
            <v>0</v>
          </cell>
          <cell r="Q116">
            <v>0</v>
          </cell>
          <cell r="R116">
            <v>0</v>
          </cell>
          <cell r="S116">
            <v>2017356.4906780266</v>
          </cell>
          <cell r="T116">
            <v>549922.92999999993</v>
          </cell>
          <cell r="U116">
            <v>3503931.3635466364</v>
          </cell>
          <cell r="V116">
            <v>26430.791718805205</v>
          </cell>
          <cell r="W116">
            <v>0</v>
          </cell>
          <cell r="X116">
            <v>4080285.0852654418</v>
          </cell>
          <cell r="Y116">
            <v>0</v>
          </cell>
          <cell r="Z116">
            <v>0</v>
          </cell>
          <cell r="AA116">
            <v>0</v>
          </cell>
          <cell r="AB116">
            <v>47946.282286837937</v>
          </cell>
          <cell r="AC116">
            <v>47946.282286837937</v>
          </cell>
          <cell r="AD116" t="str">
            <v>N/A</v>
          </cell>
          <cell r="AE116">
            <v>807790</v>
          </cell>
          <cell r="AF116">
            <v>807790</v>
          </cell>
          <cell r="AG116">
            <v>807790</v>
          </cell>
          <cell r="AH116">
            <v>807790</v>
          </cell>
          <cell r="AI116">
            <v>801182</v>
          </cell>
          <cell r="AJ116">
            <v>0</v>
          </cell>
          <cell r="AK116">
            <v>4032342</v>
          </cell>
          <cell r="AL116">
            <v>15253619</v>
          </cell>
          <cell r="AM116">
            <v>2017356.4906780266</v>
          </cell>
          <cell r="AN116">
            <v>-423160.93</v>
          </cell>
          <cell r="AO116">
            <v>3482415.8729786039</v>
          </cell>
          <cell r="AP116">
            <v>0</v>
          </cell>
          <cell r="AQ116">
            <v>549922.92999999993</v>
          </cell>
          <cell r="AR116">
            <v>0</v>
          </cell>
          <cell r="AS116">
            <v>0</v>
          </cell>
          <cell r="AT116">
            <v>20880153.363656633</v>
          </cell>
          <cell r="AU116">
            <v>4.6007697330434149E-4</v>
          </cell>
          <cell r="AV116">
            <v>0</v>
          </cell>
          <cell r="AW116">
            <v>0</v>
          </cell>
          <cell r="AY116">
            <v>0</v>
          </cell>
          <cell r="AZ116">
            <v>0</v>
          </cell>
          <cell r="BA116">
            <v>0</v>
          </cell>
          <cell r="BB116">
            <v>0</v>
          </cell>
          <cell r="BC116">
            <v>0</v>
          </cell>
          <cell r="BD116">
            <v>0</v>
          </cell>
          <cell r="BE116">
            <v>0</v>
          </cell>
          <cell r="BF116">
            <v>0</v>
          </cell>
          <cell r="BG116">
            <v>0</v>
          </cell>
          <cell r="BH116">
            <v>0</v>
          </cell>
          <cell r="BJ116">
            <v>0</v>
          </cell>
          <cell r="BL116">
            <v>0</v>
          </cell>
          <cell r="BM116">
            <v>0</v>
          </cell>
          <cell r="BN116">
            <v>0</v>
          </cell>
          <cell r="BO116">
            <v>0</v>
          </cell>
          <cell r="BQ116">
            <v>0</v>
          </cell>
          <cell r="BR116">
            <v>0</v>
          </cell>
          <cell r="BS116">
            <v>0</v>
          </cell>
          <cell r="BT116">
            <v>0</v>
          </cell>
          <cell r="CB116">
            <v>0</v>
          </cell>
          <cell r="CC116">
            <v>0</v>
          </cell>
          <cell r="CD116">
            <v>0</v>
          </cell>
          <cell r="CE116">
            <v>0</v>
          </cell>
          <cell r="CF116">
            <v>0</v>
          </cell>
          <cell r="CI116">
            <v>0</v>
          </cell>
          <cell r="CJ116">
            <v>0</v>
          </cell>
          <cell r="CK116">
            <v>0</v>
          </cell>
          <cell r="CV116">
            <v>4.7996602982330541E-4</v>
          </cell>
          <cell r="DG116">
            <v>20880154</v>
          </cell>
          <cell r="DR116">
            <v>7296762.5800000038</v>
          </cell>
          <cell r="EC116">
            <v>2.8615641212215497</v>
          </cell>
          <cell r="EN116">
            <v>2.4095909012463064E-2</v>
          </cell>
        </row>
        <row r="117">
          <cell r="B117">
            <v>32300</v>
          </cell>
          <cell r="C117" t="str">
            <v>Cleveland County Schools</v>
          </cell>
          <cell r="D117">
            <v>5.4555043298767552E-3</v>
          </cell>
          <cell r="E117">
            <v>9439294.5451758802</v>
          </cell>
          <cell r="F117">
            <v>7360034.4312809603</v>
          </cell>
          <cell r="G117">
            <v>-193350</v>
          </cell>
          <cell r="H117">
            <v>-2633898.5873724981</v>
          </cell>
          <cell r="I117">
            <v>-108995.69318004954</v>
          </cell>
          <cell r="J117">
            <v>7965444.0263019828</v>
          </cell>
          <cell r="K117">
            <v>0</v>
          </cell>
          <cell r="L117">
            <v>-418517.65246798034</v>
          </cell>
          <cell r="M117">
            <v>75105.991728777022</v>
          </cell>
          <cell r="N117">
            <v>2831.2976371194386</v>
          </cell>
          <cell r="O117">
            <v>-1277.7336691004348</v>
          </cell>
          <cell r="P117">
            <v>0</v>
          </cell>
          <cell r="Q117">
            <v>0</v>
          </cell>
          <cell r="R117">
            <v>0</v>
          </cell>
          <cell r="S117">
            <v>21486670.625435088</v>
          </cell>
          <cell r="T117">
            <v>0</v>
          </cell>
          <cell r="U117">
            <v>39827220.131509915</v>
          </cell>
          <cell r="V117">
            <v>300423.96691510809</v>
          </cell>
          <cell r="W117">
            <v>0</v>
          </cell>
          <cell r="X117">
            <v>40127644.098425023</v>
          </cell>
          <cell r="Y117">
            <v>966750.41999999993</v>
          </cell>
          <cell r="Z117">
            <v>0</v>
          </cell>
          <cell r="AA117">
            <v>0</v>
          </cell>
          <cell r="AB117">
            <v>544978.46590024768</v>
          </cell>
          <cell r="AC117">
            <v>1511728.8859002476</v>
          </cell>
          <cell r="AD117" t="str">
            <v>N/A</v>
          </cell>
          <cell r="AE117">
            <v>7738204</v>
          </cell>
          <cell r="AF117">
            <v>7738203</v>
          </cell>
          <cell r="AG117">
            <v>7738203</v>
          </cell>
          <cell r="AH117">
            <v>7738203</v>
          </cell>
          <cell r="AI117">
            <v>7663097</v>
          </cell>
          <cell r="AJ117">
            <v>0</v>
          </cell>
          <cell r="AK117">
            <v>38615910</v>
          </cell>
          <cell r="AL117">
            <v>181830555</v>
          </cell>
          <cell r="AM117">
            <v>21486670.625435088</v>
          </cell>
          <cell r="AN117">
            <v>-4600158.58</v>
          </cell>
          <cell r="AO117">
            <v>39582665.632524781</v>
          </cell>
          <cell r="AP117">
            <v>0</v>
          </cell>
          <cell r="AQ117">
            <v>-966750.41999999993</v>
          </cell>
          <cell r="AR117">
            <v>0</v>
          </cell>
          <cell r="AS117">
            <v>0</v>
          </cell>
          <cell r="AT117">
            <v>237332982.25795987</v>
          </cell>
          <cell r="AU117">
            <v>5.4843412859807497E-3</v>
          </cell>
          <cell r="AV117">
            <v>0</v>
          </cell>
          <cell r="AW117">
            <v>0</v>
          </cell>
          <cell r="AY117">
            <v>0</v>
          </cell>
          <cell r="AZ117">
            <v>0</v>
          </cell>
          <cell r="BA117">
            <v>0</v>
          </cell>
          <cell r="BB117">
            <v>0</v>
          </cell>
          <cell r="BC117">
            <v>0</v>
          </cell>
          <cell r="BD117">
            <v>0</v>
          </cell>
          <cell r="BE117">
            <v>0</v>
          </cell>
          <cell r="BF117">
            <v>0</v>
          </cell>
          <cell r="BG117">
            <v>0</v>
          </cell>
          <cell r="BH117">
            <v>0</v>
          </cell>
          <cell r="BJ117">
            <v>0</v>
          </cell>
          <cell r="BL117">
            <v>0</v>
          </cell>
          <cell r="BM117">
            <v>0</v>
          </cell>
          <cell r="BN117">
            <v>0</v>
          </cell>
          <cell r="BO117">
            <v>0</v>
          </cell>
          <cell r="BQ117">
            <v>0</v>
          </cell>
          <cell r="BR117">
            <v>0</v>
          </cell>
          <cell r="BS117">
            <v>0</v>
          </cell>
          <cell r="BT117">
            <v>0</v>
          </cell>
          <cell r="CB117">
            <v>0</v>
          </cell>
          <cell r="CC117">
            <v>0</v>
          </cell>
          <cell r="CD117">
            <v>0</v>
          </cell>
          <cell r="CE117">
            <v>0</v>
          </cell>
          <cell r="CF117">
            <v>0</v>
          </cell>
          <cell r="CI117">
            <v>0</v>
          </cell>
          <cell r="CJ117">
            <v>0</v>
          </cell>
          <cell r="CK117">
            <v>0</v>
          </cell>
          <cell r="CV117">
            <v>5.4555043298767552E-3</v>
          </cell>
          <cell r="DG117">
            <v>237332982</v>
          </cell>
          <cell r="DR117">
            <v>80257674.519999996</v>
          </cell>
          <cell r="EC117">
            <v>2.9571375375554552</v>
          </cell>
          <cell r="EN117">
            <v>2.4095909012463064E-2</v>
          </cell>
        </row>
        <row r="118">
          <cell r="B118">
            <v>32305</v>
          </cell>
          <cell r="C118" t="str">
            <v>Cleveland Technical College</v>
          </cell>
          <cell r="D118">
            <v>5.6059646284835048E-4</v>
          </cell>
          <cell r="E118">
            <v>969962.59444429225</v>
          </cell>
          <cell r="F118">
            <v>756302.07935539982</v>
          </cell>
          <cell r="G118">
            <v>-53300</v>
          </cell>
          <cell r="H118">
            <v>-270654.02982012596</v>
          </cell>
          <cell r="I118">
            <v>-11200.174423437807</v>
          </cell>
          <cell r="J118">
            <v>818512.73065753246</v>
          </cell>
          <cell r="K118">
            <v>0</v>
          </cell>
          <cell r="L118">
            <v>-43006.017670678899</v>
          </cell>
          <cell r="M118">
            <v>7717.7380414288909</v>
          </cell>
          <cell r="N118">
            <v>290.93835228903691</v>
          </cell>
          <cell r="O118">
            <v>-131.29729756371216</v>
          </cell>
          <cell r="P118">
            <v>0</v>
          </cell>
          <cell r="Q118">
            <v>0</v>
          </cell>
          <cell r="R118">
            <v>0</v>
          </cell>
          <cell r="S118">
            <v>2174494.5616391362</v>
          </cell>
          <cell r="T118">
            <v>57607.459999999963</v>
          </cell>
          <cell r="U118">
            <v>4092563.6532876627</v>
          </cell>
          <cell r="V118">
            <v>30870.952165715564</v>
          </cell>
          <cell r="W118">
            <v>0</v>
          </cell>
          <cell r="X118">
            <v>4181042.065453378</v>
          </cell>
          <cell r="Y118">
            <v>324103</v>
          </cell>
          <cell r="Z118">
            <v>0</v>
          </cell>
          <cell r="AA118">
            <v>0</v>
          </cell>
          <cell r="AB118">
            <v>56000.872117189036</v>
          </cell>
          <cell r="AC118">
            <v>380103.87211718905</v>
          </cell>
          <cell r="AD118" t="str">
            <v>N/A</v>
          </cell>
          <cell r="AE118">
            <v>761730</v>
          </cell>
          <cell r="AF118">
            <v>761731</v>
          </cell>
          <cell r="AG118">
            <v>761731</v>
          </cell>
          <cell r="AH118">
            <v>761731</v>
          </cell>
          <cell r="AI118">
            <v>754014</v>
          </cell>
          <cell r="AJ118">
            <v>0</v>
          </cell>
          <cell r="AK118">
            <v>3800937</v>
          </cell>
          <cell r="AL118">
            <v>18975216</v>
          </cell>
          <cell r="AM118">
            <v>2174494.5616391362</v>
          </cell>
          <cell r="AN118">
            <v>-562796.46</v>
          </cell>
          <cell r="AO118">
            <v>4067433.7333361893</v>
          </cell>
          <cell r="AP118">
            <v>0</v>
          </cell>
          <cell r="AQ118">
            <v>-266495.54000000004</v>
          </cell>
          <cell r="AR118">
            <v>0</v>
          </cell>
          <cell r="AS118">
            <v>0</v>
          </cell>
          <cell r="AT118">
            <v>24387852.294975325</v>
          </cell>
          <cell r="AU118">
            <v>5.7232713659562172E-4</v>
          </cell>
          <cell r="AV118">
            <v>0</v>
          </cell>
          <cell r="AW118">
            <v>0</v>
          </cell>
          <cell r="AY118">
            <v>0</v>
          </cell>
          <cell r="AZ118">
            <v>0</v>
          </cell>
          <cell r="BA118">
            <v>0</v>
          </cell>
          <cell r="BB118">
            <v>0</v>
          </cell>
          <cell r="BC118">
            <v>0</v>
          </cell>
          <cell r="BD118">
            <v>0</v>
          </cell>
          <cell r="BE118">
            <v>0</v>
          </cell>
          <cell r="BF118">
            <v>0</v>
          </cell>
          <cell r="BG118">
            <v>0</v>
          </cell>
          <cell r="BH118">
            <v>0</v>
          </cell>
          <cell r="BJ118">
            <v>0</v>
          </cell>
          <cell r="BL118">
            <v>0</v>
          </cell>
          <cell r="BM118">
            <v>0</v>
          </cell>
          <cell r="BN118">
            <v>0</v>
          </cell>
          <cell r="BO118">
            <v>0</v>
          </cell>
          <cell r="BQ118">
            <v>0</v>
          </cell>
          <cell r="BR118">
            <v>0</v>
          </cell>
          <cell r="BS118">
            <v>0</v>
          </cell>
          <cell r="BT118">
            <v>0</v>
          </cell>
          <cell r="CB118">
            <v>0</v>
          </cell>
          <cell r="CC118">
            <v>0</v>
          </cell>
          <cell r="CD118">
            <v>0</v>
          </cell>
          <cell r="CE118">
            <v>0</v>
          </cell>
          <cell r="CF118">
            <v>0</v>
          </cell>
          <cell r="CI118">
            <v>0</v>
          </cell>
          <cell r="CJ118">
            <v>0</v>
          </cell>
          <cell r="CK118">
            <v>0</v>
          </cell>
          <cell r="CV118">
            <v>5.6059646284835048E-4</v>
          </cell>
          <cell r="DG118">
            <v>24387852</v>
          </cell>
          <cell r="DR118">
            <v>9632273.0300000012</v>
          </cell>
          <cell r="EC118">
            <v>2.5318896094455909</v>
          </cell>
          <cell r="EN118">
            <v>2.4095909012463064E-2</v>
          </cell>
        </row>
        <row r="119">
          <cell r="B119">
            <v>32400</v>
          </cell>
          <cell r="C119" t="str">
            <v>Columbus County Schools</v>
          </cell>
          <cell r="D119">
            <v>1.9323558965699554E-3</v>
          </cell>
          <cell r="E119">
            <v>3343426.2665580702</v>
          </cell>
          <cell r="F119">
            <v>2606946.1359157152</v>
          </cell>
          <cell r="G119">
            <v>127379</v>
          </cell>
          <cell r="H119">
            <v>-932934.73133243795</v>
          </cell>
          <cell r="I119">
            <v>-38606.599441917497</v>
          </cell>
          <cell r="J119">
            <v>2821384.019205844</v>
          </cell>
          <cell r="K119">
            <v>0</v>
          </cell>
          <cell r="L119">
            <v>-148240.20011058942</v>
          </cell>
          <cell r="M119">
            <v>26602.766162246859</v>
          </cell>
          <cell r="N119">
            <v>1002.8540632018754</v>
          </cell>
          <cell r="O119">
            <v>-452.57707453564927</v>
          </cell>
          <cell r="P119">
            <v>0</v>
          </cell>
          <cell r="Q119">
            <v>0</v>
          </cell>
          <cell r="R119">
            <v>0</v>
          </cell>
          <cell r="S119">
            <v>7806506.9339455971</v>
          </cell>
          <cell r="T119">
            <v>636893.70000000019</v>
          </cell>
          <cell r="U119">
            <v>14106920.09602922</v>
          </cell>
          <cell r="V119">
            <v>106411.06464898743</v>
          </cell>
          <cell r="W119">
            <v>0</v>
          </cell>
          <cell r="X119">
            <v>14850224.860678209</v>
          </cell>
          <cell r="Y119">
            <v>0</v>
          </cell>
          <cell r="Z119">
            <v>0</v>
          </cell>
          <cell r="AA119">
            <v>0</v>
          </cell>
          <cell r="AB119">
            <v>193032.99720958745</v>
          </cell>
          <cell r="AC119">
            <v>193032.99720958745</v>
          </cell>
          <cell r="AD119" t="str">
            <v>N/A</v>
          </cell>
          <cell r="AE119">
            <v>2936758</v>
          </cell>
          <cell r="AF119">
            <v>2936759</v>
          </cell>
          <cell r="AG119">
            <v>2936759</v>
          </cell>
          <cell r="AH119">
            <v>2936759</v>
          </cell>
          <cell r="AI119">
            <v>2910156</v>
          </cell>
          <cell r="AJ119">
            <v>0</v>
          </cell>
          <cell r="AK119">
            <v>14657191</v>
          </cell>
          <cell r="AL119">
            <v>63403607</v>
          </cell>
          <cell r="AM119">
            <v>7806506.9339455971</v>
          </cell>
          <cell r="AN119">
            <v>-1803256.7000000002</v>
          </cell>
          <cell r="AO119">
            <v>14020298.16346862</v>
          </cell>
          <cell r="AP119">
            <v>0</v>
          </cell>
          <cell r="AQ119">
            <v>636893.70000000019</v>
          </cell>
          <cell r="AR119">
            <v>0</v>
          </cell>
          <cell r="AS119">
            <v>0</v>
          </cell>
          <cell r="AT119">
            <v>84064049.09741421</v>
          </cell>
          <cell r="AU119">
            <v>1.9123684743540695E-3</v>
          </cell>
          <cell r="AV119">
            <v>0</v>
          </cell>
          <cell r="AW119">
            <v>0</v>
          </cell>
          <cell r="AY119">
            <v>0</v>
          </cell>
          <cell r="AZ119">
            <v>0</v>
          </cell>
          <cell r="BA119">
            <v>0</v>
          </cell>
          <cell r="BB119">
            <v>0</v>
          </cell>
          <cell r="BC119">
            <v>0</v>
          </cell>
          <cell r="BD119">
            <v>0</v>
          </cell>
          <cell r="BE119">
            <v>0</v>
          </cell>
          <cell r="BF119">
            <v>0</v>
          </cell>
          <cell r="BG119">
            <v>0</v>
          </cell>
          <cell r="BH119">
            <v>0</v>
          </cell>
          <cell r="BJ119">
            <v>0</v>
          </cell>
          <cell r="BL119">
            <v>0</v>
          </cell>
          <cell r="BM119">
            <v>0</v>
          </cell>
          <cell r="BN119">
            <v>0</v>
          </cell>
          <cell r="BO119">
            <v>0</v>
          </cell>
          <cell r="BQ119">
            <v>0</v>
          </cell>
          <cell r="BR119">
            <v>0</v>
          </cell>
          <cell r="BS119">
            <v>0</v>
          </cell>
          <cell r="BT119">
            <v>0</v>
          </cell>
          <cell r="CB119">
            <v>0</v>
          </cell>
          <cell r="CC119">
            <v>0</v>
          </cell>
          <cell r="CD119">
            <v>0</v>
          </cell>
          <cell r="CE119">
            <v>0</v>
          </cell>
          <cell r="CF119">
            <v>0</v>
          </cell>
          <cell r="CI119">
            <v>0</v>
          </cell>
          <cell r="CJ119">
            <v>0</v>
          </cell>
          <cell r="CK119">
            <v>0</v>
          </cell>
          <cell r="CV119">
            <v>1.9323558965699554E-3</v>
          </cell>
          <cell r="DG119">
            <v>84064050</v>
          </cell>
          <cell r="DR119">
            <v>31292810.310000047</v>
          </cell>
          <cell r="EC119">
            <v>2.6863694620976939</v>
          </cell>
          <cell r="EN119">
            <v>2.4095909012463064E-2</v>
          </cell>
        </row>
        <row r="120">
          <cell r="B120">
            <v>32405</v>
          </cell>
          <cell r="C120" t="str">
            <v>Southeastern Community College</v>
          </cell>
          <cell r="D120">
            <v>4.8297413324923321E-4</v>
          </cell>
          <cell r="E120">
            <v>835657.86511684908</v>
          </cell>
          <cell r="F120">
            <v>651581.60184481763</v>
          </cell>
          <cell r="G120">
            <v>-202811</v>
          </cell>
          <cell r="H120">
            <v>-233178.23804776452</v>
          </cell>
          <cell r="I120">
            <v>-9649.3554506486889</v>
          </cell>
          <cell r="J120">
            <v>705178.32851493533</v>
          </cell>
          <cell r="K120">
            <v>0</v>
          </cell>
          <cell r="L120">
            <v>-37051.240037196156</v>
          </cell>
          <cell r="M120">
            <v>6649.110524645047</v>
          </cell>
          <cell r="N120">
            <v>250.65391567368704</v>
          </cell>
          <cell r="O120">
            <v>-113.11737174830292</v>
          </cell>
          <cell r="P120">
            <v>0</v>
          </cell>
          <cell r="Q120">
            <v>0</v>
          </cell>
          <cell r="R120">
            <v>0</v>
          </cell>
          <cell r="S120">
            <v>1716514.6090095635</v>
          </cell>
          <cell r="T120">
            <v>52597.27999999997</v>
          </cell>
          <cell r="U120">
            <v>3525891.6425746768</v>
          </cell>
          <cell r="V120">
            <v>26596.442098580188</v>
          </cell>
          <cell r="W120">
            <v>0</v>
          </cell>
          <cell r="X120">
            <v>3605085.3646732569</v>
          </cell>
          <cell r="Y120">
            <v>1066649</v>
          </cell>
          <cell r="Z120">
            <v>0</v>
          </cell>
          <cell r="AA120">
            <v>0</v>
          </cell>
          <cell r="AB120">
            <v>48246.777253243439</v>
          </cell>
          <cell r="AC120">
            <v>1114895.7772532434</v>
          </cell>
          <cell r="AD120" t="str">
            <v>N/A</v>
          </cell>
          <cell r="AE120">
            <v>499367</v>
          </cell>
          <cell r="AF120">
            <v>499368</v>
          </cell>
          <cell r="AG120">
            <v>499368</v>
          </cell>
          <cell r="AH120">
            <v>499368</v>
          </cell>
          <cell r="AI120">
            <v>492719</v>
          </cell>
          <cell r="AJ120">
            <v>0</v>
          </cell>
          <cell r="AK120">
            <v>2490190</v>
          </cell>
          <cell r="AL120">
            <v>17292742</v>
          </cell>
          <cell r="AM120">
            <v>1716514.6090095635</v>
          </cell>
          <cell r="AN120">
            <v>-488429.27999999997</v>
          </cell>
          <cell r="AO120">
            <v>3504241.3074200135</v>
          </cell>
          <cell r="AP120">
            <v>0</v>
          </cell>
          <cell r="AQ120">
            <v>-1014051.72</v>
          </cell>
          <cell r="AR120">
            <v>0</v>
          </cell>
          <cell r="AS120">
            <v>0</v>
          </cell>
          <cell r="AT120">
            <v>21011016.916429579</v>
          </cell>
          <cell r="AU120">
            <v>5.2158064660007709E-4</v>
          </cell>
          <cell r="AV120">
            <v>0</v>
          </cell>
          <cell r="AW120">
            <v>0</v>
          </cell>
          <cell r="AY120">
            <v>0</v>
          </cell>
          <cell r="AZ120">
            <v>0</v>
          </cell>
          <cell r="BA120">
            <v>0</v>
          </cell>
          <cell r="BB120">
            <v>0</v>
          </cell>
          <cell r="BC120">
            <v>0</v>
          </cell>
          <cell r="BD120">
            <v>0</v>
          </cell>
          <cell r="BE120">
            <v>0</v>
          </cell>
          <cell r="BF120">
            <v>0</v>
          </cell>
          <cell r="BG120">
            <v>0</v>
          </cell>
          <cell r="BH120">
            <v>0</v>
          </cell>
          <cell r="BJ120">
            <v>0</v>
          </cell>
          <cell r="BL120">
            <v>0</v>
          </cell>
          <cell r="BM120">
            <v>0</v>
          </cell>
          <cell r="BN120">
            <v>0</v>
          </cell>
          <cell r="BO120">
            <v>0</v>
          </cell>
          <cell r="BQ120">
            <v>0</v>
          </cell>
          <cell r="BR120">
            <v>0</v>
          </cell>
          <cell r="BS120">
            <v>0</v>
          </cell>
          <cell r="BT120">
            <v>0</v>
          </cell>
          <cell r="CB120">
            <v>0</v>
          </cell>
          <cell r="CC120">
            <v>0</v>
          </cell>
          <cell r="CD120">
            <v>0</v>
          </cell>
          <cell r="CE120">
            <v>0</v>
          </cell>
          <cell r="CF120">
            <v>0</v>
          </cell>
          <cell r="CI120">
            <v>0</v>
          </cell>
          <cell r="CJ120">
            <v>0</v>
          </cell>
          <cell r="CK120">
            <v>0</v>
          </cell>
          <cell r="CV120">
            <v>4.8297413324923321E-4</v>
          </cell>
          <cell r="DG120">
            <v>21011016</v>
          </cell>
          <cell r="DR120">
            <v>8446599.3999999985</v>
          </cell>
          <cell r="EC120">
            <v>2.4875118381960917</v>
          </cell>
          <cell r="EN120">
            <v>2.4095909012463064E-2</v>
          </cell>
        </row>
        <row r="121">
          <cell r="B121">
            <v>32410</v>
          </cell>
          <cell r="C121" t="str">
            <v>Whiteville City Schools</v>
          </cell>
          <cell r="D121">
            <v>7.6961629253301256E-4</v>
          </cell>
          <cell r="E121">
            <v>1331615.6367434254</v>
          </cell>
          <cell r="F121">
            <v>1038291.250342704</v>
          </cell>
          <cell r="G121">
            <v>-125748</v>
          </cell>
          <cell r="H121">
            <v>-371568.07934700232</v>
          </cell>
          <cell r="I121">
            <v>-15376.188197286341</v>
          </cell>
          <cell r="J121">
            <v>1123697.3026177131</v>
          </cell>
          <cell r="K121">
            <v>0</v>
          </cell>
          <cell r="L121">
            <v>-59040.921714253927</v>
          </cell>
          <cell r="M121">
            <v>10595.316474182377</v>
          </cell>
          <cell r="N121">
            <v>399.41546349878286</v>
          </cell>
          <cell r="O121">
            <v>-180.25183187415686</v>
          </cell>
          <cell r="P121">
            <v>0</v>
          </cell>
          <cell r="Q121">
            <v>0</v>
          </cell>
          <cell r="R121">
            <v>0</v>
          </cell>
          <cell r="S121">
            <v>2932685.4805511069</v>
          </cell>
          <cell r="T121">
            <v>38754.969999999972</v>
          </cell>
          <cell r="U121">
            <v>5618486.5130885653</v>
          </cell>
          <cell r="V121">
            <v>42381.265896729506</v>
          </cell>
          <cell r="W121">
            <v>0</v>
          </cell>
          <cell r="X121">
            <v>5699622.7489852943</v>
          </cell>
          <cell r="Y121">
            <v>667493</v>
          </cell>
          <cell r="Z121">
            <v>0</v>
          </cell>
          <cell r="AA121">
            <v>0</v>
          </cell>
          <cell r="AB121">
            <v>76880.940986431699</v>
          </cell>
          <cell r="AC121">
            <v>744373.94098643167</v>
          </cell>
          <cell r="AD121" t="str">
            <v>N/A</v>
          </cell>
          <cell r="AE121">
            <v>993168</v>
          </cell>
          <cell r="AF121">
            <v>993168</v>
          </cell>
          <cell r="AG121">
            <v>993168</v>
          </cell>
          <cell r="AH121">
            <v>993168</v>
          </cell>
          <cell r="AI121">
            <v>982573</v>
          </cell>
          <cell r="AJ121">
            <v>0</v>
          </cell>
          <cell r="AK121">
            <v>4955245</v>
          </cell>
          <cell r="AL121">
            <v>26317230</v>
          </cell>
          <cell r="AM121">
            <v>2932685.4805511069</v>
          </cell>
          <cell r="AN121">
            <v>-724239.97</v>
          </cell>
          <cell r="AO121">
            <v>5583986.8379988633</v>
          </cell>
          <cell r="AP121">
            <v>0</v>
          </cell>
          <cell r="AQ121">
            <v>-628738.03</v>
          </cell>
          <cell r="AR121">
            <v>0</v>
          </cell>
          <cell r="AS121">
            <v>0</v>
          </cell>
          <cell r="AT121">
            <v>33480924.318549976</v>
          </cell>
          <cell r="AU121">
            <v>7.9377567437313972E-4</v>
          </cell>
          <cell r="AV121">
            <v>0</v>
          </cell>
          <cell r="AW121">
            <v>0</v>
          </cell>
          <cell r="AY121">
            <v>0</v>
          </cell>
          <cell r="AZ121">
            <v>0</v>
          </cell>
          <cell r="BA121">
            <v>0</v>
          </cell>
          <cell r="BB121">
            <v>0</v>
          </cell>
          <cell r="BC121">
            <v>0</v>
          </cell>
          <cell r="BD121">
            <v>0</v>
          </cell>
          <cell r="BE121">
            <v>0</v>
          </cell>
          <cell r="BF121">
            <v>0</v>
          </cell>
          <cell r="BG121">
            <v>0</v>
          </cell>
          <cell r="BH121">
            <v>0</v>
          </cell>
          <cell r="BJ121">
            <v>0</v>
          </cell>
          <cell r="BL121">
            <v>0</v>
          </cell>
          <cell r="BM121">
            <v>0</v>
          </cell>
          <cell r="BN121">
            <v>0</v>
          </cell>
          <cell r="BO121">
            <v>0</v>
          </cell>
          <cell r="BQ121">
            <v>0</v>
          </cell>
          <cell r="BR121">
            <v>0</v>
          </cell>
          <cell r="BS121">
            <v>0</v>
          </cell>
          <cell r="BT121">
            <v>0</v>
          </cell>
          <cell r="CB121">
            <v>0</v>
          </cell>
          <cell r="CC121">
            <v>0</v>
          </cell>
          <cell r="CD121">
            <v>0</v>
          </cell>
          <cell r="CE121">
            <v>0</v>
          </cell>
          <cell r="CF121">
            <v>0</v>
          </cell>
          <cell r="CI121">
            <v>0</v>
          </cell>
          <cell r="CJ121">
            <v>0</v>
          </cell>
          <cell r="CK121">
            <v>0</v>
          </cell>
          <cell r="CV121">
            <v>7.6961629253301256E-4</v>
          </cell>
          <cell r="DG121">
            <v>33480925</v>
          </cell>
          <cell r="DR121">
            <v>12612983.220000003</v>
          </cell>
          <cell r="EC121">
            <v>2.6544810546414088</v>
          </cell>
          <cell r="EN121">
            <v>2.4095909012463064E-2</v>
          </cell>
        </row>
        <row r="122">
          <cell r="B122">
            <v>32500</v>
          </cell>
          <cell r="C122" t="str">
            <v>New Bern/Craven County Board Of Education</v>
          </cell>
          <cell r="D122">
            <v>4.4128118097172247E-3</v>
          </cell>
          <cell r="E122">
            <v>7635193.3617276587</v>
          </cell>
          <cell r="F122">
            <v>5953335.3645080393</v>
          </cell>
          <cell r="G122">
            <v>203123</v>
          </cell>
          <cell r="H122">
            <v>-2130490.2515250039</v>
          </cell>
          <cell r="I122">
            <v>-88163.706412841129</v>
          </cell>
          <cell r="J122">
            <v>6443035.0236200765</v>
          </cell>
          <cell r="K122">
            <v>0</v>
          </cell>
          <cell r="L122">
            <v>-338527.75613644405</v>
          </cell>
          <cell r="M122">
            <v>60751.231644381944</v>
          </cell>
          <cell r="N122">
            <v>2290.1610730070452</v>
          </cell>
          <cell r="O122">
            <v>-1033.5246539538712</v>
          </cell>
          <cell r="P122">
            <v>0</v>
          </cell>
          <cell r="Q122">
            <v>0</v>
          </cell>
          <cell r="R122">
            <v>0</v>
          </cell>
          <cell r="S122">
            <v>17739512.903844923</v>
          </cell>
          <cell r="T122">
            <v>1038383</v>
          </cell>
          <cell r="U122">
            <v>32215175.118100382</v>
          </cell>
          <cell r="V122">
            <v>243004.92657752777</v>
          </cell>
          <cell r="W122">
            <v>0</v>
          </cell>
          <cell r="X122">
            <v>33496563.044677909</v>
          </cell>
          <cell r="Y122">
            <v>22772.470000000205</v>
          </cell>
          <cell r="Z122">
            <v>0</v>
          </cell>
          <cell r="AA122">
            <v>0</v>
          </cell>
          <cell r="AB122">
            <v>440818.53206420562</v>
          </cell>
          <cell r="AC122">
            <v>463591.00206420582</v>
          </cell>
          <cell r="AD122" t="str">
            <v>N/A</v>
          </cell>
          <cell r="AE122">
            <v>6618746</v>
          </cell>
          <cell r="AF122">
            <v>6618745</v>
          </cell>
          <cell r="AG122">
            <v>6618745</v>
          </cell>
          <cell r="AH122">
            <v>6618745</v>
          </cell>
          <cell r="AI122">
            <v>6557993</v>
          </cell>
          <cell r="AJ122">
            <v>0</v>
          </cell>
          <cell r="AK122">
            <v>33032974</v>
          </cell>
          <cell r="AL122">
            <v>145058479</v>
          </cell>
          <cell r="AM122">
            <v>17739512.903844923</v>
          </cell>
          <cell r="AN122">
            <v>-3858650.53</v>
          </cell>
          <cell r="AO122">
            <v>32017361.51261371</v>
          </cell>
          <cell r="AP122">
            <v>0</v>
          </cell>
          <cell r="AQ122">
            <v>1015610.5299999998</v>
          </cell>
          <cell r="AR122">
            <v>0</v>
          </cell>
          <cell r="AS122">
            <v>0</v>
          </cell>
          <cell r="AT122">
            <v>191972313.41645864</v>
          </cell>
          <cell r="AU122">
            <v>4.3752283820829383E-3</v>
          </cell>
          <cell r="AV122">
            <v>0</v>
          </cell>
          <cell r="AW122">
            <v>0</v>
          </cell>
          <cell r="AY122">
            <v>0</v>
          </cell>
          <cell r="AZ122">
            <v>0</v>
          </cell>
          <cell r="BA122">
            <v>0</v>
          </cell>
          <cell r="BB122">
            <v>0</v>
          </cell>
          <cell r="BC122">
            <v>0</v>
          </cell>
          <cell r="BD122">
            <v>0</v>
          </cell>
          <cell r="BE122">
            <v>0</v>
          </cell>
          <cell r="BF122">
            <v>0</v>
          </cell>
          <cell r="BG122">
            <v>0</v>
          </cell>
          <cell r="BH122">
            <v>0</v>
          </cell>
          <cell r="BJ122">
            <v>0</v>
          </cell>
          <cell r="BL122">
            <v>0</v>
          </cell>
          <cell r="BM122">
            <v>0</v>
          </cell>
          <cell r="BN122">
            <v>0</v>
          </cell>
          <cell r="BO122">
            <v>0</v>
          </cell>
          <cell r="BQ122">
            <v>0</v>
          </cell>
          <cell r="BR122">
            <v>0</v>
          </cell>
          <cell r="BS122">
            <v>0</v>
          </cell>
          <cell r="BT122">
            <v>0</v>
          </cell>
          <cell r="CB122">
            <v>0</v>
          </cell>
          <cell r="CC122">
            <v>0</v>
          </cell>
          <cell r="CD122">
            <v>0</v>
          </cell>
          <cell r="CE122">
            <v>0</v>
          </cell>
          <cell r="CF122">
            <v>0</v>
          </cell>
          <cell r="CI122">
            <v>0</v>
          </cell>
          <cell r="CJ122">
            <v>0</v>
          </cell>
          <cell r="CK122">
            <v>0</v>
          </cell>
          <cell r="CV122">
            <v>4.4128118097172247E-3</v>
          </cell>
          <cell r="DG122">
            <v>191972313</v>
          </cell>
          <cell r="DR122">
            <v>66814500.440000139</v>
          </cell>
          <cell r="EC122">
            <v>2.8732133254875176</v>
          </cell>
          <cell r="EN122">
            <v>2.4095909012463064E-2</v>
          </cell>
        </row>
        <row r="123">
          <cell r="B123">
            <v>32505</v>
          </cell>
          <cell r="C123" t="str">
            <v>Craven Community College</v>
          </cell>
          <cell r="D123">
            <v>6.4352270126326599E-4</v>
          </cell>
          <cell r="E123">
            <v>1113444.322730181</v>
          </cell>
          <cell r="F123">
            <v>868178.07341297949</v>
          </cell>
          <cell r="G123">
            <v>-29195</v>
          </cell>
          <cell r="H123">
            <v>-310690.53039093479</v>
          </cell>
          <cell r="I123">
            <v>-12856.96035784691</v>
          </cell>
          <cell r="J123">
            <v>939591.23604673182</v>
          </cell>
          <cell r="K123">
            <v>0</v>
          </cell>
          <cell r="L123">
            <v>-49367.683344619356</v>
          </cell>
          <cell r="M123">
            <v>8859.3845327313629</v>
          </cell>
          <cell r="N123">
            <v>333.97541150160976</v>
          </cell>
          <cell r="O123">
            <v>-150.71945186286953</v>
          </cell>
          <cell r="P123">
            <v>0</v>
          </cell>
          <cell r="Q123">
            <v>0</v>
          </cell>
          <cell r="R123">
            <v>0</v>
          </cell>
          <cell r="S123">
            <v>2528146.0985888615</v>
          </cell>
          <cell r="T123">
            <v>6751.8899999998976</v>
          </cell>
          <cell r="U123">
            <v>4697956.1802336592</v>
          </cell>
          <cell r="V123">
            <v>35437.538130925452</v>
          </cell>
          <cell r="W123">
            <v>0</v>
          </cell>
          <cell r="X123">
            <v>4740145.6083645839</v>
          </cell>
          <cell r="Y123">
            <v>152725</v>
          </cell>
          <cell r="Z123">
            <v>0</v>
          </cell>
          <cell r="AA123">
            <v>0</v>
          </cell>
          <cell r="AB123">
            <v>64284.801789234552</v>
          </cell>
          <cell r="AC123">
            <v>217009.80178923457</v>
          </cell>
          <cell r="AD123" t="str">
            <v>N/A</v>
          </cell>
          <cell r="AE123">
            <v>906399</v>
          </cell>
          <cell r="AF123">
            <v>906399</v>
          </cell>
          <cell r="AG123">
            <v>906399</v>
          </cell>
          <cell r="AH123">
            <v>906399</v>
          </cell>
          <cell r="AI123">
            <v>897539</v>
          </cell>
          <cell r="AJ123">
            <v>0</v>
          </cell>
          <cell r="AK123">
            <v>4523135</v>
          </cell>
          <cell r="AL123">
            <v>21518939</v>
          </cell>
          <cell r="AM123">
            <v>2528146.0985888615</v>
          </cell>
          <cell r="AN123">
            <v>-574795.8899999999</v>
          </cell>
          <cell r="AO123">
            <v>4669108.9165753499</v>
          </cell>
          <cell r="AP123">
            <v>0</v>
          </cell>
          <cell r="AQ123">
            <v>-145973.1100000001</v>
          </cell>
          <cell r="AR123">
            <v>0</v>
          </cell>
          <cell r="AS123">
            <v>0</v>
          </cell>
          <cell r="AT123">
            <v>27995425.015164211</v>
          </cell>
          <cell r="AU123">
            <v>6.4905044886177563E-4</v>
          </cell>
          <cell r="AV123">
            <v>0</v>
          </cell>
          <cell r="AW123">
            <v>0</v>
          </cell>
          <cell r="AY123">
            <v>0</v>
          </cell>
          <cell r="AZ123">
            <v>0</v>
          </cell>
          <cell r="BA123">
            <v>0</v>
          </cell>
          <cell r="BB123">
            <v>0</v>
          </cell>
          <cell r="BC123">
            <v>0</v>
          </cell>
          <cell r="BD123">
            <v>0</v>
          </cell>
          <cell r="BE123">
            <v>0</v>
          </cell>
          <cell r="BF123">
            <v>0</v>
          </cell>
          <cell r="BG123">
            <v>0</v>
          </cell>
          <cell r="BH123">
            <v>0</v>
          </cell>
          <cell r="BJ123">
            <v>0</v>
          </cell>
          <cell r="BL123">
            <v>0</v>
          </cell>
          <cell r="BM123">
            <v>0</v>
          </cell>
          <cell r="BN123">
            <v>0</v>
          </cell>
          <cell r="BO123">
            <v>0</v>
          </cell>
          <cell r="BQ123">
            <v>0</v>
          </cell>
          <cell r="BR123">
            <v>0</v>
          </cell>
          <cell r="BS123">
            <v>0</v>
          </cell>
          <cell r="BT123">
            <v>0</v>
          </cell>
          <cell r="CB123">
            <v>0</v>
          </cell>
          <cell r="CC123">
            <v>0</v>
          </cell>
          <cell r="CD123">
            <v>0</v>
          </cell>
          <cell r="CE123">
            <v>0</v>
          </cell>
          <cell r="CF123">
            <v>0</v>
          </cell>
          <cell r="CI123">
            <v>0</v>
          </cell>
          <cell r="CJ123">
            <v>0</v>
          </cell>
          <cell r="CK123">
            <v>0</v>
          </cell>
          <cell r="CV123">
            <v>6.4352270126326599E-4</v>
          </cell>
          <cell r="DG123">
            <v>27995425</v>
          </cell>
          <cell r="DR123">
            <v>10117872.079999996</v>
          </cell>
          <cell r="EC123">
            <v>2.7669281424637275</v>
          </cell>
          <cell r="EN123">
            <v>2.4095909012463064E-2</v>
          </cell>
        </row>
        <row r="124">
          <cell r="B124">
            <v>32600</v>
          </cell>
          <cell r="C124" t="str">
            <v>Cumberland County Schools</v>
          </cell>
          <cell r="D124">
            <v>1.5847388067665232E-2</v>
          </cell>
          <cell r="E124">
            <v>27419676.476689201</v>
          </cell>
          <cell r="F124">
            <v>21379750.573220074</v>
          </cell>
          <cell r="G124">
            <v>-3646100</v>
          </cell>
          <cell r="H124">
            <v>-7651064.048538697</v>
          </cell>
          <cell r="I124">
            <v>-316615.46634084312</v>
          </cell>
          <cell r="J124">
            <v>23138370.897219144</v>
          </cell>
          <cell r="K124">
            <v>0</v>
          </cell>
          <cell r="L124">
            <v>-1215728.418636993</v>
          </cell>
          <cell r="M124">
            <v>218171.17633186316</v>
          </cell>
          <cell r="N124">
            <v>8224.4774593569018</v>
          </cell>
          <cell r="O124">
            <v>-3711.6167593278738</v>
          </cell>
          <cell r="P124">
            <v>0</v>
          </cell>
          <cell r="Q124">
            <v>0</v>
          </cell>
          <cell r="R124">
            <v>0</v>
          </cell>
          <cell r="S124">
            <v>59330974.050643779</v>
          </cell>
          <cell r="T124">
            <v>0</v>
          </cell>
          <cell r="U124">
            <v>115691854.48609573</v>
          </cell>
          <cell r="V124">
            <v>872684.70532745263</v>
          </cell>
          <cell r="W124">
            <v>0</v>
          </cell>
          <cell r="X124">
            <v>116564539.19142318</v>
          </cell>
          <cell r="Y124">
            <v>18230496.579999998</v>
          </cell>
          <cell r="Z124">
            <v>0</v>
          </cell>
          <cell r="AA124">
            <v>0</v>
          </cell>
          <cell r="AB124">
            <v>1583077.3317042156</v>
          </cell>
          <cell r="AC124">
            <v>19813573.911704212</v>
          </cell>
          <cell r="AD124" t="str">
            <v>N/A</v>
          </cell>
          <cell r="AE124">
            <v>19393827</v>
          </cell>
          <cell r="AF124">
            <v>19393828</v>
          </cell>
          <cell r="AG124">
            <v>19393828</v>
          </cell>
          <cell r="AH124">
            <v>19393828</v>
          </cell>
          <cell r="AI124">
            <v>19175656</v>
          </cell>
          <cell r="AJ124">
            <v>0</v>
          </cell>
          <cell r="AK124">
            <v>96750967</v>
          </cell>
          <cell r="AL124">
            <v>546859441</v>
          </cell>
          <cell r="AM124">
            <v>59330974.050643779</v>
          </cell>
          <cell r="AN124">
            <v>-13526134.420000002</v>
          </cell>
          <cell r="AO124">
            <v>114981461.85971896</v>
          </cell>
          <cell r="AP124">
            <v>0</v>
          </cell>
          <cell r="AQ124">
            <v>-18230496.579999998</v>
          </cell>
          <cell r="AR124">
            <v>0</v>
          </cell>
          <cell r="AS124">
            <v>0</v>
          </cell>
          <cell r="AT124">
            <v>689415245.91036272</v>
          </cell>
          <cell r="AU124">
            <v>1.6494278452513444E-2</v>
          </cell>
          <cell r="AV124">
            <v>0</v>
          </cell>
          <cell r="AW124">
            <v>0</v>
          </cell>
          <cell r="AY124">
            <v>0</v>
          </cell>
          <cell r="AZ124">
            <v>0</v>
          </cell>
          <cell r="BA124">
            <v>0</v>
          </cell>
          <cell r="BB124">
            <v>0</v>
          </cell>
          <cell r="BC124">
            <v>0</v>
          </cell>
          <cell r="BD124">
            <v>0</v>
          </cell>
          <cell r="BE124">
            <v>0</v>
          </cell>
          <cell r="BF124">
            <v>0</v>
          </cell>
          <cell r="BG124">
            <v>0</v>
          </cell>
          <cell r="BH124">
            <v>0</v>
          </cell>
          <cell r="BJ124">
            <v>0</v>
          </cell>
          <cell r="BL124">
            <v>0</v>
          </cell>
          <cell r="BM124">
            <v>0</v>
          </cell>
          <cell r="BN124">
            <v>0</v>
          </cell>
          <cell r="BO124">
            <v>0</v>
          </cell>
          <cell r="BQ124">
            <v>0</v>
          </cell>
          <cell r="BR124">
            <v>0</v>
          </cell>
          <cell r="BS124">
            <v>0</v>
          </cell>
          <cell r="BT124">
            <v>0</v>
          </cell>
          <cell r="CB124">
            <v>0</v>
          </cell>
          <cell r="CC124">
            <v>0</v>
          </cell>
          <cell r="CD124">
            <v>0</v>
          </cell>
          <cell r="CE124">
            <v>0</v>
          </cell>
          <cell r="CF124">
            <v>0</v>
          </cell>
          <cell r="CI124">
            <v>0</v>
          </cell>
          <cell r="CJ124">
            <v>0</v>
          </cell>
          <cell r="CK124">
            <v>0</v>
          </cell>
          <cell r="CV124">
            <v>1.5847388067665232E-2</v>
          </cell>
          <cell r="DG124">
            <v>689415246</v>
          </cell>
          <cell r="DR124">
            <v>236983812.70999849</v>
          </cell>
          <cell r="EC124">
            <v>2.9091237840942759</v>
          </cell>
          <cell r="EN124">
            <v>2.4095909012463064E-2</v>
          </cell>
        </row>
        <row r="125">
          <cell r="B125">
            <v>32605</v>
          </cell>
          <cell r="C125" t="str">
            <v>Fayetteville Technical Community College</v>
          </cell>
          <cell r="D125">
            <v>2.2536259926727435E-3</v>
          </cell>
          <cell r="E125">
            <v>3899298.4430429316</v>
          </cell>
          <cell r="F125">
            <v>3040372.4199181115</v>
          </cell>
          <cell r="G125">
            <v>178428</v>
          </cell>
          <cell r="H125">
            <v>-1088042.8205435553</v>
          </cell>
          <cell r="I125">
            <v>-45025.264831105371</v>
          </cell>
          <cell r="J125">
            <v>3290462.3689043089</v>
          </cell>
          <cell r="K125">
            <v>0</v>
          </cell>
          <cell r="L125">
            <v>-172886.3553143813</v>
          </cell>
          <cell r="M125">
            <v>31025.695321785166</v>
          </cell>
          <cell r="N125">
            <v>1169.5868176773004</v>
          </cell>
          <cell r="O125">
            <v>-527.8217437438833</v>
          </cell>
          <cell r="P125">
            <v>0</v>
          </cell>
          <cell r="Q125">
            <v>0</v>
          </cell>
          <cell r="R125">
            <v>0</v>
          </cell>
          <cell r="S125">
            <v>9134274.2515720297</v>
          </cell>
          <cell r="T125">
            <v>892140.70000000019</v>
          </cell>
          <cell r="U125">
            <v>16452311.844521543</v>
          </cell>
          <cell r="V125">
            <v>124102.78128714066</v>
          </cell>
          <cell r="W125">
            <v>0</v>
          </cell>
          <cell r="X125">
            <v>17468555.325808685</v>
          </cell>
          <cell r="Y125">
            <v>0</v>
          </cell>
          <cell r="Z125">
            <v>0</v>
          </cell>
          <cell r="AA125">
            <v>0</v>
          </cell>
          <cell r="AB125">
            <v>225126.32415552685</v>
          </cell>
          <cell r="AC125">
            <v>225126.32415552685</v>
          </cell>
          <cell r="AD125" t="str">
            <v>N/A</v>
          </cell>
          <cell r="AE125">
            <v>3454891</v>
          </cell>
          <cell r="AF125">
            <v>3454891</v>
          </cell>
          <cell r="AG125">
            <v>3454891</v>
          </cell>
          <cell r="AH125">
            <v>3454891</v>
          </cell>
          <cell r="AI125">
            <v>3423865</v>
          </cell>
          <cell r="AJ125">
            <v>0</v>
          </cell>
          <cell r="AK125">
            <v>17243429</v>
          </cell>
          <cell r="AL125">
            <v>73794870</v>
          </cell>
          <cell r="AM125">
            <v>9134274.2515720297</v>
          </cell>
          <cell r="AN125">
            <v>-2132182.7000000002</v>
          </cell>
          <cell r="AO125">
            <v>16351288.301653158</v>
          </cell>
          <cell r="AP125">
            <v>0</v>
          </cell>
          <cell r="AQ125">
            <v>892140.70000000019</v>
          </cell>
          <cell r="AR125">
            <v>0</v>
          </cell>
          <cell r="AS125">
            <v>0</v>
          </cell>
          <cell r="AT125">
            <v>98040390.553225189</v>
          </cell>
          <cell r="AU125">
            <v>2.2257879065669993E-3</v>
          </cell>
          <cell r="AV125">
            <v>0</v>
          </cell>
          <cell r="AW125">
            <v>0</v>
          </cell>
          <cell r="AY125">
            <v>0</v>
          </cell>
          <cell r="AZ125">
            <v>0</v>
          </cell>
          <cell r="BA125">
            <v>0</v>
          </cell>
          <cell r="BB125">
            <v>0</v>
          </cell>
          <cell r="BC125">
            <v>0</v>
          </cell>
          <cell r="BD125">
            <v>0</v>
          </cell>
          <cell r="BE125">
            <v>0</v>
          </cell>
          <cell r="BF125">
            <v>0</v>
          </cell>
          <cell r="BG125">
            <v>0</v>
          </cell>
          <cell r="BH125">
            <v>0</v>
          </cell>
          <cell r="BJ125">
            <v>0</v>
          </cell>
          <cell r="BL125">
            <v>0</v>
          </cell>
          <cell r="BM125">
            <v>0</v>
          </cell>
          <cell r="BN125">
            <v>0</v>
          </cell>
          <cell r="BO125">
            <v>0</v>
          </cell>
          <cell r="BQ125">
            <v>0</v>
          </cell>
          <cell r="BR125">
            <v>0</v>
          </cell>
          <cell r="BS125">
            <v>0</v>
          </cell>
          <cell r="BT125">
            <v>0</v>
          </cell>
          <cell r="CB125">
            <v>0</v>
          </cell>
          <cell r="CC125">
            <v>0</v>
          </cell>
          <cell r="CD125">
            <v>0</v>
          </cell>
          <cell r="CE125">
            <v>0</v>
          </cell>
          <cell r="CF125">
            <v>0</v>
          </cell>
          <cell r="CI125">
            <v>0</v>
          </cell>
          <cell r="CJ125">
            <v>0</v>
          </cell>
          <cell r="CK125">
            <v>0</v>
          </cell>
          <cell r="CV125">
            <v>2.2536259926727435E-3</v>
          </cell>
          <cell r="DG125">
            <v>98040391</v>
          </cell>
          <cell r="DR125">
            <v>37431550.5</v>
          </cell>
          <cell r="EC125">
            <v>2.6191912889101401</v>
          </cell>
          <cell r="EN125">
            <v>2.4095909012463064E-2</v>
          </cell>
        </row>
        <row r="126">
          <cell r="B126">
            <v>32700</v>
          </cell>
          <cell r="C126" t="str">
            <v>Currituck County Schools</v>
          </cell>
          <cell r="D126">
            <v>1.3479360943731201E-3</v>
          </cell>
          <cell r="E126">
            <v>2332243.7401766866</v>
          </cell>
          <cell r="F126">
            <v>1818503.9303188797</v>
          </cell>
          <cell r="G126">
            <v>53234</v>
          </cell>
          <cell r="H126">
            <v>-650778.87582172779</v>
          </cell>
          <cell r="I126">
            <v>-26930.457769781653</v>
          </cell>
          <cell r="J126">
            <v>1968087.4327165554</v>
          </cell>
          <cell r="K126">
            <v>0</v>
          </cell>
          <cell r="L126">
            <v>-103406.58091030065</v>
          </cell>
          <cell r="M126">
            <v>18557.051930191505</v>
          </cell>
          <cell r="N126">
            <v>699.55187425776182</v>
          </cell>
          <cell r="O126">
            <v>-315.70011266312844</v>
          </cell>
          <cell r="P126">
            <v>0</v>
          </cell>
          <cell r="Q126">
            <v>0</v>
          </cell>
          <cell r="R126">
            <v>0</v>
          </cell>
          <cell r="S126">
            <v>5409894.0924020978</v>
          </cell>
          <cell r="T126">
            <v>266165.64999999991</v>
          </cell>
          <cell r="U126">
            <v>9840437.1635827776</v>
          </cell>
          <cell r="V126">
            <v>74228.207720766019</v>
          </cell>
          <cell r="W126">
            <v>0</v>
          </cell>
          <cell r="X126">
            <v>10180831.021303544</v>
          </cell>
          <cell r="Y126">
            <v>0</v>
          </cell>
          <cell r="Z126">
            <v>0</v>
          </cell>
          <cell r="AA126">
            <v>0</v>
          </cell>
          <cell r="AB126">
            <v>134652.28884890824</v>
          </cell>
          <cell r="AC126">
            <v>134652.28884890824</v>
          </cell>
          <cell r="AD126" t="str">
            <v>N/A</v>
          </cell>
          <cell r="AE126">
            <v>2012947</v>
          </cell>
          <cell r="AF126">
            <v>2012948</v>
          </cell>
          <cell r="AG126">
            <v>2012948</v>
          </cell>
          <cell r="AH126">
            <v>2012948</v>
          </cell>
          <cell r="AI126">
            <v>1994391</v>
          </cell>
          <cell r="AJ126">
            <v>0</v>
          </cell>
          <cell r="AK126">
            <v>10046182</v>
          </cell>
          <cell r="AL126">
            <v>44391503</v>
          </cell>
          <cell r="AM126">
            <v>5409894.0924020978</v>
          </cell>
          <cell r="AN126">
            <v>-1207773.6499999999</v>
          </cell>
          <cell r="AO126">
            <v>9780013.0824546367</v>
          </cell>
          <cell r="AP126">
            <v>0</v>
          </cell>
          <cell r="AQ126">
            <v>266165.64999999991</v>
          </cell>
          <cell r="AR126">
            <v>0</v>
          </cell>
          <cell r="AS126">
            <v>0</v>
          </cell>
          <cell r="AT126">
            <v>58639802.174856737</v>
          </cell>
          <cell r="AU126">
            <v>1.3389287312515854E-3</v>
          </cell>
          <cell r="AV126">
            <v>0</v>
          </cell>
          <cell r="AW126">
            <v>0</v>
          </cell>
          <cell r="AY126">
            <v>0</v>
          </cell>
          <cell r="AZ126">
            <v>0</v>
          </cell>
          <cell r="BA126">
            <v>0</v>
          </cell>
          <cell r="BB126">
            <v>0</v>
          </cell>
          <cell r="BC126">
            <v>0</v>
          </cell>
          <cell r="BD126">
            <v>0</v>
          </cell>
          <cell r="BE126">
            <v>0</v>
          </cell>
          <cell r="BF126">
            <v>0</v>
          </cell>
          <cell r="BG126">
            <v>0</v>
          </cell>
          <cell r="BH126">
            <v>0</v>
          </cell>
          <cell r="BJ126">
            <v>0</v>
          </cell>
          <cell r="BL126">
            <v>0</v>
          </cell>
          <cell r="BM126">
            <v>0</v>
          </cell>
          <cell r="BN126">
            <v>0</v>
          </cell>
          <cell r="BO126">
            <v>0</v>
          </cell>
          <cell r="BQ126">
            <v>0</v>
          </cell>
          <cell r="BR126">
            <v>0</v>
          </cell>
          <cell r="BS126">
            <v>0</v>
          </cell>
          <cell r="BT126">
            <v>0</v>
          </cell>
          <cell r="CB126">
            <v>0</v>
          </cell>
          <cell r="CC126">
            <v>0</v>
          </cell>
          <cell r="CD126">
            <v>0</v>
          </cell>
          <cell r="CE126">
            <v>0</v>
          </cell>
          <cell r="CF126">
            <v>0</v>
          </cell>
          <cell r="CI126">
            <v>0</v>
          </cell>
          <cell r="CJ126">
            <v>0</v>
          </cell>
          <cell r="CK126">
            <v>0</v>
          </cell>
          <cell r="CV126">
            <v>1.3479360943731201E-3</v>
          </cell>
          <cell r="DG126">
            <v>58639802</v>
          </cell>
          <cell r="DR126">
            <v>20714552.539999999</v>
          </cell>
          <cell r="EC126">
            <v>2.8308505282344854</v>
          </cell>
          <cell r="EN126">
            <v>2.4095909012463064E-2</v>
          </cell>
        </row>
        <row r="127">
          <cell r="B127">
            <v>32800</v>
          </cell>
          <cell r="C127" t="str">
            <v>Dare County Schools</v>
          </cell>
          <cell r="D127">
            <v>1.8069744625663399E-3</v>
          </cell>
          <cell r="E127">
            <v>3126487.1506682299</v>
          </cell>
          <cell r="F127">
            <v>2437793.7321212087</v>
          </cell>
          <cell r="G127">
            <v>-99826</v>
          </cell>
          <cell r="H127">
            <v>-872401.00943686359</v>
          </cell>
          <cell r="I127">
            <v>-36101.599814973481</v>
          </cell>
          <cell r="J127">
            <v>2638317.755464864</v>
          </cell>
          <cell r="K127">
            <v>0</v>
          </cell>
          <cell r="L127">
            <v>-138621.59470780575</v>
          </cell>
          <cell r="M127">
            <v>24876.638498183493</v>
          </cell>
          <cell r="N127">
            <v>937.78360658267911</v>
          </cell>
          <cell r="O127">
            <v>-423.21148887766248</v>
          </cell>
          <cell r="P127">
            <v>0</v>
          </cell>
          <cell r="Q127">
            <v>0</v>
          </cell>
          <cell r="R127">
            <v>0</v>
          </cell>
          <cell r="S127">
            <v>7081039.6449105479</v>
          </cell>
          <cell r="T127">
            <v>184499.01</v>
          </cell>
          <cell r="U127">
            <v>13191588.777324321</v>
          </cell>
          <cell r="V127">
            <v>99506.553992733971</v>
          </cell>
          <cell r="W127">
            <v>0</v>
          </cell>
          <cell r="X127">
            <v>13475594.341317054</v>
          </cell>
          <cell r="Y127">
            <v>683630</v>
          </cell>
          <cell r="Z127">
            <v>0</v>
          </cell>
          <cell r="AA127">
            <v>0</v>
          </cell>
          <cell r="AB127">
            <v>180507.9990748674</v>
          </cell>
          <cell r="AC127">
            <v>864137.99907486746</v>
          </cell>
          <cell r="AD127" t="str">
            <v>N/A</v>
          </cell>
          <cell r="AE127">
            <v>2527267</v>
          </cell>
          <cell r="AF127">
            <v>2527267</v>
          </cell>
          <cell r="AG127">
            <v>2527267</v>
          </cell>
          <cell r="AH127">
            <v>2527267</v>
          </cell>
          <cell r="AI127">
            <v>2502390</v>
          </cell>
          <cell r="AJ127">
            <v>0</v>
          </cell>
          <cell r="AK127">
            <v>12611458</v>
          </cell>
          <cell r="AL127">
            <v>60729678</v>
          </cell>
          <cell r="AM127">
            <v>7081039.6449105479</v>
          </cell>
          <cell r="AN127">
            <v>-1812643.01</v>
          </cell>
          <cell r="AO127">
            <v>13110587.332242187</v>
          </cell>
          <cell r="AP127">
            <v>0</v>
          </cell>
          <cell r="AQ127">
            <v>-499130.99</v>
          </cell>
          <cell r="AR127">
            <v>0</v>
          </cell>
          <cell r="AS127">
            <v>0</v>
          </cell>
          <cell r="AT127">
            <v>78609530.977152735</v>
          </cell>
          <cell r="AU127">
            <v>1.8317178800786238E-3</v>
          </cell>
          <cell r="AV127">
            <v>0</v>
          </cell>
          <cell r="AW127">
            <v>0</v>
          </cell>
          <cell r="AY127">
            <v>0</v>
          </cell>
          <cell r="AZ127">
            <v>0</v>
          </cell>
          <cell r="BA127">
            <v>0</v>
          </cell>
          <cell r="BB127">
            <v>0</v>
          </cell>
          <cell r="BC127">
            <v>0</v>
          </cell>
          <cell r="BD127">
            <v>0</v>
          </cell>
          <cell r="BE127">
            <v>0</v>
          </cell>
          <cell r="BF127">
            <v>0</v>
          </cell>
          <cell r="BG127">
            <v>0</v>
          </cell>
          <cell r="BH127">
            <v>0</v>
          </cell>
          <cell r="BJ127">
            <v>0</v>
          </cell>
          <cell r="BL127">
            <v>0</v>
          </cell>
          <cell r="BM127">
            <v>0</v>
          </cell>
          <cell r="BN127">
            <v>0</v>
          </cell>
          <cell r="BO127">
            <v>0</v>
          </cell>
          <cell r="BQ127">
            <v>0</v>
          </cell>
          <cell r="BR127">
            <v>0</v>
          </cell>
          <cell r="BS127">
            <v>0</v>
          </cell>
          <cell r="BT127">
            <v>0</v>
          </cell>
          <cell r="CB127">
            <v>0</v>
          </cell>
          <cell r="CC127">
            <v>0</v>
          </cell>
          <cell r="CD127">
            <v>0</v>
          </cell>
          <cell r="CE127">
            <v>0</v>
          </cell>
          <cell r="CF127">
            <v>0</v>
          </cell>
          <cell r="CI127">
            <v>0</v>
          </cell>
          <cell r="CJ127">
            <v>0</v>
          </cell>
          <cell r="CK127">
            <v>0</v>
          </cell>
          <cell r="CV127">
            <v>1.8069744625663399E-3</v>
          </cell>
          <cell r="DG127">
            <v>78609531</v>
          </cell>
          <cell r="DR127">
            <v>31559927.679999985</v>
          </cell>
          <cell r="EC127">
            <v>2.4908020004689706</v>
          </cell>
          <cell r="EN127">
            <v>2.4095909012463064E-2</v>
          </cell>
        </row>
        <row r="128">
          <cell r="B128">
            <v>32900</v>
          </cell>
          <cell r="C128" t="str">
            <v>Davidson County Schools</v>
          </cell>
          <cell r="D128">
            <v>5.7509570539636679E-3</v>
          </cell>
          <cell r="E128">
            <v>9950496.6482624616</v>
          </cell>
          <cell r="F128">
            <v>7758630.434621417</v>
          </cell>
          <cell r="G128">
            <v>-221218</v>
          </cell>
          <cell r="H128">
            <v>-2776542.1388304541</v>
          </cell>
          <cell r="I128">
            <v>-114898.55247894675</v>
          </cell>
          <cell r="J128">
            <v>8396827.0834548157</v>
          </cell>
          <cell r="K128">
            <v>0</v>
          </cell>
          <cell r="L128">
            <v>-441183.23442397855</v>
          </cell>
          <cell r="M128">
            <v>79173.492826703485</v>
          </cell>
          <cell r="N128">
            <v>2984.6316918660646</v>
          </cell>
          <cell r="O128">
            <v>-1346.9316516088306</v>
          </cell>
          <cell r="P128">
            <v>0</v>
          </cell>
          <cell r="Q128">
            <v>0</v>
          </cell>
          <cell r="R128">
            <v>0</v>
          </cell>
          <cell r="S128">
            <v>22632923.433472279</v>
          </cell>
          <cell r="T128">
            <v>0</v>
          </cell>
          <cell r="U128">
            <v>41984135.417274073</v>
          </cell>
          <cell r="V128">
            <v>316693.97130681394</v>
          </cell>
          <cell r="W128">
            <v>0</v>
          </cell>
          <cell r="X128">
            <v>42300829.388580889</v>
          </cell>
          <cell r="Y128">
            <v>1106094.79</v>
          </cell>
          <cell r="Z128">
            <v>0</v>
          </cell>
          <cell r="AA128">
            <v>0</v>
          </cell>
          <cell r="AB128">
            <v>574492.76239473373</v>
          </cell>
          <cell r="AC128">
            <v>1680587.5523947338</v>
          </cell>
          <cell r="AD128" t="str">
            <v>N/A</v>
          </cell>
          <cell r="AE128">
            <v>8139883</v>
          </cell>
          <cell r="AF128">
            <v>8139883</v>
          </cell>
          <cell r="AG128">
            <v>8139883</v>
          </cell>
          <cell r="AH128">
            <v>8139883</v>
          </cell>
          <cell r="AI128">
            <v>8060710</v>
          </cell>
          <cell r="AJ128">
            <v>0</v>
          </cell>
          <cell r="AK128">
            <v>40620242</v>
          </cell>
          <cell r="AL128">
            <v>191900254</v>
          </cell>
          <cell r="AM128">
            <v>22632923.433472279</v>
          </cell>
          <cell r="AN128">
            <v>-4967240.21</v>
          </cell>
          <cell r="AO128">
            <v>41726336.626186155</v>
          </cell>
          <cell r="AP128">
            <v>0</v>
          </cell>
          <cell r="AQ128">
            <v>-1106094.79</v>
          </cell>
          <cell r="AR128">
            <v>0</v>
          </cell>
          <cell r="AS128">
            <v>0</v>
          </cell>
          <cell r="AT128">
            <v>250186179.05965844</v>
          </cell>
          <cell r="AU128">
            <v>5.7880617574740442E-3</v>
          </cell>
          <cell r="AV128">
            <v>0</v>
          </cell>
          <cell r="AW128">
            <v>0</v>
          </cell>
          <cell r="AY128">
            <v>0</v>
          </cell>
          <cell r="AZ128">
            <v>0</v>
          </cell>
          <cell r="BA128">
            <v>0</v>
          </cell>
          <cell r="BB128">
            <v>0</v>
          </cell>
          <cell r="BC128">
            <v>0</v>
          </cell>
          <cell r="BD128">
            <v>0</v>
          </cell>
          <cell r="BE128">
            <v>0</v>
          </cell>
          <cell r="BF128">
            <v>0</v>
          </cell>
          <cell r="BG128">
            <v>0</v>
          </cell>
          <cell r="BH128">
            <v>0</v>
          </cell>
          <cell r="BJ128">
            <v>0</v>
          </cell>
          <cell r="BL128">
            <v>0</v>
          </cell>
          <cell r="BM128">
            <v>0</v>
          </cell>
          <cell r="BN128">
            <v>0</v>
          </cell>
          <cell r="BO128">
            <v>0</v>
          </cell>
          <cell r="BQ128">
            <v>0</v>
          </cell>
          <cell r="BR128">
            <v>0</v>
          </cell>
          <cell r="BS128">
            <v>0</v>
          </cell>
          <cell r="BT128">
            <v>0</v>
          </cell>
          <cell r="CB128">
            <v>0</v>
          </cell>
          <cell r="CC128">
            <v>0</v>
          </cell>
          <cell r="CD128">
            <v>0</v>
          </cell>
          <cell r="CE128">
            <v>0</v>
          </cell>
          <cell r="CF128">
            <v>0</v>
          </cell>
          <cell r="CI128">
            <v>0</v>
          </cell>
          <cell r="CJ128">
            <v>0</v>
          </cell>
          <cell r="CK128">
            <v>0</v>
          </cell>
          <cell r="CV128">
            <v>5.7509570539636679E-3</v>
          </cell>
          <cell r="DG128">
            <v>250186179</v>
          </cell>
          <cell r="DR128">
            <v>86770011.830000177</v>
          </cell>
          <cell r="EC128">
            <v>2.8833253992193155</v>
          </cell>
          <cell r="EN128">
            <v>2.4095909012463064E-2</v>
          </cell>
        </row>
        <row r="129">
          <cell r="B129">
            <v>32901</v>
          </cell>
          <cell r="C129" t="str">
            <v>Invest Collegiate Charter School</v>
          </cell>
          <cell r="D129">
            <v>1.9763566281025743E-4</v>
          </cell>
          <cell r="E129">
            <v>341955.77917160717</v>
          </cell>
          <cell r="F129">
            <v>266630.76320304</v>
          </cell>
          <cell r="G129">
            <v>479680</v>
          </cell>
          <cell r="H129">
            <v>-95417.813205571074</v>
          </cell>
          <cell r="I129">
            <v>-3948.5691445852426</v>
          </cell>
          <cell r="J129">
            <v>288562.83755378524</v>
          </cell>
          <cell r="K129">
            <v>0</v>
          </cell>
          <cell r="L129">
            <v>-15161.57052434616</v>
          </cell>
          <cell r="M129">
            <v>2720.8524746370954</v>
          </cell>
          <cell r="N129">
            <v>102.5689562852674</v>
          </cell>
          <cell r="O129">
            <v>-46.288248586790395</v>
          </cell>
          <cell r="P129">
            <v>0</v>
          </cell>
          <cell r="Q129">
            <v>0</v>
          </cell>
          <cell r="R129">
            <v>0</v>
          </cell>
          <cell r="S129">
            <v>1265078.5602362657</v>
          </cell>
          <cell r="T129">
            <v>2440401</v>
          </cell>
          <cell r="U129">
            <v>1442814.1877689261</v>
          </cell>
          <cell r="V129">
            <v>10883.409898548382</v>
          </cell>
          <cell r="W129">
            <v>0</v>
          </cell>
          <cell r="X129">
            <v>3894098.5976674743</v>
          </cell>
          <cell r="Y129">
            <v>42002.640000000029</v>
          </cell>
          <cell r="Z129">
            <v>0</v>
          </cell>
          <cell r="AA129">
            <v>0</v>
          </cell>
          <cell r="AB129">
            <v>19742.845722926213</v>
          </cell>
          <cell r="AC129">
            <v>61745.485722926242</v>
          </cell>
          <cell r="AD129" t="str">
            <v>N/A</v>
          </cell>
          <cell r="AE129">
            <v>767014</v>
          </cell>
          <cell r="AF129">
            <v>767015</v>
          </cell>
          <cell r="AG129">
            <v>767015</v>
          </cell>
          <cell r="AH129">
            <v>767015</v>
          </cell>
          <cell r="AI129">
            <v>764294</v>
          </cell>
          <cell r="AJ129">
            <v>0</v>
          </cell>
          <cell r="AK129">
            <v>3832353</v>
          </cell>
          <cell r="AL129">
            <v>3624029</v>
          </cell>
          <cell r="AM129">
            <v>1265078.5602362657</v>
          </cell>
          <cell r="AN129">
            <v>-123637.35999999997</v>
          </cell>
          <cell r="AO129">
            <v>1433954.7519445485</v>
          </cell>
          <cell r="AP129">
            <v>0</v>
          </cell>
          <cell r="AQ129">
            <v>2398398.36</v>
          </cell>
          <cell r="AR129">
            <v>0</v>
          </cell>
          <cell r="AS129">
            <v>0</v>
          </cell>
          <cell r="AT129">
            <v>8597823.3121808134</v>
          </cell>
          <cell r="AU129">
            <v>1.0930731873870581E-4</v>
          </cell>
          <cell r="AV129">
            <v>0</v>
          </cell>
          <cell r="AW129">
            <v>0</v>
          </cell>
          <cell r="AY129">
            <v>0</v>
          </cell>
          <cell r="AZ129">
            <v>0</v>
          </cell>
          <cell r="BA129">
            <v>0</v>
          </cell>
          <cell r="BB129">
            <v>0</v>
          </cell>
          <cell r="BC129">
            <v>0</v>
          </cell>
          <cell r="BD129">
            <v>0</v>
          </cell>
          <cell r="BE129">
            <v>0</v>
          </cell>
          <cell r="BF129">
            <v>0</v>
          </cell>
          <cell r="BG129">
            <v>0</v>
          </cell>
          <cell r="BH129">
            <v>0</v>
          </cell>
          <cell r="BJ129">
            <v>0</v>
          </cell>
          <cell r="BL129">
            <v>0</v>
          </cell>
          <cell r="BM129">
            <v>0</v>
          </cell>
          <cell r="BN129">
            <v>0</v>
          </cell>
          <cell r="BO129">
            <v>0</v>
          </cell>
          <cell r="BQ129">
            <v>0</v>
          </cell>
          <cell r="BR129">
            <v>0</v>
          </cell>
          <cell r="BS129">
            <v>0</v>
          </cell>
          <cell r="BT129">
            <v>0</v>
          </cell>
          <cell r="CB129">
            <v>0</v>
          </cell>
          <cell r="CC129">
            <v>0</v>
          </cell>
          <cell r="CD129">
            <v>0</v>
          </cell>
          <cell r="CE129">
            <v>0</v>
          </cell>
          <cell r="CF129">
            <v>0</v>
          </cell>
          <cell r="CI129">
            <v>0</v>
          </cell>
          <cell r="CJ129">
            <v>0</v>
          </cell>
          <cell r="CK129">
            <v>0</v>
          </cell>
          <cell r="CV129">
            <v>1.9763566281025743E-4</v>
          </cell>
          <cell r="DG129">
            <v>8597823</v>
          </cell>
          <cell r="DR129">
            <v>2206162.0200000005</v>
          </cell>
          <cell r="EC129">
            <v>3.8971856654480881</v>
          </cell>
          <cell r="EN129">
            <v>2.4095909012463064E-2</v>
          </cell>
        </row>
        <row r="130">
          <cell r="B130">
            <v>32905</v>
          </cell>
          <cell r="C130" t="str">
            <v>Davidson County Community College</v>
          </cell>
          <cell r="D130">
            <v>8.3108550435342281E-4</v>
          </cell>
          <cell r="E130">
            <v>1437971.705907386</v>
          </cell>
          <cell r="F130">
            <v>1121219.5165681187</v>
          </cell>
          <cell r="G130">
            <v>-159193</v>
          </cell>
          <cell r="H130">
            <v>-401245.20182567462</v>
          </cell>
          <cell r="I130">
            <v>-16604.283520189012</v>
          </cell>
          <cell r="J130">
            <v>1213446.945636957</v>
          </cell>
          <cell r="K130">
            <v>0</v>
          </cell>
          <cell r="L130">
            <v>-63756.516950655525</v>
          </cell>
          <cell r="M130">
            <v>11441.563830137178</v>
          </cell>
          <cell r="N130">
            <v>431.31675504933935</v>
          </cell>
          <cell r="O130">
            <v>-194.64853597461516</v>
          </cell>
          <cell r="P130">
            <v>0</v>
          </cell>
          <cell r="Q130">
            <v>0</v>
          </cell>
          <cell r="R130">
            <v>0</v>
          </cell>
          <cell r="S130">
            <v>3143517.3978651538</v>
          </cell>
          <cell r="T130">
            <v>30669.230000000098</v>
          </cell>
          <cell r="U130">
            <v>6067234.7281847848</v>
          </cell>
          <cell r="V130">
            <v>45766.255320548713</v>
          </cell>
          <cell r="W130">
            <v>0</v>
          </cell>
          <cell r="X130">
            <v>6143670.2135053342</v>
          </cell>
          <cell r="Y130">
            <v>826635</v>
          </cell>
          <cell r="Z130">
            <v>0</v>
          </cell>
          <cell r="AA130">
            <v>0</v>
          </cell>
          <cell r="AB130">
            <v>83021.41760094506</v>
          </cell>
          <cell r="AC130">
            <v>909656.4176009451</v>
          </cell>
          <cell r="AD130" t="str">
            <v>N/A</v>
          </cell>
          <cell r="AE130">
            <v>1049091</v>
          </cell>
          <cell r="AF130">
            <v>1049091</v>
          </cell>
          <cell r="AG130">
            <v>1049091</v>
          </cell>
          <cell r="AH130">
            <v>1049091</v>
          </cell>
          <cell r="AI130">
            <v>1037650</v>
          </cell>
          <cell r="AJ130">
            <v>0</v>
          </cell>
          <cell r="AK130">
            <v>5234014</v>
          </cell>
          <cell r="AL130">
            <v>28546181</v>
          </cell>
          <cell r="AM130">
            <v>3143517.3978651538</v>
          </cell>
          <cell r="AN130">
            <v>-768667.2300000001</v>
          </cell>
          <cell r="AO130">
            <v>6029979.5659043891</v>
          </cell>
          <cell r="AP130">
            <v>0</v>
          </cell>
          <cell r="AQ130">
            <v>-795965.7699999999</v>
          </cell>
          <cell r="AR130">
            <v>0</v>
          </cell>
          <cell r="AS130">
            <v>0</v>
          </cell>
          <cell r="AT130">
            <v>36155044.96376954</v>
          </cell>
          <cell r="AU130">
            <v>8.6100491293295814E-4</v>
          </cell>
          <cell r="AV130">
            <v>0</v>
          </cell>
          <cell r="AW130">
            <v>0</v>
          </cell>
          <cell r="AY130">
            <v>0</v>
          </cell>
          <cell r="AZ130">
            <v>0</v>
          </cell>
          <cell r="BA130">
            <v>0</v>
          </cell>
          <cell r="BB130">
            <v>0</v>
          </cell>
          <cell r="BC130">
            <v>0</v>
          </cell>
          <cell r="BD130">
            <v>0</v>
          </cell>
          <cell r="BE130">
            <v>0</v>
          </cell>
          <cell r="BF130">
            <v>0</v>
          </cell>
          <cell r="BG130">
            <v>0</v>
          </cell>
          <cell r="BH130">
            <v>0</v>
          </cell>
          <cell r="BJ130">
            <v>0</v>
          </cell>
          <cell r="BL130">
            <v>0</v>
          </cell>
          <cell r="BM130">
            <v>0</v>
          </cell>
          <cell r="BN130">
            <v>0</v>
          </cell>
          <cell r="BO130">
            <v>0</v>
          </cell>
          <cell r="BQ130">
            <v>0</v>
          </cell>
          <cell r="BR130">
            <v>0</v>
          </cell>
          <cell r="BS130">
            <v>0</v>
          </cell>
          <cell r="BT130">
            <v>0</v>
          </cell>
          <cell r="CB130">
            <v>0</v>
          </cell>
          <cell r="CC130">
            <v>0</v>
          </cell>
          <cell r="CD130">
            <v>0</v>
          </cell>
          <cell r="CE130">
            <v>0</v>
          </cell>
          <cell r="CF130">
            <v>0</v>
          </cell>
          <cell r="CI130">
            <v>0</v>
          </cell>
          <cell r="CJ130">
            <v>0</v>
          </cell>
          <cell r="CK130">
            <v>0</v>
          </cell>
          <cell r="CV130">
            <v>8.3108550435342281E-4</v>
          </cell>
          <cell r="DG130">
            <v>36155044</v>
          </cell>
          <cell r="DR130">
            <v>13363003.759999996</v>
          </cell>
          <cell r="EC130">
            <v>2.70560756019723</v>
          </cell>
          <cell r="EN130">
            <v>2.4095909012463064E-2</v>
          </cell>
        </row>
        <row r="131">
          <cell r="B131">
            <v>32910</v>
          </cell>
          <cell r="C131" t="str">
            <v>Lexington City Schools</v>
          </cell>
          <cell r="D131">
            <v>1.0467233667264405E-3</v>
          </cell>
          <cell r="E131">
            <v>1811075.4878774383</v>
          </cell>
          <cell r="F131">
            <v>1412137.0918803702</v>
          </cell>
          <cell r="G131">
            <v>-122411</v>
          </cell>
          <cell r="H131">
            <v>-505354.41460328549</v>
          </cell>
          <cell r="I131">
            <v>-20912.519177980554</v>
          </cell>
          <cell r="J131">
            <v>1528294.339905726</v>
          </cell>
          <cell r="K131">
            <v>0</v>
          </cell>
          <cell r="L131">
            <v>-80299.121719444622</v>
          </cell>
          <cell r="M131">
            <v>14410.252796087445</v>
          </cell>
          <cell r="N131">
            <v>543.22849286368807</v>
          </cell>
          <cell r="O131">
            <v>-245.15307972099964</v>
          </cell>
          <cell r="P131">
            <v>0</v>
          </cell>
          <cell r="Q131">
            <v>0</v>
          </cell>
          <cell r="R131">
            <v>0</v>
          </cell>
          <cell r="S131">
            <v>4037238.1923720534</v>
          </cell>
          <cell r="T131">
            <v>30062.839999999967</v>
          </cell>
          <cell r="U131">
            <v>7641471.6995286299</v>
          </cell>
          <cell r="V131">
            <v>57641.01118434978</v>
          </cell>
          <cell r="W131">
            <v>0</v>
          </cell>
          <cell r="X131">
            <v>7729175.5507129794</v>
          </cell>
          <cell r="Y131">
            <v>642117</v>
          </cell>
          <cell r="Z131">
            <v>0</v>
          </cell>
          <cell r="AA131">
            <v>0</v>
          </cell>
          <cell r="AB131">
            <v>104562.59588990276</v>
          </cell>
          <cell r="AC131">
            <v>746679.59588990279</v>
          </cell>
          <cell r="AD131" t="str">
            <v>N/A</v>
          </cell>
          <cell r="AE131">
            <v>1399382</v>
          </cell>
          <cell r="AF131">
            <v>1399380</v>
          </cell>
          <cell r="AG131">
            <v>1399380</v>
          </cell>
          <cell r="AH131">
            <v>1399380</v>
          </cell>
          <cell r="AI131">
            <v>1384970</v>
          </cell>
          <cell r="AJ131">
            <v>0</v>
          </cell>
          <cell r="AK131">
            <v>6982492</v>
          </cell>
          <cell r="AL131">
            <v>35474123</v>
          </cell>
          <cell r="AM131">
            <v>4037238.1923720534</v>
          </cell>
          <cell r="AN131">
            <v>-957832.84</v>
          </cell>
          <cell r="AO131">
            <v>7594550.1148230778</v>
          </cell>
          <cell r="AP131">
            <v>0</v>
          </cell>
          <cell r="AQ131">
            <v>-612054.16</v>
          </cell>
          <cell r="AR131">
            <v>0</v>
          </cell>
          <cell r="AS131">
            <v>0</v>
          </cell>
          <cell r="AT131">
            <v>45536024.307195134</v>
          </cell>
          <cell r="AU131">
            <v>1.0699642547046229E-3</v>
          </cell>
          <cell r="AV131">
            <v>0</v>
          </cell>
          <cell r="AW131">
            <v>0</v>
          </cell>
          <cell r="AY131">
            <v>0</v>
          </cell>
          <cell r="AZ131">
            <v>0</v>
          </cell>
          <cell r="BA131">
            <v>0</v>
          </cell>
          <cell r="BB131">
            <v>0</v>
          </cell>
          <cell r="BC131">
            <v>0</v>
          </cell>
          <cell r="BD131">
            <v>0</v>
          </cell>
          <cell r="BE131">
            <v>0</v>
          </cell>
          <cell r="BF131">
            <v>0</v>
          </cell>
          <cell r="BG131">
            <v>0</v>
          </cell>
          <cell r="BH131">
            <v>0</v>
          </cell>
          <cell r="BJ131">
            <v>0</v>
          </cell>
          <cell r="BL131">
            <v>0</v>
          </cell>
          <cell r="BM131">
            <v>0</v>
          </cell>
          <cell r="BN131">
            <v>0</v>
          </cell>
          <cell r="BO131">
            <v>0</v>
          </cell>
          <cell r="BQ131">
            <v>0</v>
          </cell>
          <cell r="BR131">
            <v>0</v>
          </cell>
          <cell r="BS131">
            <v>0</v>
          </cell>
          <cell r="BT131">
            <v>0</v>
          </cell>
          <cell r="CB131">
            <v>0</v>
          </cell>
          <cell r="CC131">
            <v>0</v>
          </cell>
          <cell r="CD131">
            <v>0</v>
          </cell>
          <cell r="CE131">
            <v>0</v>
          </cell>
          <cell r="CF131">
            <v>0</v>
          </cell>
          <cell r="CI131">
            <v>0</v>
          </cell>
          <cell r="CJ131">
            <v>0</v>
          </cell>
          <cell r="CK131">
            <v>0</v>
          </cell>
          <cell r="CV131">
            <v>1.0467233667264405E-3</v>
          </cell>
          <cell r="DG131">
            <v>45536024</v>
          </cell>
          <cell r="DR131">
            <v>16502634.739999995</v>
          </cell>
          <cell r="EC131">
            <v>2.7593184189932578</v>
          </cell>
          <cell r="EN131">
            <v>2.4095909012463064E-2</v>
          </cell>
        </row>
        <row r="132">
          <cell r="B132">
            <v>32920</v>
          </cell>
          <cell r="C132" t="str">
            <v>Thomasville City Schools</v>
          </cell>
          <cell r="D132">
            <v>8.5878063645003586E-4</v>
          </cell>
          <cell r="E132">
            <v>1485890.7420807825</v>
          </cell>
          <cell r="F132">
            <v>1158583.0880153347</v>
          </cell>
          <cell r="G132">
            <v>-165225</v>
          </cell>
          <cell r="H132">
            <v>-414616.31563945685</v>
          </cell>
          <cell r="I132">
            <v>-17157.605438394065</v>
          </cell>
          <cell r="J132">
            <v>1253883.9082305867</v>
          </cell>
          <cell r="K132">
            <v>0</v>
          </cell>
          <cell r="L132">
            <v>-65881.142094180424</v>
          </cell>
          <cell r="M132">
            <v>11822.843036678034</v>
          </cell>
          <cell r="N132">
            <v>445.68997470483959</v>
          </cell>
          <cell r="O132">
            <v>-201.1350128629629</v>
          </cell>
          <cell r="P132">
            <v>0</v>
          </cell>
          <cell r="Q132">
            <v>0</v>
          </cell>
          <cell r="R132">
            <v>0</v>
          </cell>
          <cell r="S132">
            <v>3247545.0731531926</v>
          </cell>
          <cell r="T132">
            <v>8362.9300000000512</v>
          </cell>
          <cell r="U132">
            <v>6269419.5411529327</v>
          </cell>
          <cell r="V132">
            <v>47291.372146712136</v>
          </cell>
          <cell r="W132">
            <v>0</v>
          </cell>
          <cell r="X132">
            <v>6325073.8432996441</v>
          </cell>
          <cell r="Y132">
            <v>834489</v>
          </cell>
          <cell r="Z132">
            <v>0</v>
          </cell>
          <cell r="AA132">
            <v>0</v>
          </cell>
          <cell r="AB132">
            <v>85788.027191970323</v>
          </cell>
          <cell r="AC132">
            <v>920277.02719197026</v>
          </cell>
          <cell r="AD132" t="str">
            <v>N/A</v>
          </cell>
          <cell r="AE132">
            <v>1083324</v>
          </cell>
          <cell r="AF132">
            <v>1083323</v>
          </cell>
          <cell r="AG132">
            <v>1083323</v>
          </cell>
          <cell r="AH132">
            <v>1083323</v>
          </cell>
          <cell r="AI132">
            <v>1071500</v>
          </cell>
          <cell r="AJ132">
            <v>0</v>
          </cell>
          <cell r="AK132">
            <v>5404793</v>
          </cell>
          <cell r="AL132">
            <v>29473824</v>
          </cell>
          <cell r="AM132">
            <v>3247545.0731531926</v>
          </cell>
          <cell r="AN132">
            <v>-766288.93</v>
          </cell>
          <cell r="AO132">
            <v>6230922.8861076757</v>
          </cell>
          <cell r="AP132">
            <v>0</v>
          </cell>
          <cell r="AQ132">
            <v>-826126.07</v>
          </cell>
          <cell r="AR132">
            <v>0</v>
          </cell>
          <cell r="AS132">
            <v>0</v>
          </cell>
          <cell r="AT132">
            <v>37359876.959260873</v>
          </cell>
          <cell r="AU132">
            <v>8.8898430386855824E-4</v>
          </cell>
          <cell r="AV132">
            <v>0</v>
          </cell>
          <cell r="AW132">
            <v>0</v>
          </cell>
          <cell r="AY132">
            <v>0</v>
          </cell>
          <cell r="AZ132">
            <v>0</v>
          </cell>
          <cell r="BA132">
            <v>0</v>
          </cell>
          <cell r="BB132">
            <v>0</v>
          </cell>
          <cell r="BC132">
            <v>0</v>
          </cell>
          <cell r="BD132">
            <v>0</v>
          </cell>
          <cell r="BE132">
            <v>0</v>
          </cell>
          <cell r="BF132">
            <v>0</v>
          </cell>
          <cell r="BG132">
            <v>0</v>
          </cell>
          <cell r="BH132">
            <v>0</v>
          </cell>
          <cell r="BJ132">
            <v>0</v>
          </cell>
          <cell r="BL132">
            <v>0</v>
          </cell>
          <cell r="BM132">
            <v>0</v>
          </cell>
          <cell r="BN132">
            <v>0</v>
          </cell>
          <cell r="BO132">
            <v>0</v>
          </cell>
          <cell r="BQ132">
            <v>0</v>
          </cell>
          <cell r="BR132">
            <v>0</v>
          </cell>
          <cell r="BS132">
            <v>0</v>
          </cell>
          <cell r="BT132">
            <v>0</v>
          </cell>
          <cell r="CB132">
            <v>0</v>
          </cell>
          <cell r="CC132">
            <v>0</v>
          </cell>
          <cell r="CD132">
            <v>0</v>
          </cell>
          <cell r="CE132">
            <v>0</v>
          </cell>
          <cell r="CF132">
            <v>0</v>
          </cell>
          <cell r="CI132">
            <v>0</v>
          </cell>
          <cell r="CJ132">
            <v>0</v>
          </cell>
          <cell r="CK132">
            <v>0</v>
          </cell>
          <cell r="CV132">
            <v>8.5878063645003586E-4</v>
          </cell>
          <cell r="DG132">
            <v>37359877</v>
          </cell>
          <cell r="DR132">
            <v>12899764.759999992</v>
          </cell>
          <cell r="EC132">
            <v>2.8961673096432512</v>
          </cell>
          <cell r="EN132">
            <v>2.4095909012463064E-2</v>
          </cell>
        </row>
        <row r="133">
          <cell r="B133">
            <v>33000</v>
          </cell>
          <cell r="C133" t="str">
            <v>Davie County Schools</v>
          </cell>
          <cell r="D133">
            <v>2.2214001891298269E-3</v>
          </cell>
          <cell r="E133">
            <v>3843540.2888552998</v>
          </cell>
          <cell r="F133">
            <v>2996896.5083781565</v>
          </cell>
          <cell r="G133">
            <v>-235496</v>
          </cell>
          <cell r="H133">
            <v>-1072484.3142540827</v>
          </cell>
          <cell r="I133">
            <v>-44381.424485088515</v>
          </cell>
          <cell r="J133">
            <v>3243410.2874096716</v>
          </cell>
          <cell r="K133">
            <v>0</v>
          </cell>
          <cell r="L133">
            <v>-170414.16084212792</v>
          </cell>
          <cell r="M133">
            <v>30582.042308608627</v>
          </cell>
          <cell r="N133">
            <v>1152.8622701545976</v>
          </cell>
          <cell r="O133">
            <v>-520.27413829609679</v>
          </cell>
          <cell r="P133">
            <v>0</v>
          </cell>
          <cell r="Q133">
            <v>0</v>
          </cell>
          <cell r="R133">
            <v>0</v>
          </cell>
          <cell r="S133">
            <v>8592285.8155022953</v>
          </cell>
          <cell r="T133">
            <v>0</v>
          </cell>
          <cell r="U133">
            <v>16217051.437048359</v>
          </cell>
          <cell r="V133">
            <v>122328.16923443451</v>
          </cell>
          <cell r="W133">
            <v>0</v>
          </cell>
          <cell r="X133">
            <v>16339379.606282793</v>
          </cell>
          <cell r="Y133">
            <v>1177479.46</v>
          </cell>
          <cell r="Z133">
            <v>0</v>
          </cell>
          <cell r="AA133">
            <v>0</v>
          </cell>
          <cell r="AB133">
            <v>221907.12242544259</v>
          </cell>
          <cell r="AC133">
            <v>1399386.5824254425</v>
          </cell>
          <cell r="AD133" t="str">
            <v>N/A</v>
          </cell>
          <cell r="AE133">
            <v>2994115</v>
          </cell>
          <cell r="AF133">
            <v>2994115</v>
          </cell>
          <cell r="AG133">
            <v>2994115</v>
          </cell>
          <cell r="AH133">
            <v>2994115</v>
          </cell>
          <cell r="AI133">
            <v>2963533</v>
          </cell>
          <cell r="AJ133">
            <v>0</v>
          </cell>
          <cell r="AK133">
            <v>14939993</v>
          </cell>
          <cell r="AL133">
            <v>74967610</v>
          </cell>
          <cell r="AM133">
            <v>8592285.8155022953</v>
          </cell>
          <cell r="AN133">
            <v>-1861430.54</v>
          </cell>
          <cell r="AO133">
            <v>16117472.483857352</v>
          </cell>
          <cell r="AP133">
            <v>0</v>
          </cell>
          <cell r="AQ133">
            <v>-1177479.46</v>
          </cell>
          <cell r="AR133">
            <v>0</v>
          </cell>
          <cell r="AS133">
            <v>0</v>
          </cell>
          <cell r="AT133">
            <v>96638458.299359649</v>
          </cell>
          <cell r="AU133">
            <v>2.2611599054885461E-3</v>
          </cell>
          <cell r="AV133">
            <v>0</v>
          </cell>
          <cell r="AW133">
            <v>0</v>
          </cell>
          <cell r="AY133">
            <v>0</v>
          </cell>
          <cell r="AZ133">
            <v>0</v>
          </cell>
          <cell r="BA133">
            <v>0</v>
          </cell>
          <cell r="BB133">
            <v>0</v>
          </cell>
          <cell r="BC133">
            <v>0</v>
          </cell>
          <cell r="BD133">
            <v>0</v>
          </cell>
          <cell r="BE133">
            <v>0</v>
          </cell>
          <cell r="BF133">
            <v>0</v>
          </cell>
          <cell r="BG133">
            <v>0</v>
          </cell>
          <cell r="BH133">
            <v>0</v>
          </cell>
          <cell r="BJ133">
            <v>0</v>
          </cell>
          <cell r="BL133">
            <v>0</v>
          </cell>
          <cell r="BM133">
            <v>0</v>
          </cell>
          <cell r="BN133">
            <v>0</v>
          </cell>
          <cell r="BO133">
            <v>0</v>
          </cell>
          <cell r="BQ133">
            <v>0</v>
          </cell>
          <cell r="BR133">
            <v>0</v>
          </cell>
          <cell r="BS133">
            <v>0</v>
          </cell>
          <cell r="BT133">
            <v>0</v>
          </cell>
          <cell r="CB133">
            <v>0</v>
          </cell>
          <cell r="CC133">
            <v>0</v>
          </cell>
          <cell r="CD133">
            <v>0</v>
          </cell>
          <cell r="CE133">
            <v>0</v>
          </cell>
          <cell r="CF133">
            <v>0</v>
          </cell>
          <cell r="CI133">
            <v>0</v>
          </cell>
          <cell r="CJ133">
            <v>0</v>
          </cell>
          <cell r="CK133">
            <v>0</v>
          </cell>
          <cell r="CV133">
            <v>2.2214001891298269E-3</v>
          </cell>
          <cell r="DG133">
            <v>96638459</v>
          </cell>
          <cell r="DR133">
            <v>32554020.660000037</v>
          </cell>
          <cell r="EC133">
            <v>2.9685567877869588</v>
          </cell>
          <cell r="EN133">
            <v>2.4095909012463064E-2</v>
          </cell>
        </row>
        <row r="134">
          <cell r="B134">
            <v>33001</v>
          </cell>
          <cell r="C134" t="str">
            <v>N.E. Regional School For Biotechnology</v>
          </cell>
          <cell r="D134">
            <v>5.9114053478424925E-5</v>
          </cell>
          <cell r="E134">
            <v>102281.09608241063</v>
          </cell>
          <cell r="F134">
            <v>79750.916261049017</v>
          </cell>
          <cell r="G134">
            <v>57272</v>
          </cell>
          <cell r="H134">
            <v>-28540.060191685912</v>
          </cell>
          <cell r="I134">
            <v>-1181.0415400603304</v>
          </cell>
          <cell r="J134">
            <v>86310.935832554489</v>
          </cell>
          <cell r="K134">
            <v>0</v>
          </cell>
          <cell r="L134">
            <v>-4534.9198522615698</v>
          </cell>
          <cell r="M134">
            <v>813.82386359601048</v>
          </cell>
          <cell r="N134">
            <v>30.679011474232968</v>
          </cell>
          <cell r="O134">
            <v>-13.845102465181903</v>
          </cell>
          <cell r="P134">
            <v>0</v>
          </cell>
          <cell r="Q134">
            <v>0</v>
          </cell>
          <cell r="R134">
            <v>0</v>
          </cell>
          <cell r="S134">
            <v>292189.58436461142</v>
          </cell>
          <cell r="T134">
            <v>288321</v>
          </cell>
          <cell r="U134">
            <v>431554.67916277243</v>
          </cell>
          <cell r="V134">
            <v>3255.2954543840419</v>
          </cell>
          <cell r="W134">
            <v>0</v>
          </cell>
          <cell r="X134">
            <v>723130.97461715643</v>
          </cell>
          <cell r="Y134">
            <v>1961.1400000000067</v>
          </cell>
          <cell r="Z134">
            <v>0</v>
          </cell>
          <cell r="AA134">
            <v>0</v>
          </cell>
          <cell r="AB134">
            <v>5905.207700301652</v>
          </cell>
          <cell r="AC134">
            <v>7866.3477003016587</v>
          </cell>
          <cell r="AD134" t="str">
            <v>N/A</v>
          </cell>
          <cell r="AE134">
            <v>143216</v>
          </cell>
          <cell r="AF134">
            <v>143216</v>
          </cell>
          <cell r="AG134">
            <v>143216</v>
          </cell>
          <cell r="AH134">
            <v>143216</v>
          </cell>
          <cell r="AI134">
            <v>142402</v>
          </cell>
          <cell r="AJ134">
            <v>0</v>
          </cell>
          <cell r="AK134">
            <v>715266</v>
          </cell>
          <cell r="AL134">
            <v>1613911</v>
          </cell>
          <cell r="AM134">
            <v>292189.58436461142</v>
          </cell>
          <cell r="AN134">
            <v>-49703.859999999993</v>
          </cell>
          <cell r="AO134">
            <v>428904.76691685483</v>
          </cell>
          <cell r="AP134">
            <v>0</v>
          </cell>
          <cell r="AQ134">
            <v>286359.86</v>
          </cell>
          <cell r="AR134">
            <v>0</v>
          </cell>
          <cell r="AS134">
            <v>0</v>
          </cell>
          <cell r="AT134">
            <v>2571661.351281466</v>
          </cell>
          <cell r="AU134">
            <v>4.8678510169402041E-5</v>
          </cell>
          <cell r="AV134">
            <v>0</v>
          </cell>
          <cell r="AW134">
            <v>0</v>
          </cell>
          <cell r="AY134">
            <v>0</v>
          </cell>
          <cell r="AZ134">
            <v>0</v>
          </cell>
          <cell r="BA134">
            <v>0</v>
          </cell>
          <cell r="BB134">
            <v>0</v>
          </cell>
          <cell r="BC134">
            <v>0</v>
          </cell>
          <cell r="BD134">
            <v>0</v>
          </cell>
          <cell r="BE134">
            <v>0</v>
          </cell>
          <cell r="BF134">
            <v>0</v>
          </cell>
          <cell r="BG134">
            <v>0</v>
          </cell>
          <cell r="BH134">
            <v>0</v>
          </cell>
          <cell r="BJ134">
            <v>0</v>
          </cell>
          <cell r="BL134">
            <v>0</v>
          </cell>
          <cell r="BM134">
            <v>0</v>
          </cell>
          <cell r="BN134">
            <v>0</v>
          </cell>
          <cell r="BO134">
            <v>0</v>
          </cell>
          <cell r="BQ134">
            <v>0</v>
          </cell>
          <cell r="BR134">
            <v>0</v>
          </cell>
          <cell r="BS134">
            <v>0</v>
          </cell>
          <cell r="BT134">
            <v>0</v>
          </cell>
          <cell r="CB134">
            <v>0</v>
          </cell>
          <cell r="CC134">
            <v>0</v>
          </cell>
          <cell r="CD134">
            <v>0</v>
          </cell>
          <cell r="CE134">
            <v>0</v>
          </cell>
          <cell r="CF134">
            <v>0</v>
          </cell>
          <cell r="CI134">
            <v>0</v>
          </cell>
          <cell r="CJ134">
            <v>0</v>
          </cell>
          <cell r="CK134">
            <v>0</v>
          </cell>
          <cell r="CV134">
            <v>5.9114053478424925E-5</v>
          </cell>
          <cell r="DG134">
            <v>2571662</v>
          </cell>
          <cell r="DR134">
            <v>746290.78</v>
          </cell>
          <cell r="EC134">
            <v>3.4459249248664174</v>
          </cell>
          <cell r="EN134">
            <v>2.4095909012463064E-2</v>
          </cell>
        </row>
        <row r="135">
          <cell r="B135">
            <v>33027</v>
          </cell>
          <cell r="C135" t="str">
            <v>Cornerstone Academy</v>
          </cell>
          <cell r="D135">
            <v>2.2844448469440254E-4</v>
          </cell>
          <cell r="E135">
            <v>395262.22469336813</v>
          </cell>
          <cell r="F135">
            <v>308195.02127038408</v>
          </cell>
          <cell r="G135">
            <v>281683</v>
          </cell>
          <cell r="H135">
            <v>-110292.20565997022</v>
          </cell>
          <cell r="I135">
            <v>-4564.0995693221503</v>
          </cell>
          <cell r="J135">
            <v>333546.01993172121</v>
          </cell>
          <cell r="K135">
            <v>0</v>
          </cell>
          <cell r="L135">
            <v>-17525.061602456593</v>
          </cell>
          <cell r="M135">
            <v>3144.9978847931975</v>
          </cell>
          <cell r="N135">
            <v>118.55811866670103</v>
          </cell>
          <cell r="O135">
            <v>-53.503982760276017</v>
          </cell>
          <cell r="P135">
            <v>0</v>
          </cell>
          <cell r="Q135">
            <v>0</v>
          </cell>
          <cell r="R135">
            <v>0</v>
          </cell>
          <cell r="S135">
            <v>1189514.9510844243</v>
          </cell>
          <cell r="T135">
            <v>1448018</v>
          </cell>
          <cell r="U135">
            <v>1667730.0996586061</v>
          </cell>
          <cell r="V135">
            <v>12579.99153917279</v>
          </cell>
          <cell r="W135">
            <v>0</v>
          </cell>
          <cell r="X135">
            <v>3128328.0911977789</v>
          </cell>
          <cell r="Y135">
            <v>39606.349999999977</v>
          </cell>
          <cell r="Z135">
            <v>0</v>
          </cell>
          <cell r="AA135">
            <v>0</v>
          </cell>
          <cell r="AB135">
            <v>22820.49784661075</v>
          </cell>
          <cell r="AC135">
            <v>62426.847846610726</v>
          </cell>
          <cell r="AD135" t="str">
            <v>N/A</v>
          </cell>
          <cell r="AE135">
            <v>613810</v>
          </cell>
          <cell r="AF135">
            <v>613810</v>
          </cell>
          <cell r="AG135">
            <v>613810</v>
          </cell>
          <cell r="AH135">
            <v>613810</v>
          </cell>
          <cell r="AI135">
            <v>610665</v>
          </cell>
          <cell r="AJ135">
            <v>0</v>
          </cell>
          <cell r="AK135">
            <v>3065905</v>
          </cell>
          <cell r="AL135">
            <v>5836339</v>
          </cell>
          <cell r="AM135">
            <v>1189514.9510844243</v>
          </cell>
          <cell r="AN135">
            <v>-153643.65000000002</v>
          </cell>
          <cell r="AO135">
            <v>1657489.5933511681</v>
          </cell>
          <cell r="AP135">
            <v>0</v>
          </cell>
          <cell r="AQ135">
            <v>1408411.65</v>
          </cell>
          <cell r="AR135">
            <v>0</v>
          </cell>
          <cell r="AS135">
            <v>0</v>
          </cell>
          <cell r="AT135">
            <v>9938111.5444355924</v>
          </cell>
          <cell r="AU135">
            <v>1.7603461970201124E-4</v>
          </cell>
          <cell r="AV135">
            <v>0</v>
          </cell>
          <cell r="AW135">
            <v>0</v>
          </cell>
          <cell r="AY135">
            <v>0</v>
          </cell>
          <cell r="AZ135">
            <v>0</v>
          </cell>
          <cell r="BA135">
            <v>0</v>
          </cell>
          <cell r="BB135">
            <v>0</v>
          </cell>
          <cell r="BC135">
            <v>0</v>
          </cell>
          <cell r="BD135">
            <v>0</v>
          </cell>
          <cell r="BE135">
            <v>0</v>
          </cell>
          <cell r="BF135">
            <v>0</v>
          </cell>
          <cell r="BG135">
            <v>0</v>
          </cell>
          <cell r="BH135">
            <v>0</v>
          </cell>
          <cell r="BJ135">
            <v>0</v>
          </cell>
          <cell r="BL135">
            <v>0</v>
          </cell>
          <cell r="BM135">
            <v>0</v>
          </cell>
          <cell r="BN135">
            <v>0</v>
          </cell>
          <cell r="BO135">
            <v>0</v>
          </cell>
          <cell r="BQ135">
            <v>0</v>
          </cell>
          <cell r="BR135">
            <v>0</v>
          </cell>
          <cell r="BS135">
            <v>0</v>
          </cell>
          <cell r="BT135">
            <v>0</v>
          </cell>
          <cell r="CB135">
            <v>0</v>
          </cell>
          <cell r="CC135">
            <v>0</v>
          </cell>
          <cell r="CD135">
            <v>0</v>
          </cell>
          <cell r="CE135">
            <v>0</v>
          </cell>
          <cell r="CF135">
            <v>0</v>
          </cell>
          <cell r="CI135">
            <v>0</v>
          </cell>
          <cell r="CJ135">
            <v>0</v>
          </cell>
          <cell r="CK135">
            <v>0</v>
          </cell>
          <cell r="CV135">
            <v>2.2844448469440254E-4</v>
          </cell>
          <cell r="DG135">
            <v>9938112</v>
          </cell>
          <cell r="DR135">
            <v>2796774.3499999982</v>
          </cell>
          <cell r="EC135">
            <v>3.5534193167925778</v>
          </cell>
          <cell r="EN135">
            <v>2.4095909012463064E-2</v>
          </cell>
        </row>
        <row r="136">
          <cell r="B136">
            <v>33100</v>
          </cell>
          <cell r="C136" t="str">
            <v>Duplin County Schools</v>
          </cell>
          <cell r="D136">
            <v>3.1759199237567891E-3</v>
          </cell>
          <cell r="E136">
            <v>5495081.9941719472</v>
          </cell>
          <cell r="F136">
            <v>4284641.4513558326</v>
          </cell>
          <cell r="G136">
            <v>822968</v>
          </cell>
          <cell r="H136">
            <v>-1533323.1347614296</v>
          </cell>
          <cell r="I136">
            <v>-63451.804387445409</v>
          </cell>
          <cell r="J136">
            <v>4637080.4338218644</v>
          </cell>
          <cell r="K136">
            <v>0</v>
          </cell>
          <cell r="L136">
            <v>-243639.90394761649</v>
          </cell>
          <cell r="M136">
            <v>43722.926626349901</v>
          </cell>
          <cell r="N136">
            <v>1648.2389220312984</v>
          </cell>
          <cell r="O136">
            <v>-743.83220534307759</v>
          </cell>
          <cell r="P136">
            <v>0</v>
          </cell>
          <cell r="Q136">
            <v>0</v>
          </cell>
          <cell r="R136">
            <v>0</v>
          </cell>
          <cell r="S136">
            <v>13443984.369596193</v>
          </cell>
          <cell r="T136">
            <v>4114837.9</v>
          </cell>
          <cell r="U136">
            <v>23185402.169109322</v>
          </cell>
          <cell r="V136">
            <v>174891.7065053996</v>
          </cell>
          <cell r="W136">
            <v>0</v>
          </cell>
          <cell r="X136">
            <v>27475131.77561472</v>
          </cell>
          <cell r="Y136">
            <v>0</v>
          </cell>
          <cell r="Z136">
            <v>0</v>
          </cell>
          <cell r="AA136">
            <v>0</v>
          </cell>
          <cell r="AB136">
            <v>317259.02193722705</v>
          </cell>
          <cell r="AC136">
            <v>317259.02193722705</v>
          </cell>
          <cell r="AD136" t="str">
            <v>N/A</v>
          </cell>
          <cell r="AE136">
            <v>5440319</v>
          </cell>
          <cell r="AF136">
            <v>5440320</v>
          </cell>
          <cell r="AG136">
            <v>5440320</v>
          </cell>
          <cell r="AH136">
            <v>5440320</v>
          </cell>
          <cell r="AI136">
            <v>5396597</v>
          </cell>
          <cell r="AJ136">
            <v>0</v>
          </cell>
          <cell r="AK136">
            <v>27157876</v>
          </cell>
          <cell r="AL136">
            <v>100376612</v>
          </cell>
          <cell r="AM136">
            <v>13443984.369596193</v>
          </cell>
          <cell r="AN136">
            <v>-2815157.9</v>
          </cell>
          <cell r="AO136">
            <v>23043034.853677496</v>
          </cell>
          <cell r="AP136">
            <v>0</v>
          </cell>
          <cell r="AQ136">
            <v>4114837.9</v>
          </cell>
          <cell r="AR136">
            <v>0</v>
          </cell>
          <cell r="AS136">
            <v>0</v>
          </cell>
          <cell r="AT136">
            <v>138163311.22327369</v>
          </cell>
          <cell r="AU136">
            <v>3.0275417569832828E-3</v>
          </cell>
          <cell r="AV136">
            <v>0</v>
          </cell>
          <cell r="AW136">
            <v>0</v>
          </cell>
          <cell r="AY136">
            <v>0</v>
          </cell>
          <cell r="AZ136">
            <v>0</v>
          </cell>
          <cell r="BA136">
            <v>0</v>
          </cell>
          <cell r="BB136">
            <v>0</v>
          </cell>
          <cell r="BC136">
            <v>0</v>
          </cell>
          <cell r="BD136">
            <v>0</v>
          </cell>
          <cell r="BE136">
            <v>0</v>
          </cell>
          <cell r="BF136">
            <v>0</v>
          </cell>
          <cell r="BG136">
            <v>0</v>
          </cell>
          <cell r="BH136">
            <v>0</v>
          </cell>
          <cell r="BJ136">
            <v>0</v>
          </cell>
          <cell r="BL136">
            <v>0</v>
          </cell>
          <cell r="BM136">
            <v>0</v>
          </cell>
          <cell r="BN136">
            <v>0</v>
          </cell>
          <cell r="BO136">
            <v>0</v>
          </cell>
          <cell r="BQ136">
            <v>0</v>
          </cell>
          <cell r="BR136">
            <v>0</v>
          </cell>
          <cell r="BS136">
            <v>0</v>
          </cell>
          <cell r="BT136">
            <v>0</v>
          </cell>
          <cell r="CB136">
            <v>0</v>
          </cell>
          <cell r="CC136">
            <v>0</v>
          </cell>
          <cell r="CD136">
            <v>0</v>
          </cell>
          <cell r="CE136">
            <v>0</v>
          </cell>
          <cell r="CF136">
            <v>0</v>
          </cell>
          <cell r="CI136">
            <v>0</v>
          </cell>
          <cell r="CJ136">
            <v>0</v>
          </cell>
          <cell r="CK136">
            <v>0</v>
          </cell>
          <cell r="CV136">
            <v>3.1759199237567891E-3</v>
          </cell>
          <cell r="DG136">
            <v>138163312</v>
          </cell>
          <cell r="DR136">
            <v>48424353.820000038</v>
          </cell>
          <cell r="EC136">
            <v>2.8531782275004014</v>
          </cell>
          <cell r="EN136">
            <v>2.4095909012463064E-2</v>
          </cell>
        </row>
        <row r="137">
          <cell r="B137">
            <v>33105</v>
          </cell>
          <cell r="C137" t="str">
            <v>James Sprunt Technical College</v>
          </cell>
          <cell r="D137">
            <v>3.5701058323638399E-4</v>
          </cell>
          <cell r="E137">
            <v>617711.55279962695</v>
          </cell>
          <cell r="F137">
            <v>481643.8638975186</v>
          </cell>
          <cell r="G137">
            <v>-164000</v>
          </cell>
          <cell r="H137">
            <v>-172363.47255993955</v>
          </cell>
          <cell r="I137">
            <v>-7132.725709584859</v>
          </cell>
          <cell r="J137">
            <v>521262.13189736108</v>
          </cell>
          <cell r="K137">
            <v>0</v>
          </cell>
          <cell r="L137">
            <v>-27387.97775011414</v>
          </cell>
          <cell r="M137">
            <v>4914.9688626942143</v>
          </cell>
          <cell r="N137">
            <v>185.28135248801857</v>
          </cell>
          <cell r="O137">
            <v>-83.61544869979349</v>
          </cell>
          <cell r="P137">
            <v>0</v>
          </cell>
          <cell r="Q137">
            <v>0</v>
          </cell>
          <cell r="R137">
            <v>0</v>
          </cell>
          <cell r="S137">
            <v>1254750.0073413504</v>
          </cell>
          <cell r="T137">
            <v>9507.2199999999139</v>
          </cell>
          <cell r="U137">
            <v>2606310.6594868056</v>
          </cell>
          <cell r="V137">
            <v>19659.875450776857</v>
          </cell>
          <cell r="W137">
            <v>0</v>
          </cell>
          <cell r="X137">
            <v>2635477.7549375822</v>
          </cell>
          <cell r="Y137">
            <v>829512</v>
          </cell>
          <cell r="Z137">
            <v>0</v>
          </cell>
          <cell r="AA137">
            <v>0</v>
          </cell>
          <cell r="AB137">
            <v>35663.628547924294</v>
          </cell>
          <cell r="AC137">
            <v>865175.62854792434</v>
          </cell>
          <cell r="AD137" t="str">
            <v>N/A</v>
          </cell>
          <cell r="AE137">
            <v>355043</v>
          </cell>
          <cell r="AF137">
            <v>355043</v>
          </cell>
          <cell r="AG137">
            <v>355043</v>
          </cell>
          <cell r="AH137">
            <v>355043</v>
          </cell>
          <cell r="AI137">
            <v>350128</v>
          </cell>
          <cell r="AJ137">
            <v>0</v>
          </cell>
          <cell r="AK137">
            <v>1770300</v>
          </cell>
          <cell r="AL137">
            <v>12831919</v>
          </cell>
          <cell r="AM137">
            <v>1254750.0073413504</v>
          </cell>
          <cell r="AN137">
            <v>-325797.21999999991</v>
          </cell>
          <cell r="AO137">
            <v>2590306.9063896583</v>
          </cell>
          <cell r="AP137">
            <v>0</v>
          </cell>
          <cell r="AQ137">
            <v>-820004.78</v>
          </cell>
          <cell r="AR137">
            <v>0</v>
          </cell>
          <cell r="AS137">
            <v>0</v>
          </cell>
          <cell r="AT137">
            <v>15531173.913731011</v>
          </cell>
          <cell r="AU137">
            <v>3.8703409191319041E-4</v>
          </cell>
          <cell r="AV137">
            <v>0</v>
          </cell>
          <cell r="AW137">
            <v>0</v>
          </cell>
          <cell r="AY137">
            <v>0</v>
          </cell>
          <cell r="AZ137">
            <v>0</v>
          </cell>
          <cell r="BA137">
            <v>0</v>
          </cell>
          <cell r="BB137">
            <v>0</v>
          </cell>
          <cell r="BC137">
            <v>0</v>
          </cell>
          <cell r="BD137">
            <v>0</v>
          </cell>
          <cell r="BE137">
            <v>0</v>
          </cell>
          <cell r="BF137">
            <v>0</v>
          </cell>
          <cell r="BG137">
            <v>0</v>
          </cell>
          <cell r="BH137">
            <v>0</v>
          </cell>
          <cell r="BJ137">
            <v>0</v>
          </cell>
          <cell r="BL137">
            <v>0</v>
          </cell>
          <cell r="BM137">
            <v>0</v>
          </cell>
          <cell r="BN137">
            <v>0</v>
          </cell>
          <cell r="BO137">
            <v>0</v>
          </cell>
          <cell r="BQ137">
            <v>0</v>
          </cell>
          <cell r="BR137">
            <v>0</v>
          </cell>
          <cell r="BS137">
            <v>0</v>
          </cell>
          <cell r="BT137">
            <v>0</v>
          </cell>
          <cell r="CB137">
            <v>0</v>
          </cell>
          <cell r="CC137">
            <v>0</v>
          </cell>
          <cell r="CD137">
            <v>0</v>
          </cell>
          <cell r="CE137">
            <v>0</v>
          </cell>
          <cell r="CF137">
            <v>0</v>
          </cell>
          <cell r="CI137">
            <v>0</v>
          </cell>
          <cell r="CJ137">
            <v>0</v>
          </cell>
          <cell r="CK137">
            <v>0</v>
          </cell>
          <cell r="CV137">
            <v>3.5701058323638399E-4</v>
          </cell>
          <cell r="DG137">
            <v>15531174</v>
          </cell>
          <cell r="DR137">
            <v>5705826.6699999999</v>
          </cell>
          <cell r="EC137">
            <v>2.7219848933826798</v>
          </cell>
          <cell r="EN137">
            <v>2.4095909012463064E-2</v>
          </cell>
        </row>
        <row r="138">
          <cell r="B138">
            <v>33200</v>
          </cell>
          <cell r="C138" t="str">
            <v>Durham Public Schools</v>
          </cell>
          <cell r="D138">
            <v>1.3861030528488062E-2</v>
          </cell>
          <cell r="E138">
            <v>23982814.776911646</v>
          </cell>
          <cell r="F138">
            <v>18699950.687237989</v>
          </cell>
          <cell r="G138">
            <v>2001565</v>
          </cell>
          <cell r="H138">
            <v>-6692057.5112689054</v>
          </cell>
          <cell r="I138">
            <v>-276929.96637700679</v>
          </cell>
          <cell r="J138">
            <v>20238140.444117088</v>
          </cell>
          <cell r="K138">
            <v>0</v>
          </cell>
          <cell r="L138">
            <v>-1063345.4959975963</v>
          </cell>
          <cell r="M138">
            <v>190824.96892610262</v>
          </cell>
          <cell r="N138">
            <v>7193.5976236747347</v>
          </cell>
          <cell r="O138">
            <v>-3246.3919600771892</v>
          </cell>
          <cell r="P138">
            <v>0</v>
          </cell>
          <cell r="Q138">
            <v>0</v>
          </cell>
          <cell r="R138">
            <v>0</v>
          </cell>
          <cell r="S138">
            <v>57084910.109212928</v>
          </cell>
          <cell r="T138">
            <v>10564641</v>
          </cell>
          <cell r="U138">
            <v>101190702.22058544</v>
          </cell>
          <cell r="V138">
            <v>763299.87570441049</v>
          </cell>
          <cell r="W138">
            <v>0</v>
          </cell>
          <cell r="X138">
            <v>112518643.09628984</v>
          </cell>
          <cell r="Y138">
            <v>556814.71999999881</v>
          </cell>
          <cell r="Z138">
            <v>0</v>
          </cell>
          <cell r="AA138">
            <v>0</v>
          </cell>
          <cell r="AB138">
            <v>1384649.831885034</v>
          </cell>
          <cell r="AC138">
            <v>1941464.5518850328</v>
          </cell>
          <cell r="AD138" t="str">
            <v>N/A</v>
          </cell>
          <cell r="AE138">
            <v>22153600</v>
          </cell>
          <cell r="AF138">
            <v>22153600</v>
          </cell>
          <cell r="AG138">
            <v>22153600</v>
          </cell>
          <cell r="AH138">
            <v>22153600</v>
          </cell>
          <cell r="AI138">
            <v>21962775</v>
          </cell>
          <cell r="AJ138">
            <v>0</v>
          </cell>
          <cell r="AK138">
            <v>110577175</v>
          </cell>
          <cell r="AL138">
            <v>446877872</v>
          </cell>
          <cell r="AM138">
            <v>57084910.109212928</v>
          </cell>
          <cell r="AN138">
            <v>-11538019.280000001</v>
          </cell>
          <cell r="AO138">
            <v>100569352.26440483</v>
          </cell>
          <cell r="AP138">
            <v>0</v>
          </cell>
          <cell r="AQ138">
            <v>10007826.280000001</v>
          </cell>
          <cell r="AR138">
            <v>0</v>
          </cell>
          <cell r="AS138">
            <v>0</v>
          </cell>
          <cell r="AT138">
            <v>603001941.37361765</v>
          </cell>
          <cell r="AU138">
            <v>1.3478651924261592E-2</v>
          </cell>
          <cell r="AV138">
            <v>0</v>
          </cell>
          <cell r="AW138">
            <v>0</v>
          </cell>
          <cell r="AY138">
            <v>0</v>
          </cell>
          <cell r="AZ138">
            <v>0</v>
          </cell>
          <cell r="BA138">
            <v>0</v>
          </cell>
          <cell r="BB138">
            <v>0</v>
          </cell>
          <cell r="BC138">
            <v>0</v>
          </cell>
          <cell r="BD138">
            <v>0</v>
          </cell>
          <cell r="BE138">
            <v>0</v>
          </cell>
          <cell r="BF138">
            <v>0</v>
          </cell>
          <cell r="BG138">
            <v>0</v>
          </cell>
          <cell r="BH138">
            <v>0</v>
          </cell>
          <cell r="BJ138">
            <v>0</v>
          </cell>
          <cell r="BL138">
            <v>0</v>
          </cell>
          <cell r="BM138">
            <v>0</v>
          </cell>
          <cell r="BN138">
            <v>0</v>
          </cell>
          <cell r="BO138">
            <v>0</v>
          </cell>
          <cell r="BQ138">
            <v>0</v>
          </cell>
          <cell r="BR138">
            <v>0</v>
          </cell>
          <cell r="BS138">
            <v>0</v>
          </cell>
          <cell r="BT138">
            <v>0</v>
          </cell>
          <cell r="CB138">
            <v>0</v>
          </cell>
          <cell r="CC138">
            <v>0</v>
          </cell>
          <cell r="CD138">
            <v>0</v>
          </cell>
          <cell r="CE138">
            <v>0</v>
          </cell>
          <cell r="CF138">
            <v>0</v>
          </cell>
          <cell r="CI138">
            <v>0</v>
          </cell>
          <cell r="CJ138">
            <v>0</v>
          </cell>
          <cell r="CK138">
            <v>0</v>
          </cell>
          <cell r="CV138">
            <v>1.3861030528488062E-2</v>
          </cell>
          <cell r="DG138">
            <v>603001942</v>
          </cell>
          <cell r="DR138">
            <v>198407653.93000114</v>
          </cell>
          <cell r="EC138">
            <v>3.0392070570661605</v>
          </cell>
          <cell r="EN138">
            <v>2.4095909012463064E-2</v>
          </cell>
        </row>
        <row r="139">
          <cell r="B139">
            <v>33202</v>
          </cell>
          <cell r="C139" t="str">
            <v>Central Park School For Children</v>
          </cell>
          <cell r="D139">
            <v>1.6583970091368149E-4</v>
          </cell>
          <cell r="E139">
            <v>286941.35125789134</v>
          </cell>
          <cell r="F139">
            <v>223734.75209497384</v>
          </cell>
          <cell r="G139">
            <v>113924</v>
          </cell>
          <cell r="H139">
            <v>-80066.832973568744</v>
          </cell>
          <cell r="I139">
            <v>-3313.3166183862527</v>
          </cell>
          <cell r="J139">
            <v>242138.3569860413</v>
          </cell>
          <cell r="K139">
            <v>0</v>
          </cell>
          <cell r="L139">
            <v>-12722.351246663553</v>
          </cell>
          <cell r="M139">
            <v>2283.1170964183248</v>
          </cell>
          <cell r="N139">
            <v>86.06748798018242</v>
          </cell>
          <cell r="O139">
            <v>-38.841316350993338</v>
          </cell>
          <cell r="P139">
            <v>0</v>
          </cell>
          <cell r="Q139">
            <v>0</v>
          </cell>
          <cell r="R139">
            <v>0</v>
          </cell>
          <cell r="S139">
            <v>772966.30276833544</v>
          </cell>
          <cell r="T139">
            <v>583485</v>
          </cell>
          <cell r="U139">
            <v>1210691.7849302064</v>
          </cell>
          <cell r="V139">
            <v>9132.4683856732991</v>
          </cell>
          <cell r="W139">
            <v>0</v>
          </cell>
          <cell r="X139">
            <v>1803309.2533158797</v>
          </cell>
          <cell r="Y139">
            <v>13867.510000000009</v>
          </cell>
          <cell r="Z139">
            <v>0</v>
          </cell>
          <cell r="AA139">
            <v>0</v>
          </cell>
          <cell r="AB139">
            <v>16566.583091931261</v>
          </cell>
          <cell r="AC139">
            <v>30434.09309193127</v>
          </cell>
          <cell r="AD139" t="str">
            <v>N/A</v>
          </cell>
          <cell r="AE139">
            <v>355031</v>
          </cell>
          <cell r="AF139">
            <v>355032</v>
          </cell>
          <cell r="AG139">
            <v>355032</v>
          </cell>
          <cell r="AH139">
            <v>355032</v>
          </cell>
          <cell r="AI139">
            <v>352749</v>
          </cell>
          <cell r="AJ139">
            <v>0</v>
          </cell>
          <cell r="AK139">
            <v>1772876</v>
          </cell>
          <cell r="AL139">
            <v>4798149</v>
          </cell>
          <cell r="AM139">
            <v>772966.30276833544</v>
          </cell>
          <cell r="AN139">
            <v>-129400.48999999999</v>
          </cell>
          <cell r="AO139">
            <v>1203257.6702239485</v>
          </cell>
          <cell r="AP139">
            <v>0</v>
          </cell>
          <cell r="AQ139">
            <v>569617.49</v>
          </cell>
          <cell r="AR139">
            <v>0</v>
          </cell>
          <cell r="AS139">
            <v>0</v>
          </cell>
          <cell r="AT139">
            <v>7214589.9729922842</v>
          </cell>
          <cell r="AU139">
            <v>1.4472092777425487E-4</v>
          </cell>
          <cell r="AV139">
            <v>0</v>
          </cell>
          <cell r="AW139">
            <v>0</v>
          </cell>
          <cell r="AY139">
            <v>0</v>
          </cell>
          <cell r="AZ139">
            <v>0</v>
          </cell>
          <cell r="BA139">
            <v>0</v>
          </cell>
          <cell r="BB139">
            <v>0</v>
          </cell>
          <cell r="BC139">
            <v>0</v>
          </cell>
          <cell r="BD139">
            <v>0</v>
          </cell>
          <cell r="BE139">
            <v>0</v>
          </cell>
          <cell r="BF139">
            <v>0</v>
          </cell>
          <cell r="BG139">
            <v>0</v>
          </cell>
          <cell r="BH139">
            <v>0</v>
          </cell>
          <cell r="BJ139">
            <v>0</v>
          </cell>
          <cell r="BL139">
            <v>0</v>
          </cell>
          <cell r="BM139">
            <v>0</v>
          </cell>
          <cell r="BN139">
            <v>0</v>
          </cell>
          <cell r="BO139">
            <v>0</v>
          </cell>
          <cell r="BQ139">
            <v>0</v>
          </cell>
          <cell r="BR139">
            <v>0</v>
          </cell>
          <cell r="BS139">
            <v>0</v>
          </cell>
          <cell r="BT139">
            <v>0</v>
          </cell>
          <cell r="CB139">
            <v>0</v>
          </cell>
          <cell r="CC139">
            <v>0</v>
          </cell>
          <cell r="CD139">
            <v>0</v>
          </cell>
          <cell r="CE139">
            <v>0</v>
          </cell>
          <cell r="CF139">
            <v>0</v>
          </cell>
          <cell r="CI139">
            <v>0</v>
          </cell>
          <cell r="CJ139">
            <v>0</v>
          </cell>
          <cell r="CK139">
            <v>0</v>
          </cell>
          <cell r="CV139">
            <v>1.6583970091368149E-4</v>
          </cell>
          <cell r="DG139">
            <v>7214591</v>
          </cell>
          <cell r="DR139">
            <v>2083307.32</v>
          </cell>
          <cell r="EC139">
            <v>3.4630469209890742</v>
          </cell>
          <cell r="EN139">
            <v>2.4095909012463064E-2</v>
          </cell>
        </row>
        <row r="140">
          <cell r="B140">
            <v>33203</v>
          </cell>
          <cell r="C140" t="str">
            <v>Healthy Start Academy</v>
          </cell>
          <cell r="D140">
            <v>1.1475133798238069E-4</v>
          </cell>
          <cell r="E140">
            <v>198546.57116424461</v>
          </cell>
          <cell r="F140">
            <v>154811.31486975838</v>
          </cell>
          <cell r="G140">
            <v>75281</v>
          </cell>
          <cell r="H140">
            <v>-55401.548369355711</v>
          </cell>
          <cell r="I140">
            <v>-2292.6206030543622</v>
          </cell>
          <cell r="J140">
            <v>167545.52913397894</v>
          </cell>
          <cell r="K140">
            <v>0</v>
          </cell>
          <cell r="L140">
            <v>-8803.1202407698747</v>
          </cell>
          <cell r="M140">
            <v>1579.7830081761626</v>
          </cell>
          <cell r="N140">
            <v>59.553649386095927</v>
          </cell>
          <cell r="O140">
            <v>-26.875910868853381</v>
          </cell>
          <cell r="P140">
            <v>0</v>
          </cell>
          <cell r="Q140">
            <v>0</v>
          </cell>
          <cell r="R140">
            <v>0</v>
          </cell>
          <cell r="S140">
            <v>531299.58670149522</v>
          </cell>
          <cell r="T140">
            <v>394559</v>
          </cell>
          <cell r="U140">
            <v>837727.64566989464</v>
          </cell>
          <cell r="V140">
            <v>6319.1320327046506</v>
          </cell>
          <cell r="W140">
            <v>0</v>
          </cell>
          <cell r="X140">
            <v>1238605.7777025993</v>
          </cell>
          <cell r="Y140">
            <v>18155.159999999989</v>
          </cell>
          <cell r="Z140">
            <v>0</v>
          </cell>
          <cell r="AA140">
            <v>0</v>
          </cell>
          <cell r="AB140">
            <v>11463.10301527181</v>
          </cell>
          <cell r="AC140">
            <v>29618.263015271797</v>
          </cell>
          <cell r="AD140" t="str">
            <v>N/A</v>
          </cell>
          <cell r="AE140">
            <v>242114</v>
          </cell>
          <cell r="AF140">
            <v>242114</v>
          </cell>
          <cell r="AG140">
            <v>242114</v>
          </cell>
          <cell r="AH140">
            <v>242114</v>
          </cell>
          <cell r="AI140">
            <v>240534</v>
          </cell>
          <cell r="AJ140">
            <v>0</v>
          </cell>
          <cell r="AK140">
            <v>1208990</v>
          </cell>
          <cell r="AL140">
            <v>3331051</v>
          </cell>
          <cell r="AM140">
            <v>531299.58670149522</v>
          </cell>
          <cell r="AN140">
            <v>-79264.840000000011</v>
          </cell>
          <cell r="AO140">
            <v>832583.67468732758</v>
          </cell>
          <cell r="AP140">
            <v>0</v>
          </cell>
          <cell r="AQ140">
            <v>376403.84</v>
          </cell>
          <cell r="AR140">
            <v>0</v>
          </cell>
          <cell r="AS140">
            <v>0</v>
          </cell>
          <cell r="AT140">
            <v>4992073.2613888225</v>
          </cell>
          <cell r="AU140">
            <v>1.0047057826492E-4</v>
          </cell>
          <cell r="AV140">
            <v>0</v>
          </cell>
          <cell r="AW140">
            <v>0</v>
          </cell>
          <cell r="AY140">
            <v>0</v>
          </cell>
          <cell r="AZ140">
            <v>0</v>
          </cell>
          <cell r="BA140">
            <v>0</v>
          </cell>
          <cell r="BB140">
            <v>0</v>
          </cell>
          <cell r="BC140">
            <v>0</v>
          </cell>
          <cell r="BD140">
            <v>0</v>
          </cell>
          <cell r="BE140">
            <v>0</v>
          </cell>
          <cell r="BF140">
            <v>0</v>
          </cell>
          <cell r="BG140">
            <v>0</v>
          </cell>
          <cell r="BH140">
            <v>0</v>
          </cell>
          <cell r="BJ140">
            <v>0</v>
          </cell>
          <cell r="BL140">
            <v>0</v>
          </cell>
          <cell r="BM140">
            <v>0</v>
          </cell>
          <cell r="BN140">
            <v>0</v>
          </cell>
          <cell r="BO140">
            <v>0</v>
          </cell>
          <cell r="BQ140">
            <v>0</v>
          </cell>
          <cell r="BR140">
            <v>0</v>
          </cell>
          <cell r="BS140">
            <v>0</v>
          </cell>
          <cell r="BT140">
            <v>0</v>
          </cell>
          <cell r="CB140">
            <v>0</v>
          </cell>
          <cell r="CC140">
            <v>0</v>
          </cell>
          <cell r="CD140">
            <v>0</v>
          </cell>
          <cell r="CE140">
            <v>0</v>
          </cell>
          <cell r="CF140">
            <v>0</v>
          </cell>
          <cell r="CI140">
            <v>0</v>
          </cell>
          <cell r="CJ140">
            <v>0</v>
          </cell>
          <cell r="CK140">
            <v>0</v>
          </cell>
          <cell r="CV140">
            <v>1.1475133798238069E-4</v>
          </cell>
          <cell r="DG140">
            <v>4992073</v>
          </cell>
          <cell r="DR140">
            <v>1400711.38</v>
          </cell>
          <cell r="EC140">
            <v>3.5639554809642515</v>
          </cell>
          <cell r="EN140">
            <v>2.4095909012463064E-2</v>
          </cell>
        </row>
        <row r="141">
          <cell r="B141">
            <v>33204</v>
          </cell>
          <cell r="C141" t="str">
            <v>Voyager Academy</v>
          </cell>
          <cell r="D141">
            <v>4.0490674464265631E-4</v>
          </cell>
          <cell r="E141">
            <v>700583.07993253705</v>
          </cell>
          <cell r="F141">
            <v>546260.69412269385</v>
          </cell>
          <cell r="G141">
            <v>198362</v>
          </cell>
          <cell r="H141">
            <v>-195487.57332871223</v>
          </cell>
          <cell r="I141">
            <v>-8089.6446299036561</v>
          </cell>
          <cell r="J141">
            <v>591194.10696097661</v>
          </cell>
          <cell r="K141">
            <v>0</v>
          </cell>
          <cell r="L141">
            <v>-31062.319813084039</v>
          </cell>
          <cell r="M141">
            <v>5574.3558753154512</v>
          </cell>
          <cell r="N141">
            <v>210.13850233464578</v>
          </cell>
          <cell r="O141">
            <v>-94.833208662756533</v>
          </cell>
          <cell r="P141">
            <v>0</v>
          </cell>
          <cell r="Q141">
            <v>0</v>
          </cell>
          <cell r="R141">
            <v>0</v>
          </cell>
          <cell r="S141">
            <v>1807450.0044134951</v>
          </cell>
          <cell r="T141">
            <v>1052110</v>
          </cell>
          <cell r="U141">
            <v>2955970.5348048829</v>
          </cell>
          <cell r="V141">
            <v>22297.423501261805</v>
          </cell>
          <cell r="W141">
            <v>0</v>
          </cell>
          <cell r="X141">
            <v>4030377.9583061449</v>
          </cell>
          <cell r="Y141">
            <v>60301.110000000044</v>
          </cell>
          <cell r="Z141">
            <v>0</v>
          </cell>
          <cell r="AA141">
            <v>0</v>
          </cell>
          <cell r="AB141">
            <v>40448.223149518279</v>
          </cell>
          <cell r="AC141">
            <v>100749.33314951832</v>
          </cell>
          <cell r="AD141" t="str">
            <v>N/A</v>
          </cell>
          <cell r="AE141">
            <v>787041</v>
          </cell>
          <cell r="AF141">
            <v>787041</v>
          </cell>
          <cell r="AG141">
            <v>787041</v>
          </cell>
          <cell r="AH141">
            <v>787041</v>
          </cell>
          <cell r="AI141">
            <v>781466</v>
          </cell>
          <cell r="AJ141">
            <v>0</v>
          </cell>
          <cell r="AK141">
            <v>3929630</v>
          </cell>
          <cell r="AL141">
            <v>12161946</v>
          </cell>
          <cell r="AM141">
            <v>1807450.0044134951</v>
          </cell>
          <cell r="AN141">
            <v>-284204.88999999996</v>
          </cell>
          <cell r="AO141">
            <v>2937819.7351566264</v>
          </cell>
          <cell r="AP141">
            <v>0</v>
          </cell>
          <cell r="AQ141">
            <v>991808.8899999999</v>
          </cell>
          <cell r="AR141">
            <v>0</v>
          </cell>
          <cell r="AS141">
            <v>0</v>
          </cell>
          <cell r="AT141">
            <v>17614819.739570122</v>
          </cell>
          <cell r="AU141">
            <v>3.6682647886358247E-4</v>
          </cell>
          <cell r="AV141">
            <v>0</v>
          </cell>
          <cell r="AW141">
            <v>0</v>
          </cell>
          <cell r="AY141">
            <v>0</v>
          </cell>
          <cell r="AZ141">
            <v>0</v>
          </cell>
          <cell r="BA141">
            <v>0</v>
          </cell>
          <cell r="BB141">
            <v>0</v>
          </cell>
          <cell r="BC141">
            <v>0</v>
          </cell>
          <cell r="BD141">
            <v>0</v>
          </cell>
          <cell r="BE141">
            <v>0</v>
          </cell>
          <cell r="BF141">
            <v>0</v>
          </cell>
          <cell r="BG141">
            <v>0</v>
          </cell>
          <cell r="BH141">
            <v>0</v>
          </cell>
          <cell r="BJ141">
            <v>0</v>
          </cell>
          <cell r="BL141">
            <v>0</v>
          </cell>
          <cell r="BM141">
            <v>0</v>
          </cell>
          <cell r="BN141">
            <v>0</v>
          </cell>
          <cell r="BO141">
            <v>0</v>
          </cell>
          <cell r="BQ141">
            <v>0</v>
          </cell>
          <cell r="BR141">
            <v>0</v>
          </cell>
          <cell r="BS141">
            <v>0</v>
          </cell>
          <cell r="BT141">
            <v>0</v>
          </cell>
          <cell r="CB141">
            <v>0</v>
          </cell>
          <cell r="CC141">
            <v>0</v>
          </cell>
          <cell r="CD141">
            <v>0</v>
          </cell>
          <cell r="CE141">
            <v>0</v>
          </cell>
          <cell r="CF141">
            <v>0</v>
          </cell>
          <cell r="CI141">
            <v>0</v>
          </cell>
          <cell r="CJ141">
            <v>0</v>
          </cell>
          <cell r="CK141">
            <v>0</v>
          </cell>
          <cell r="CV141">
            <v>4.0490674464265631E-4</v>
          </cell>
          <cell r="DG141">
            <v>17614820</v>
          </cell>
          <cell r="DR141">
            <v>4874017.7599999988</v>
          </cell>
          <cell r="EC141">
            <v>3.6140245824627453</v>
          </cell>
          <cell r="EN141">
            <v>2.4095909012463064E-2</v>
          </cell>
        </row>
        <row r="142">
          <cell r="B142">
            <v>33205</v>
          </cell>
          <cell r="C142" t="str">
            <v>Durham Technical Institute</v>
          </cell>
          <cell r="D142">
            <v>1.1182984542950423E-3</v>
          </cell>
          <cell r="E142">
            <v>1934917.0784627127</v>
          </cell>
          <cell r="F142">
            <v>1508699.2201591246</v>
          </cell>
          <cell r="G142">
            <v>202739</v>
          </cell>
          <cell r="H142">
            <v>-539910.61887675221</v>
          </cell>
          <cell r="I142">
            <v>-22342.520111393569</v>
          </cell>
          <cell r="J142">
            <v>1632799.3167569202</v>
          </cell>
          <cell r="K142">
            <v>0</v>
          </cell>
          <cell r="L142">
            <v>-85789.986690507358</v>
          </cell>
          <cell r="M142">
            <v>15395.627861317269</v>
          </cell>
          <cell r="N142">
            <v>580.37453181004105</v>
          </cell>
          <cell r="O142">
            <v>-261.91668098044187</v>
          </cell>
          <cell r="P142">
            <v>0</v>
          </cell>
          <cell r="Q142">
            <v>0</v>
          </cell>
          <cell r="R142">
            <v>0</v>
          </cell>
          <cell r="S142">
            <v>4646825.5754122511</v>
          </cell>
          <cell r="T142">
            <v>1013693.1900000001</v>
          </cell>
          <cell r="U142">
            <v>8163996.5837846017</v>
          </cell>
          <cell r="V142">
            <v>61582.511445269076</v>
          </cell>
          <cell r="W142">
            <v>0</v>
          </cell>
          <cell r="X142">
            <v>9239272.285229871</v>
          </cell>
          <cell r="Y142">
            <v>0</v>
          </cell>
          <cell r="Z142">
            <v>0</v>
          </cell>
          <cell r="AA142">
            <v>0</v>
          </cell>
          <cell r="AB142">
            <v>111712.60055696784</v>
          </cell>
          <cell r="AC142">
            <v>111712.60055696784</v>
          </cell>
          <cell r="AD142" t="str">
            <v>N/A</v>
          </cell>
          <cell r="AE142">
            <v>1828590</v>
          </cell>
          <cell r="AF142">
            <v>1828591</v>
          </cell>
          <cell r="AG142">
            <v>1828591</v>
          </cell>
          <cell r="AH142">
            <v>1828591</v>
          </cell>
          <cell r="AI142">
            <v>1813196</v>
          </cell>
          <cell r="AJ142">
            <v>0</v>
          </cell>
          <cell r="AK142">
            <v>9127559</v>
          </cell>
          <cell r="AL142">
            <v>35901235</v>
          </cell>
          <cell r="AM142">
            <v>4646825.5754122511</v>
          </cell>
          <cell r="AN142">
            <v>-1025837.1900000001</v>
          </cell>
          <cell r="AO142">
            <v>8113866.4946729029</v>
          </cell>
          <cell r="AP142">
            <v>0</v>
          </cell>
          <cell r="AQ142">
            <v>1013693.1900000001</v>
          </cell>
          <cell r="AR142">
            <v>0</v>
          </cell>
          <cell r="AS142">
            <v>0</v>
          </cell>
          <cell r="AT142">
            <v>48649783.070085153</v>
          </cell>
          <cell r="AU142">
            <v>1.0828467437052501E-3</v>
          </cell>
          <cell r="AV142">
            <v>0</v>
          </cell>
          <cell r="AW142">
            <v>0</v>
          </cell>
          <cell r="AY142">
            <v>0</v>
          </cell>
          <cell r="AZ142">
            <v>0</v>
          </cell>
          <cell r="BA142">
            <v>0</v>
          </cell>
          <cell r="BB142">
            <v>0</v>
          </cell>
          <cell r="BC142">
            <v>0</v>
          </cell>
          <cell r="BD142">
            <v>0</v>
          </cell>
          <cell r="BE142">
            <v>0</v>
          </cell>
          <cell r="BF142">
            <v>0</v>
          </cell>
          <cell r="BG142">
            <v>0</v>
          </cell>
          <cell r="BH142">
            <v>0</v>
          </cell>
          <cell r="BJ142">
            <v>0</v>
          </cell>
          <cell r="BL142">
            <v>0</v>
          </cell>
          <cell r="BM142">
            <v>0</v>
          </cell>
          <cell r="BN142">
            <v>0</v>
          </cell>
          <cell r="BO142">
            <v>0</v>
          </cell>
          <cell r="BQ142">
            <v>0</v>
          </cell>
          <cell r="BR142">
            <v>0</v>
          </cell>
          <cell r="BS142">
            <v>0</v>
          </cell>
          <cell r="BT142">
            <v>0</v>
          </cell>
          <cell r="CB142">
            <v>0</v>
          </cell>
          <cell r="CC142">
            <v>0</v>
          </cell>
          <cell r="CD142">
            <v>0</v>
          </cell>
          <cell r="CE142">
            <v>0</v>
          </cell>
          <cell r="CF142">
            <v>0</v>
          </cell>
          <cell r="CI142">
            <v>0</v>
          </cell>
          <cell r="CJ142">
            <v>0</v>
          </cell>
          <cell r="CK142">
            <v>0</v>
          </cell>
          <cell r="CV142">
            <v>1.1182984542950423E-3</v>
          </cell>
          <cell r="DG142">
            <v>48649784</v>
          </cell>
          <cell r="DR142">
            <v>17495640.5</v>
          </cell>
          <cell r="EC142">
            <v>2.780680364345621</v>
          </cell>
          <cell r="EN142">
            <v>2.4095909012463064E-2</v>
          </cell>
        </row>
        <row r="143">
          <cell r="B143">
            <v>33206</v>
          </cell>
          <cell r="C143" t="str">
            <v>Bear Grass Charter School</v>
          </cell>
          <cell r="D143">
            <v>9.1382949996967092E-5</v>
          </cell>
          <cell r="E143">
            <v>158113.81116582092</v>
          </cell>
          <cell r="F143">
            <v>123284.96464137135</v>
          </cell>
          <cell r="G143">
            <v>-27643</v>
          </cell>
          <cell r="H143">
            <v>-44119.371620475045</v>
          </cell>
          <cell r="I143">
            <v>-1825.7428419972032</v>
          </cell>
          <cell r="J143">
            <v>133425.93629206016</v>
          </cell>
          <cell r="K143">
            <v>0</v>
          </cell>
          <cell r="L143">
            <v>-7010.4201913800871</v>
          </cell>
          <cell r="M143">
            <v>1258.0701382705172</v>
          </cell>
          <cell r="N143">
            <v>47.425923389425982</v>
          </cell>
          <cell r="O143">
            <v>-21.402800718789663</v>
          </cell>
          <cell r="P143">
            <v>0</v>
          </cell>
          <cell r="Q143">
            <v>0</v>
          </cell>
          <cell r="R143">
            <v>0</v>
          </cell>
          <cell r="S143">
            <v>335510.27070634119</v>
          </cell>
          <cell r="T143">
            <v>0</v>
          </cell>
          <cell r="U143">
            <v>667129.68146030081</v>
          </cell>
          <cell r="V143">
            <v>5032.2805530820688</v>
          </cell>
          <cell r="W143">
            <v>0</v>
          </cell>
          <cell r="X143">
            <v>672161.96201338293</v>
          </cell>
          <cell r="Y143">
            <v>138212.82</v>
          </cell>
          <cell r="Z143">
            <v>0</v>
          </cell>
          <cell r="AA143">
            <v>0</v>
          </cell>
          <cell r="AB143">
            <v>9128.7142099860157</v>
          </cell>
          <cell r="AC143">
            <v>147341.53420998601</v>
          </cell>
          <cell r="AD143" t="str">
            <v>N/A</v>
          </cell>
          <cell r="AE143">
            <v>105215</v>
          </cell>
          <cell r="AF143">
            <v>105215</v>
          </cell>
          <cell r="AG143">
            <v>105215</v>
          </cell>
          <cell r="AH143">
            <v>105215</v>
          </cell>
          <cell r="AI143">
            <v>103957</v>
          </cell>
          <cell r="AJ143">
            <v>0</v>
          </cell>
          <cell r="AK143">
            <v>524817</v>
          </cell>
          <cell r="AL143">
            <v>3187367</v>
          </cell>
          <cell r="AM143">
            <v>335510.27070634119</v>
          </cell>
          <cell r="AN143">
            <v>-72229.179999999993</v>
          </cell>
          <cell r="AO143">
            <v>663033.24780339689</v>
          </cell>
          <cell r="AP143">
            <v>0</v>
          </cell>
          <cell r="AQ143">
            <v>-138212.82</v>
          </cell>
          <cell r="AR143">
            <v>0</v>
          </cell>
          <cell r="AS143">
            <v>0</v>
          </cell>
          <cell r="AT143">
            <v>3975468.5185097381</v>
          </cell>
          <cell r="AU143">
            <v>9.6136797168055663E-5</v>
          </cell>
          <cell r="AV143">
            <v>0</v>
          </cell>
          <cell r="AW143">
            <v>0</v>
          </cell>
          <cell r="AY143">
            <v>0</v>
          </cell>
          <cell r="AZ143">
            <v>0</v>
          </cell>
          <cell r="BA143">
            <v>0</v>
          </cell>
          <cell r="BB143">
            <v>0</v>
          </cell>
          <cell r="BC143">
            <v>0</v>
          </cell>
          <cell r="BD143">
            <v>0</v>
          </cell>
          <cell r="BE143">
            <v>0</v>
          </cell>
          <cell r="BF143">
            <v>0</v>
          </cell>
          <cell r="BG143">
            <v>0</v>
          </cell>
          <cell r="BH143">
            <v>0</v>
          </cell>
          <cell r="BJ143">
            <v>0</v>
          </cell>
          <cell r="BL143">
            <v>0</v>
          </cell>
          <cell r="BM143">
            <v>0</v>
          </cell>
          <cell r="BN143">
            <v>0</v>
          </cell>
          <cell r="BO143">
            <v>0</v>
          </cell>
          <cell r="BQ143">
            <v>0</v>
          </cell>
          <cell r="BR143">
            <v>0</v>
          </cell>
          <cell r="BS143">
            <v>0</v>
          </cell>
          <cell r="BT143">
            <v>0</v>
          </cell>
          <cell r="CB143">
            <v>0</v>
          </cell>
          <cell r="CC143">
            <v>0</v>
          </cell>
          <cell r="CD143">
            <v>0</v>
          </cell>
          <cell r="CE143">
            <v>0</v>
          </cell>
          <cell r="CF143">
            <v>0</v>
          </cell>
          <cell r="CI143">
            <v>0</v>
          </cell>
          <cell r="CJ143">
            <v>0</v>
          </cell>
          <cell r="CK143">
            <v>0</v>
          </cell>
          <cell r="CV143">
            <v>9.1382949996967092E-5</v>
          </cell>
          <cell r="DG143">
            <v>3975469</v>
          </cell>
          <cell r="DR143">
            <v>1272069.9199999997</v>
          </cell>
          <cell r="EC143">
            <v>3.1251969231376848</v>
          </cell>
          <cell r="EN143">
            <v>2.4095909012463064E-2</v>
          </cell>
        </row>
        <row r="144">
          <cell r="B144">
            <v>33207</v>
          </cell>
          <cell r="C144" t="str">
            <v>Invest Collegiate Charter (Buncombe)</v>
          </cell>
          <cell r="D144">
            <v>1.8750286738630526E-4</v>
          </cell>
          <cell r="E144">
            <v>324423.6804343937</v>
          </cell>
          <cell r="F144">
            <v>252960.58374832058</v>
          </cell>
          <cell r="G144">
            <v>656385</v>
          </cell>
          <cell r="H144">
            <v>-90525.73468459498</v>
          </cell>
          <cell r="I144">
            <v>-3746.1257050233039</v>
          </cell>
          <cell r="J144">
            <v>273768.19898344367</v>
          </cell>
          <cell r="K144">
            <v>0</v>
          </cell>
          <cell r="L144">
            <v>-14384.235653480691</v>
          </cell>
          <cell r="M144">
            <v>2581.3541618719519</v>
          </cell>
          <cell r="N144">
            <v>97.310238116144703</v>
          </cell>
          <cell r="O144">
            <v>-43.915046570546558</v>
          </cell>
          <cell r="P144">
            <v>0</v>
          </cell>
          <cell r="Q144">
            <v>0</v>
          </cell>
          <cell r="R144">
            <v>0</v>
          </cell>
          <cell r="S144">
            <v>1401516.1164764767</v>
          </cell>
          <cell r="T144">
            <v>3304737</v>
          </cell>
          <cell r="U144">
            <v>1368840.9949172183</v>
          </cell>
          <cell r="V144">
            <v>10325.416647487807</v>
          </cell>
          <cell r="W144">
            <v>0</v>
          </cell>
          <cell r="X144">
            <v>4683903.4115647068</v>
          </cell>
          <cell r="Y144">
            <v>22808.76999999999</v>
          </cell>
          <cell r="Z144">
            <v>0</v>
          </cell>
          <cell r="AA144">
            <v>0</v>
          </cell>
          <cell r="AB144">
            <v>18730.628525116517</v>
          </cell>
          <cell r="AC144">
            <v>41539.398525116507</v>
          </cell>
          <cell r="AD144" t="str">
            <v>N/A</v>
          </cell>
          <cell r="AE144">
            <v>928988</v>
          </cell>
          <cell r="AF144">
            <v>928989</v>
          </cell>
          <cell r="AG144">
            <v>928989</v>
          </cell>
          <cell r="AH144">
            <v>928989</v>
          </cell>
          <cell r="AI144">
            <v>926408</v>
          </cell>
          <cell r="AJ144">
            <v>0</v>
          </cell>
          <cell r="AK144">
            <v>4642363</v>
          </cell>
          <cell r="AL144">
            <v>2250879</v>
          </cell>
          <cell r="AM144">
            <v>1401516.1164764767</v>
          </cell>
          <cell r="AN144">
            <v>-137746.23000000001</v>
          </cell>
          <cell r="AO144">
            <v>1360435.7830395899</v>
          </cell>
          <cell r="AP144">
            <v>0</v>
          </cell>
          <cell r="AQ144">
            <v>3281928.23</v>
          </cell>
          <cell r="AR144">
            <v>0</v>
          </cell>
          <cell r="AS144">
            <v>0</v>
          </cell>
          <cell r="AT144">
            <v>8157012.8995160665</v>
          </cell>
          <cell r="AU144">
            <v>6.7890614210609432E-5</v>
          </cell>
          <cell r="AV144">
            <v>0</v>
          </cell>
          <cell r="AW144">
            <v>0</v>
          </cell>
          <cell r="AY144">
            <v>0</v>
          </cell>
          <cell r="AZ144">
            <v>0</v>
          </cell>
          <cell r="BA144">
            <v>0</v>
          </cell>
          <cell r="BB144">
            <v>0</v>
          </cell>
          <cell r="BC144">
            <v>0</v>
          </cell>
          <cell r="BD144">
            <v>0</v>
          </cell>
          <cell r="BE144">
            <v>0</v>
          </cell>
          <cell r="BF144">
            <v>0</v>
          </cell>
          <cell r="BG144">
            <v>0</v>
          </cell>
          <cell r="BH144">
            <v>0</v>
          </cell>
          <cell r="BJ144">
            <v>0</v>
          </cell>
          <cell r="BL144">
            <v>0</v>
          </cell>
          <cell r="BM144">
            <v>0</v>
          </cell>
          <cell r="BN144">
            <v>0</v>
          </cell>
          <cell r="BO144">
            <v>0</v>
          </cell>
          <cell r="BQ144">
            <v>0</v>
          </cell>
          <cell r="BR144">
            <v>0</v>
          </cell>
          <cell r="BS144">
            <v>0</v>
          </cell>
          <cell r="BT144">
            <v>0</v>
          </cell>
          <cell r="CB144">
            <v>0</v>
          </cell>
          <cell r="CC144">
            <v>0</v>
          </cell>
          <cell r="CD144">
            <v>0</v>
          </cell>
          <cell r="CE144">
            <v>0</v>
          </cell>
          <cell r="CF144">
            <v>0</v>
          </cell>
          <cell r="CI144">
            <v>0</v>
          </cell>
          <cell r="CJ144">
            <v>0</v>
          </cell>
          <cell r="CK144">
            <v>0</v>
          </cell>
          <cell r="CV144">
            <v>1.8750286738630526E-4</v>
          </cell>
          <cell r="DG144">
            <v>8157012</v>
          </cell>
          <cell r="DR144">
            <v>1940969.2600000007</v>
          </cell>
          <cell r="EC144">
            <v>4.2025456910121273</v>
          </cell>
          <cell r="EN144">
            <v>2.4095909012463064E-2</v>
          </cell>
        </row>
        <row r="145">
          <cell r="B145">
            <v>33208</v>
          </cell>
          <cell r="C145" t="str">
            <v>Kipp Halifax College Prep Charter</v>
          </cell>
          <cell r="D145">
            <v>2.9970915411450654E-5</v>
          </cell>
          <cell r="E145">
            <v>51856.671950185206</v>
          </cell>
          <cell r="F145">
            <v>40433.836365458301</v>
          </cell>
          <cell r="G145">
            <v>62822</v>
          </cell>
          <cell r="H145">
            <v>-14469.854112692794</v>
          </cell>
          <cell r="I145">
            <v>-598.78986487496593</v>
          </cell>
          <cell r="J145">
            <v>43759.776308771587</v>
          </cell>
          <cell r="K145">
            <v>0</v>
          </cell>
          <cell r="L145">
            <v>-2299.2112922766401</v>
          </cell>
          <cell r="M145">
            <v>412.60994197527117</v>
          </cell>
          <cell r="N145">
            <v>15.554305680234661</v>
          </cell>
          <cell r="O145">
            <v>-7.0194880985158576</v>
          </cell>
          <cell r="P145">
            <v>0</v>
          </cell>
          <cell r="Q145">
            <v>0</v>
          </cell>
          <cell r="R145">
            <v>0</v>
          </cell>
          <cell r="S145">
            <v>181925.57411412767</v>
          </cell>
          <cell r="T145">
            <v>314109.83</v>
          </cell>
          <cell r="U145">
            <v>218798.88154385795</v>
          </cell>
          <cell r="V145">
            <v>1650.4397679010847</v>
          </cell>
          <cell r="W145">
            <v>0</v>
          </cell>
          <cell r="X145">
            <v>534559.15131175902</v>
          </cell>
          <cell r="Y145">
            <v>0</v>
          </cell>
          <cell r="Z145">
            <v>0</v>
          </cell>
          <cell r="AA145">
            <v>0</v>
          </cell>
          <cell r="AB145">
            <v>2993.9493243748298</v>
          </cell>
          <cell r="AC145">
            <v>2993.9493243748298</v>
          </cell>
          <cell r="AD145" t="str">
            <v>N/A</v>
          </cell>
          <cell r="AE145">
            <v>106396</v>
          </cell>
          <cell r="AF145">
            <v>106396</v>
          </cell>
          <cell r="AG145">
            <v>106396</v>
          </cell>
          <cell r="AH145">
            <v>106396</v>
          </cell>
          <cell r="AI145">
            <v>105983</v>
          </cell>
          <cell r="AJ145">
            <v>0</v>
          </cell>
          <cell r="AK145">
            <v>531567</v>
          </cell>
          <cell r="AL145">
            <v>618533</v>
          </cell>
          <cell r="AM145">
            <v>181925.57411412767</v>
          </cell>
          <cell r="AN145">
            <v>-28186.83</v>
          </cell>
          <cell r="AO145">
            <v>217455.37198738422</v>
          </cell>
          <cell r="AP145">
            <v>0</v>
          </cell>
          <cell r="AQ145">
            <v>314109.83</v>
          </cell>
          <cell r="AR145">
            <v>0</v>
          </cell>
          <cell r="AS145">
            <v>0</v>
          </cell>
          <cell r="AT145">
            <v>1303836.9461015121</v>
          </cell>
          <cell r="AU145">
            <v>1.8656076932907597E-5</v>
          </cell>
          <cell r="AV145">
            <v>0</v>
          </cell>
          <cell r="AW145">
            <v>0</v>
          </cell>
          <cell r="AY145">
            <v>0</v>
          </cell>
          <cell r="AZ145">
            <v>0</v>
          </cell>
          <cell r="BA145">
            <v>0</v>
          </cell>
          <cell r="BB145">
            <v>0</v>
          </cell>
          <cell r="BC145">
            <v>0</v>
          </cell>
          <cell r="BD145">
            <v>0</v>
          </cell>
          <cell r="BE145">
            <v>0</v>
          </cell>
          <cell r="BF145">
            <v>0</v>
          </cell>
          <cell r="BG145">
            <v>0</v>
          </cell>
          <cell r="BH145">
            <v>0</v>
          </cell>
          <cell r="BJ145">
            <v>0</v>
          </cell>
          <cell r="BL145">
            <v>0</v>
          </cell>
          <cell r="BM145">
            <v>0</v>
          </cell>
          <cell r="BN145">
            <v>0</v>
          </cell>
          <cell r="BO145">
            <v>0</v>
          </cell>
          <cell r="BQ145">
            <v>0</v>
          </cell>
          <cell r="BR145">
            <v>0</v>
          </cell>
          <cell r="BS145">
            <v>0</v>
          </cell>
          <cell r="BT145">
            <v>0</v>
          </cell>
          <cell r="CB145">
            <v>0</v>
          </cell>
          <cell r="CC145">
            <v>0</v>
          </cell>
          <cell r="CD145">
            <v>0</v>
          </cell>
          <cell r="CE145">
            <v>0</v>
          </cell>
          <cell r="CF145">
            <v>0</v>
          </cell>
          <cell r="CI145">
            <v>0</v>
          </cell>
          <cell r="CJ145">
            <v>0</v>
          </cell>
          <cell r="CK145">
            <v>0</v>
          </cell>
          <cell r="CV145">
            <v>2.9970915411450654E-5</v>
          </cell>
          <cell r="DG145">
            <v>1303837</v>
          </cell>
          <cell r="DR145">
            <v>364821.84</v>
          </cell>
          <cell r="EC145">
            <v>3.5739006195462419</v>
          </cell>
          <cell r="EN145">
            <v>2.4095909012463064E-2</v>
          </cell>
        </row>
        <row r="146">
          <cell r="B146">
            <v>33209</v>
          </cell>
          <cell r="C146" t="str">
            <v>Pioneer Springs Community Charter</v>
          </cell>
          <cell r="D146">
            <v>6.9109201951951491E-5</v>
          </cell>
          <cell r="E146">
            <v>119575.03350038601</v>
          </cell>
          <cell r="F146">
            <v>93235.395873327638</v>
          </cell>
          <cell r="G146">
            <v>142841</v>
          </cell>
          <cell r="H146">
            <v>-33365.68324193739</v>
          </cell>
          <cell r="I146">
            <v>-1380.7349268556359</v>
          </cell>
          <cell r="J146">
            <v>100904.59956854352</v>
          </cell>
          <cell r="K146">
            <v>0</v>
          </cell>
          <cell r="L146">
            <v>-5301.6951716945496</v>
          </cell>
          <cell r="M146">
            <v>951.42718918947457</v>
          </cell>
          <cell r="N146">
            <v>35.866293629023787</v>
          </cell>
          <cell r="O146">
            <v>-16.18606618916656</v>
          </cell>
          <cell r="P146">
            <v>0</v>
          </cell>
          <cell r="Q146">
            <v>0</v>
          </cell>
          <cell r="R146">
            <v>0</v>
          </cell>
          <cell r="S146">
            <v>417479.02301839902</v>
          </cell>
          <cell r="T146">
            <v>727344</v>
          </cell>
          <cell r="U146">
            <v>504522.99784271762</v>
          </cell>
          <cell r="V146">
            <v>3805.7087567578983</v>
          </cell>
          <cell r="W146">
            <v>0</v>
          </cell>
          <cell r="X146">
            <v>1235672.7065994756</v>
          </cell>
          <cell r="Y146">
            <v>13140.879999999997</v>
          </cell>
          <cell r="Z146">
            <v>0</v>
          </cell>
          <cell r="AA146">
            <v>0</v>
          </cell>
          <cell r="AB146">
            <v>6903.6746342781789</v>
          </cell>
          <cell r="AC146">
            <v>20044.554634278174</v>
          </cell>
          <cell r="AD146" t="str">
            <v>N/A</v>
          </cell>
          <cell r="AE146">
            <v>243316</v>
          </cell>
          <cell r="AF146">
            <v>243316</v>
          </cell>
          <cell r="AG146">
            <v>243316</v>
          </cell>
          <cell r="AH146">
            <v>243316</v>
          </cell>
          <cell r="AI146">
            <v>242365</v>
          </cell>
          <cell r="AJ146">
            <v>0</v>
          </cell>
          <cell r="AK146">
            <v>1215629</v>
          </cell>
          <cell r="AL146">
            <v>1418468</v>
          </cell>
          <cell r="AM146">
            <v>417479.02301839902</v>
          </cell>
          <cell r="AN146">
            <v>-45089.120000000003</v>
          </cell>
          <cell r="AO146">
            <v>501425.03196519736</v>
          </cell>
          <cell r="AP146">
            <v>0</v>
          </cell>
          <cell r="AQ146">
            <v>714203.12</v>
          </cell>
          <cell r="AR146">
            <v>0</v>
          </cell>
          <cell r="AS146">
            <v>0</v>
          </cell>
          <cell r="AT146">
            <v>3006486.0549835963</v>
          </cell>
          <cell r="AU146">
            <v>4.2783569407861607E-5</v>
          </cell>
          <cell r="AV146">
            <v>0</v>
          </cell>
          <cell r="AW146">
            <v>0</v>
          </cell>
          <cell r="AY146">
            <v>0</v>
          </cell>
          <cell r="AZ146">
            <v>0</v>
          </cell>
          <cell r="BA146">
            <v>0</v>
          </cell>
          <cell r="BB146">
            <v>0</v>
          </cell>
          <cell r="BC146">
            <v>0</v>
          </cell>
          <cell r="BD146">
            <v>0</v>
          </cell>
          <cell r="BE146">
            <v>0</v>
          </cell>
          <cell r="BF146">
            <v>0</v>
          </cell>
          <cell r="BG146">
            <v>0</v>
          </cell>
          <cell r="BH146">
            <v>0</v>
          </cell>
          <cell r="BJ146">
            <v>0</v>
          </cell>
          <cell r="BL146">
            <v>0</v>
          </cell>
          <cell r="BM146">
            <v>0</v>
          </cell>
          <cell r="BN146">
            <v>0</v>
          </cell>
          <cell r="BO146">
            <v>0</v>
          </cell>
          <cell r="BQ146">
            <v>0</v>
          </cell>
          <cell r="BR146">
            <v>0</v>
          </cell>
          <cell r="BS146">
            <v>0</v>
          </cell>
          <cell r="BT146">
            <v>0</v>
          </cell>
          <cell r="CB146">
            <v>0</v>
          </cell>
          <cell r="CC146">
            <v>0</v>
          </cell>
          <cell r="CD146">
            <v>0</v>
          </cell>
          <cell r="CE146">
            <v>0</v>
          </cell>
          <cell r="CF146">
            <v>0</v>
          </cell>
          <cell r="CI146">
            <v>0</v>
          </cell>
          <cell r="CJ146">
            <v>0</v>
          </cell>
          <cell r="CK146">
            <v>0</v>
          </cell>
          <cell r="CV146">
            <v>6.9109201951951491E-5</v>
          </cell>
          <cell r="DG146">
            <v>3006485</v>
          </cell>
          <cell r="DR146">
            <v>801128.51</v>
          </cell>
          <cell r="EC146">
            <v>3.752812392109226</v>
          </cell>
          <cell r="EN146">
            <v>2.4095909012463064E-2</v>
          </cell>
        </row>
        <row r="147">
          <cell r="B147">
            <v>33300</v>
          </cell>
          <cell r="C147" t="str">
            <v>Edgecombe County Schools</v>
          </cell>
          <cell r="D147">
            <v>1.9979924577220956E-3</v>
          </cell>
          <cell r="E147">
            <v>3456992.8217626</v>
          </cell>
          <cell r="F147">
            <v>2695496.5834673797</v>
          </cell>
          <cell r="G147">
            <v>-66132</v>
          </cell>
          <cell r="H147">
            <v>-964623.83562878007</v>
          </cell>
          <cell r="I147">
            <v>-39917.954368638602</v>
          </cell>
          <cell r="J147">
            <v>2917218.3036867674</v>
          </cell>
          <cell r="K147">
            <v>0</v>
          </cell>
          <cell r="L147">
            <v>-153275.49251041879</v>
          </cell>
          <cell r="M147">
            <v>27506.38546504913</v>
          </cell>
          <cell r="N147">
            <v>1036.9181257086132</v>
          </cell>
          <cell r="O147">
            <v>-467.94981352309202</v>
          </cell>
          <cell r="P147">
            <v>0</v>
          </cell>
          <cell r="Q147">
            <v>0</v>
          </cell>
          <cell r="R147">
            <v>0</v>
          </cell>
          <cell r="S147">
            <v>7873833.7801861446</v>
          </cell>
          <cell r="T147">
            <v>0</v>
          </cell>
          <cell r="U147">
            <v>14586091.518433837</v>
          </cell>
          <cell r="V147">
            <v>110025.54186019652</v>
          </cell>
          <cell r="W147">
            <v>0</v>
          </cell>
          <cell r="X147">
            <v>14696117.060294034</v>
          </cell>
          <cell r="Y147">
            <v>330660.01</v>
          </cell>
          <cell r="Z147">
            <v>0</v>
          </cell>
          <cell r="AA147">
            <v>0</v>
          </cell>
          <cell r="AB147">
            <v>199589.77184319301</v>
          </cell>
          <cell r="AC147">
            <v>530249.78184319299</v>
          </cell>
          <cell r="AD147" t="str">
            <v>N/A</v>
          </cell>
          <cell r="AE147">
            <v>2838675</v>
          </cell>
          <cell r="AF147">
            <v>2838675</v>
          </cell>
          <cell r="AG147">
            <v>2838675</v>
          </cell>
          <cell r="AH147">
            <v>2838675</v>
          </cell>
          <cell r="AI147">
            <v>2811168</v>
          </cell>
          <cell r="AJ147">
            <v>0</v>
          </cell>
          <cell r="AK147">
            <v>14165868</v>
          </cell>
          <cell r="AL147">
            <v>66604119</v>
          </cell>
          <cell r="AM147">
            <v>7873833.7801861446</v>
          </cell>
          <cell r="AN147">
            <v>-1724356.99</v>
          </cell>
          <cell r="AO147">
            <v>14496527.288450843</v>
          </cell>
          <cell r="AP147">
            <v>0</v>
          </cell>
          <cell r="AQ147">
            <v>-330660.01</v>
          </cell>
          <cell r="AR147">
            <v>0</v>
          </cell>
          <cell r="AS147">
            <v>0</v>
          </cell>
          <cell r="AT147">
            <v>86919463.068636984</v>
          </cell>
          <cell r="AU147">
            <v>2.0089017525020784E-3</v>
          </cell>
          <cell r="AV147">
            <v>0</v>
          </cell>
          <cell r="AW147">
            <v>0</v>
          </cell>
          <cell r="AY147">
            <v>0</v>
          </cell>
          <cell r="AZ147">
            <v>0</v>
          </cell>
          <cell r="BA147">
            <v>0</v>
          </cell>
          <cell r="BB147">
            <v>0</v>
          </cell>
          <cell r="BC147">
            <v>0</v>
          </cell>
          <cell r="BD147">
            <v>0</v>
          </cell>
          <cell r="BE147">
            <v>0</v>
          </cell>
          <cell r="BF147">
            <v>0</v>
          </cell>
          <cell r="BG147">
            <v>0</v>
          </cell>
          <cell r="BH147">
            <v>0</v>
          </cell>
          <cell r="BJ147">
            <v>0</v>
          </cell>
          <cell r="BL147">
            <v>0</v>
          </cell>
          <cell r="BM147">
            <v>0</v>
          </cell>
          <cell r="BN147">
            <v>0</v>
          </cell>
          <cell r="BO147">
            <v>0</v>
          </cell>
          <cell r="BQ147">
            <v>0</v>
          </cell>
          <cell r="BR147">
            <v>0</v>
          </cell>
          <cell r="BS147">
            <v>0</v>
          </cell>
          <cell r="BT147">
            <v>0</v>
          </cell>
          <cell r="CB147">
            <v>0</v>
          </cell>
          <cell r="CC147">
            <v>0</v>
          </cell>
          <cell r="CD147">
            <v>0</v>
          </cell>
          <cell r="CE147">
            <v>0</v>
          </cell>
          <cell r="CF147">
            <v>0</v>
          </cell>
          <cell r="CI147">
            <v>0</v>
          </cell>
          <cell r="CJ147">
            <v>0</v>
          </cell>
          <cell r="CK147">
            <v>0</v>
          </cell>
          <cell r="CV147">
            <v>1.9979924577220956E-3</v>
          </cell>
          <cell r="DG147">
            <v>86919463</v>
          </cell>
          <cell r="DR147">
            <v>30152921.930000052</v>
          </cell>
          <cell r="EC147">
            <v>2.8826215648945519</v>
          </cell>
          <cell r="EN147">
            <v>2.4095909012463064E-2</v>
          </cell>
        </row>
        <row r="148">
          <cell r="B148">
            <v>33305</v>
          </cell>
          <cell r="C148" t="str">
            <v>Edgecombe Technical College</v>
          </cell>
          <cell r="D148">
            <v>5.0947246059903392E-4</v>
          </cell>
          <cell r="E148">
            <v>881506.15002049413</v>
          </cell>
          <cell r="F148">
            <v>687330.56103779713</v>
          </cell>
          <cell r="G148">
            <v>-132634</v>
          </cell>
          <cell r="H148">
            <v>-245971.53867666362</v>
          </cell>
          <cell r="I148">
            <v>-10178.76636904652</v>
          </cell>
          <cell r="J148">
            <v>743867.86673774396</v>
          </cell>
          <cell r="K148">
            <v>0</v>
          </cell>
          <cell r="L148">
            <v>-39084.052603402517</v>
          </cell>
          <cell r="M148">
            <v>7013.9133062799983</v>
          </cell>
          <cell r="N148">
            <v>264.40601760168664</v>
          </cell>
          <cell r="O148">
            <v>-119.32354499689974</v>
          </cell>
          <cell r="P148">
            <v>0</v>
          </cell>
          <cell r="Q148">
            <v>0</v>
          </cell>
          <cell r="R148">
            <v>0</v>
          </cell>
          <cell r="S148">
            <v>1891995.2159258076</v>
          </cell>
          <cell r="T148">
            <v>87548.70000000007</v>
          </cell>
          <cell r="U148">
            <v>3719339.3336887197</v>
          </cell>
          <cell r="V148">
            <v>28055.653225119993</v>
          </cell>
          <cell r="W148">
            <v>0</v>
          </cell>
          <cell r="X148">
            <v>3834943.68691384</v>
          </cell>
          <cell r="Y148">
            <v>750722</v>
          </cell>
          <cell r="Z148">
            <v>0</v>
          </cell>
          <cell r="AA148">
            <v>0</v>
          </cell>
          <cell r="AB148">
            <v>50893.831845232591</v>
          </cell>
          <cell r="AC148">
            <v>801615.83184523263</v>
          </cell>
          <cell r="AD148" t="str">
            <v>N/A</v>
          </cell>
          <cell r="AE148">
            <v>608069</v>
          </cell>
          <cell r="AF148">
            <v>608068</v>
          </cell>
          <cell r="AG148">
            <v>608068</v>
          </cell>
          <cell r="AH148">
            <v>608068</v>
          </cell>
          <cell r="AI148">
            <v>601054</v>
          </cell>
          <cell r="AJ148">
            <v>0</v>
          </cell>
          <cell r="AK148">
            <v>3033327</v>
          </cell>
          <cell r="AL148">
            <v>17792167</v>
          </cell>
          <cell r="AM148">
            <v>1891995.2159258076</v>
          </cell>
          <cell r="AN148">
            <v>-553706.70000000007</v>
          </cell>
          <cell r="AO148">
            <v>3696501.1550686075</v>
          </cell>
          <cell r="AP148">
            <v>0</v>
          </cell>
          <cell r="AQ148">
            <v>-663173.29999999993</v>
          </cell>
          <cell r="AR148">
            <v>0</v>
          </cell>
          <cell r="AS148">
            <v>0</v>
          </cell>
          <cell r="AT148">
            <v>22163783.370994415</v>
          </cell>
          <cell r="AU148">
            <v>5.3664421705445478E-4</v>
          </cell>
          <cell r="AV148">
            <v>0</v>
          </cell>
          <cell r="AW148">
            <v>0</v>
          </cell>
          <cell r="AY148">
            <v>0</v>
          </cell>
          <cell r="AZ148">
            <v>0</v>
          </cell>
          <cell r="BA148">
            <v>0</v>
          </cell>
          <cell r="BB148">
            <v>0</v>
          </cell>
          <cell r="BC148">
            <v>0</v>
          </cell>
          <cell r="BD148">
            <v>0</v>
          </cell>
          <cell r="BE148">
            <v>0</v>
          </cell>
          <cell r="BF148">
            <v>0</v>
          </cell>
          <cell r="BG148">
            <v>0</v>
          </cell>
          <cell r="BH148">
            <v>0</v>
          </cell>
          <cell r="BJ148">
            <v>0</v>
          </cell>
          <cell r="BL148">
            <v>0</v>
          </cell>
          <cell r="BM148">
            <v>0</v>
          </cell>
          <cell r="BN148">
            <v>0</v>
          </cell>
          <cell r="BO148">
            <v>0</v>
          </cell>
          <cell r="BQ148">
            <v>0</v>
          </cell>
          <cell r="BR148">
            <v>0</v>
          </cell>
          <cell r="BS148">
            <v>0</v>
          </cell>
          <cell r="BT148">
            <v>0</v>
          </cell>
          <cell r="CB148">
            <v>0</v>
          </cell>
          <cell r="CC148">
            <v>0</v>
          </cell>
          <cell r="CD148">
            <v>0</v>
          </cell>
          <cell r="CE148">
            <v>0</v>
          </cell>
          <cell r="CF148">
            <v>0</v>
          </cell>
          <cell r="CI148">
            <v>0</v>
          </cell>
          <cell r="CJ148">
            <v>0</v>
          </cell>
          <cell r="CK148">
            <v>0</v>
          </cell>
          <cell r="CV148">
            <v>5.0947246059903392E-4</v>
          </cell>
          <cell r="DG148">
            <v>22163784</v>
          </cell>
          <cell r="DR148">
            <v>9481893.4399999995</v>
          </cell>
          <cell r="EC148">
            <v>2.3374850329471748</v>
          </cell>
          <cell r="EN148">
            <v>2.4095909012463064E-2</v>
          </cell>
        </row>
        <row r="149">
          <cell r="B149">
            <v>33400</v>
          </cell>
          <cell r="C149" t="str">
            <v>Winston-Salem-Forsyth County Schools</v>
          </cell>
          <cell r="D149">
            <v>1.7769357204634899E-2</v>
          </cell>
          <cell r="E149">
            <v>30745131.227268424</v>
          </cell>
          <cell r="F149">
            <v>23972683.905980468</v>
          </cell>
          <cell r="G149">
            <v>89100</v>
          </cell>
          <cell r="H149">
            <v>-8578984.0883257985</v>
          </cell>
          <cell r="I149">
            <v>-355014.54838490469</v>
          </cell>
          <cell r="J149">
            <v>25944589.471177764</v>
          </cell>
          <cell r="K149">
            <v>0</v>
          </cell>
          <cell r="L149">
            <v>-1363171.8010783424</v>
          </cell>
          <cell r="M149">
            <v>244630.94785356766</v>
          </cell>
          <cell r="N149">
            <v>9221.9410020614196</v>
          </cell>
          <cell r="O149">
            <v>-4161.7611508975397</v>
          </cell>
          <cell r="P149">
            <v>0</v>
          </cell>
          <cell r="Q149">
            <v>0</v>
          </cell>
          <cell r="R149">
            <v>0</v>
          </cell>
          <cell r="S149">
            <v>70704025.294342324</v>
          </cell>
          <cell r="T149">
            <v>445495.31000000238</v>
          </cell>
          <cell r="U149">
            <v>129722947.35588881</v>
          </cell>
          <cell r="V149">
            <v>978523.79141427064</v>
          </cell>
          <cell r="W149">
            <v>0</v>
          </cell>
          <cell r="X149">
            <v>131146966.45730309</v>
          </cell>
          <cell r="Y149">
            <v>0</v>
          </cell>
          <cell r="Z149">
            <v>0</v>
          </cell>
          <cell r="AA149">
            <v>0</v>
          </cell>
          <cell r="AB149">
            <v>1775072.7419245234</v>
          </cell>
          <cell r="AC149">
            <v>1775072.7419245234</v>
          </cell>
          <cell r="AD149" t="str">
            <v>N/A</v>
          </cell>
          <cell r="AE149">
            <v>25923305</v>
          </cell>
          <cell r="AF149">
            <v>25923306</v>
          </cell>
          <cell r="AG149">
            <v>25923306</v>
          </cell>
          <cell r="AH149">
            <v>25923306</v>
          </cell>
          <cell r="AI149">
            <v>25678675</v>
          </cell>
          <cell r="AJ149">
            <v>0</v>
          </cell>
          <cell r="AK149">
            <v>129371898</v>
          </cell>
          <cell r="AL149">
            <v>588665314</v>
          </cell>
          <cell r="AM149">
            <v>70704025.294342324</v>
          </cell>
          <cell r="AN149">
            <v>-15713796.310000002</v>
          </cell>
          <cell r="AO149">
            <v>128926398.40537857</v>
          </cell>
          <cell r="AP149">
            <v>0</v>
          </cell>
          <cell r="AQ149">
            <v>445495.31000000238</v>
          </cell>
          <cell r="AR149">
            <v>0</v>
          </cell>
          <cell r="AS149">
            <v>0</v>
          </cell>
          <cell r="AT149">
            <v>773027436.69972086</v>
          </cell>
          <cell r="AU149">
            <v>1.7755219836229876E-2</v>
          </cell>
          <cell r="AV149">
            <v>0</v>
          </cell>
          <cell r="AW149">
            <v>0</v>
          </cell>
          <cell r="AY149">
            <v>0</v>
          </cell>
          <cell r="AZ149">
            <v>0</v>
          </cell>
          <cell r="BA149">
            <v>0</v>
          </cell>
          <cell r="BB149">
            <v>0</v>
          </cell>
          <cell r="BC149">
            <v>0</v>
          </cell>
          <cell r="BD149">
            <v>0</v>
          </cell>
          <cell r="BE149">
            <v>0</v>
          </cell>
          <cell r="BF149">
            <v>0</v>
          </cell>
          <cell r="BG149">
            <v>0</v>
          </cell>
          <cell r="BH149">
            <v>0</v>
          </cell>
          <cell r="BJ149">
            <v>0</v>
          </cell>
          <cell r="BL149">
            <v>0</v>
          </cell>
          <cell r="BM149">
            <v>0</v>
          </cell>
          <cell r="BN149">
            <v>0</v>
          </cell>
          <cell r="BO149">
            <v>0</v>
          </cell>
          <cell r="BQ149">
            <v>0</v>
          </cell>
          <cell r="BR149">
            <v>0</v>
          </cell>
          <cell r="BS149">
            <v>0</v>
          </cell>
          <cell r="BT149">
            <v>0</v>
          </cell>
          <cell r="CB149">
            <v>0</v>
          </cell>
          <cell r="CC149">
            <v>0</v>
          </cell>
          <cell r="CD149">
            <v>0</v>
          </cell>
          <cell r="CE149">
            <v>0</v>
          </cell>
          <cell r="CF149">
            <v>0</v>
          </cell>
          <cell r="CI149">
            <v>0</v>
          </cell>
          <cell r="CJ149">
            <v>0</v>
          </cell>
          <cell r="CK149">
            <v>0</v>
          </cell>
          <cell r="CV149">
            <v>1.7769357204634899E-2</v>
          </cell>
          <cell r="DG149">
            <v>773027436</v>
          </cell>
          <cell r="DR149">
            <v>271727145.94999874</v>
          </cell>
          <cell r="EC149">
            <v>2.8448664313511278</v>
          </cell>
          <cell r="EN149">
            <v>2.4095909012463064E-2</v>
          </cell>
        </row>
        <row r="150">
          <cell r="B150">
            <v>33402</v>
          </cell>
          <cell r="C150" t="str">
            <v>Arts Based Elementary Charter</v>
          </cell>
          <cell r="D150">
            <v>1.4056542009747432E-4</v>
          </cell>
          <cell r="E150">
            <v>243210.95226706928</v>
          </cell>
          <cell r="F150">
            <v>189637.1571183879</v>
          </cell>
          <cell r="G150">
            <v>43162</v>
          </cell>
          <cell r="H150">
            <v>-67864.497769819078</v>
          </cell>
          <cell r="I150">
            <v>-2808.360964313486</v>
          </cell>
          <cell r="J150">
            <v>205236.0181786071</v>
          </cell>
          <cell r="K150">
            <v>0</v>
          </cell>
          <cell r="L150">
            <v>-10783.441104646583</v>
          </cell>
          <cell r="M150">
            <v>1935.1657776855752</v>
          </cell>
          <cell r="N150">
            <v>72.950641722187228</v>
          </cell>
          <cell r="O150">
            <v>-32.921827041029459</v>
          </cell>
          <cell r="P150">
            <v>0</v>
          </cell>
          <cell r="Q150">
            <v>0</v>
          </cell>
          <cell r="R150">
            <v>0</v>
          </cell>
          <cell r="S150">
            <v>601765.02231765189</v>
          </cell>
          <cell r="T150">
            <v>232721</v>
          </cell>
          <cell r="U150">
            <v>1026180.0908930356</v>
          </cell>
          <cell r="V150">
            <v>7740.6631107423009</v>
          </cell>
          <cell r="W150">
            <v>0</v>
          </cell>
          <cell r="X150">
            <v>1266641.7540037781</v>
          </cell>
          <cell r="Y150">
            <v>16910.510000000009</v>
          </cell>
          <cell r="Z150">
            <v>0</v>
          </cell>
          <cell r="AA150">
            <v>0</v>
          </cell>
          <cell r="AB150">
            <v>14041.804821567428</v>
          </cell>
          <cell r="AC150">
            <v>30952.314821567437</v>
          </cell>
          <cell r="AD150" t="str">
            <v>N/A</v>
          </cell>
          <cell r="AE150">
            <v>247525</v>
          </cell>
          <cell r="AF150">
            <v>247525</v>
          </cell>
          <cell r="AG150">
            <v>247525</v>
          </cell>
          <cell r="AH150">
            <v>247525</v>
          </cell>
          <cell r="AI150">
            <v>245590</v>
          </cell>
          <cell r="AJ150">
            <v>0</v>
          </cell>
          <cell r="AK150">
            <v>1235690</v>
          </cell>
          <cell r="AL150">
            <v>4381110</v>
          </cell>
          <cell r="AM150">
            <v>601765.02231765189</v>
          </cell>
          <cell r="AN150">
            <v>-103491.48999999999</v>
          </cell>
          <cell r="AO150">
            <v>1019878.9491822105</v>
          </cell>
          <cell r="AP150">
            <v>0</v>
          </cell>
          <cell r="AQ150">
            <v>215810.49</v>
          </cell>
          <cell r="AR150">
            <v>0</v>
          </cell>
          <cell r="AS150">
            <v>0</v>
          </cell>
          <cell r="AT150">
            <v>6115072.9714998621</v>
          </cell>
          <cell r="AU150">
            <v>1.3214227145512793E-4</v>
          </cell>
          <cell r="AV150">
            <v>0</v>
          </cell>
          <cell r="AW150">
            <v>0</v>
          </cell>
          <cell r="AY150">
            <v>0</v>
          </cell>
          <cell r="AZ150">
            <v>0</v>
          </cell>
          <cell r="BA150">
            <v>0</v>
          </cell>
          <cell r="BB150">
            <v>0</v>
          </cell>
          <cell r="BC150">
            <v>0</v>
          </cell>
          <cell r="BD150">
            <v>0</v>
          </cell>
          <cell r="BE150">
            <v>0</v>
          </cell>
          <cell r="BF150">
            <v>0</v>
          </cell>
          <cell r="BG150">
            <v>0</v>
          </cell>
          <cell r="BH150">
            <v>0</v>
          </cell>
          <cell r="BJ150">
            <v>0</v>
          </cell>
          <cell r="BL150">
            <v>0</v>
          </cell>
          <cell r="BM150">
            <v>0</v>
          </cell>
          <cell r="BN150">
            <v>0</v>
          </cell>
          <cell r="BO150">
            <v>0</v>
          </cell>
          <cell r="BQ150">
            <v>0</v>
          </cell>
          <cell r="BR150">
            <v>0</v>
          </cell>
          <cell r="BS150">
            <v>0</v>
          </cell>
          <cell r="BT150">
            <v>0</v>
          </cell>
          <cell r="CB150">
            <v>0</v>
          </cell>
          <cell r="CC150">
            <v>0</v>
          </cell>
          <cell r="CD150">
            <v>0</v>
          </cell>
          <cell r="CE150">
            <v>0</v>
          </cell>
          <cell r="CF150">
            <v>0</v>
          </cell>
          <cell r="CI150">
            <v>0</v>
          </cell>
          <cell r="CJ150">
            <v>0</v>
          </cell>
          <cell r="CK150">
            <v>0</v>
          </cell>
          <cell r="CV150">
            <v>1.4056542009747432E-4</v>
          </cell>
          <cell r="DG150">
            <v>6115074</v>
          </cell>
          <cell r="DR150">
            <v>1807378.6900000004</v>
          </cell>
          <cell r="EC150">
            <v>3.3833938807810102</v>
          </cell>
          <cell r="EN150">
            <v>2.4095909012463064E-2</v>
          </cell>
        </row>
        <row r="151">
          <cell r="B151">
            <v>33405</v>
          </cell>
          <cell r="C151" t="str">
            <v>Forsyth Technical Institute</v>
          </cell>
          <cell r="D151">
            <v>1.7860272560133689E-3</v>
          </cell>
          <cell r="E151">
            <v>3090243.5990923853</v>
          </cell>
          <cell r="F151">
            <v>2409533.8037723838</v>
          </cell>
          <cell r="G151">
            <v>19382</v>
          </cell>
          <cell r="H151">
            <v>-862287.77069427492</v>
          </cell>
          <cell r="I151">
            <v>-35683.09491416657</v>
          </cell>
          <cell r="J151">
            <v>2607733.2684557876</v>
          </cell>
          <cell r="K151">
            <v>0</v>
          </cell>
          <cell r="L151">
            <v>-137014.63498745495</v>
          </cell>
          <cell r="M151">
            <v>24588.25806129289</v>
          </cell>
          <cell r="N151">
            <v>926.91242532581816</v>
          </cell>
          <cell r="O151">
            <v>-418.30544363089109</v>
          </cell>
          <cell r="P151">
            <v>0</v>
          </cell>
          <cell r="Q151">
            <v>0</v>
          </cell>
          <cell r="R151">
            <v>0</v>
          </cell>
          <cell r="S151">
            <v>7117004.0357676493</v>
          </cell>
          <cell r="T151">
            <v>96910.160000000149</v>
          </cell>
          <cell r="U151">
            <v>13038666.342278937</v>
          </cell>
          <cell r="V151">
            <v>98353.032245171562</v>
          </cell>
          <cell r="W151">
            <v>0</v>
          </cell>
          <cell r="X151">
            <v>13233929.534524109</v>
          </cell>
          <cell r="Y151">
            <v>0</v>
          </cell>
          <cell r="Z151">
            <v>0</v>
          </cell>
          <cell r="AA151">
            <v>0</v>
          </cell>
          <cell r="AB151">
            <v>178415.47457083286</v>
          </cell>
          <cell r="AC151">
            <v>178415.47457083286</v>
          </cell>
          <cell r="AD151" t="str">
            <v>N/A</v>
          </cell>
          <cell r="AE151">
            <v>2616020</v>
          </cell>
          <cell r="AF151">
            <v>2616021</v>
          </cell>
          <cell r="AG151">
            <v>2616021</v>
          </cell>
          <cell r="AH151">
            <v>2616021</v>
          </cell>
          <cell r="AI151">
            <v>2591433</v>
          </cell>
          <cell r="AJ151">
            <v>0</v>
          </cell>
          <cell r="AK151">
            <v>13055516</v>
          </cell>
          <cell r="AL151">
            <v>59204762</v>
          </cell>
          <cell r="AM151">
            <v>7117004.0357676493</v>
          </cell>
          <cell r="AN151">
            <v>-1679024.1600000001</v>
          </cell>
          <cell r="AO151">
            <v>12958603.899953278</v>
          </cell>
          <cell r="AP151">
            <v>0</v>
          </cell>
          <cell r="AQ151">
            <v>96910.160000000149</v>
          </cell>
          <cell r="AR151">
            <v>0</v>
          </cell>
          <cell r="AS151">
            <v>0</v>
          </cell>
          <cell r="AT151">
            <v>77698255.935720921</v>
          </cell>
          <cell r="AU151">
            <v>1.7857236360827411E-3</v>
          </cell>
          <cell r="AV151">
            <v>0</v>
          </cell>
          <cell r="AW151">
            <v>0</v>
          </cell>
          <cell r="AY151">
            <v>0</v>
          </cell>
          <cell r="AZ151">
            <v>0</v>
          </cell>
          <cell r="BA151">
            <v>0</v>
          </cell>
          <cell r="BB151">
            <v>0</v>
          </cell>
          <cell r="BC151">
            <v>0</v>
          </cell>
          <cell r="BD151">
            <v>0</v>
          </cell>
          <cell r="BE151">
            <v>0</v>
          </cell>
          <cell r="BF151">
            <v>0</v>
          </cell>
          <cell r="BG151">
            <v>0</v>
          </cell>
          <cell r="BH151">
            <v>0</v>
          </cell>
          <cell r="BJ151">
            <v>0</v>
          </cell>
          <cell r="BL151">
            <v>0</v>
          </cell>
          <cell r="BM151">
            <v>0</v>
          </cell>
          <cell r="BN151">
            <v>0</v>
          </cell>
          <cell r="BO151">
            <v>0</v>
          </cell>
          <cell r="BQ151">
            <v>0</v>
          </cell>
          <cell r="BR151">
            <v>0</v>
          </cell>
          <cell r="BS151">
            <v>0</v>
          </cell>
          <cell r="BT151">
            <v>0</v>
          </cell>
          <cell r="CB151">
            <v>0</v>
          </cell>
          <cell r="CC151">
            <v>0</v>
          </cell>
          <cell r="CD151">
            <v>0</v>
          </cell>
          <cell r="CE151">
            <v>0</v>
          </cell>
          <cell r="CF151">
            <v>0</v>
          </cell>
          <cell r="CI151">
            <v>0</v>
          </cell>
          <cell r="CJ151">
            <v>0</v>
          </cell>
          <cell r="CK151">
            <v>0</v>
          </cell>
          <cell r="CV151">
            <v>1.7860272560133689E-3</v>
          </cell>
          <cell r="DG151">
            <v>77698256</v>
          </cell>
          <cell r="DR151">
            <v>29326717.320000004</v>
          </cell>
          <cell r="EC151">
            <v>2.6494017435429758</v>
          </cell>
          <cell r="EN151">
            <v>2.4095909012463064E-2</v>
          </cell>
        </row>
        <row r="152">
          <cell r="B152">
            <v>33500</v>
          </cell>
          <cell r="C152" t="str">
            <v>Franklin County Schools</v>
          </cell>
          <cell r="D152">
            <v>2.9704637198475579E-3</v>
          </cell>
          <cell r="E152">
            <v>5139594.8553913683</v>
          </cell>
          <cell r="F152">
            <v>4007459.9767466127</v>
          </cell>
          <cell r="G152">
            <v>596271</v>
          </cell>
          <cell r="H152">
            <v>-1434129.5914111184</v>
          </cell>
          <cell r="I152">
            <v>-59346.988405430755</v>
          </cell>
          <cell r="J152">
            <v>4337099.0218132632</v>
          </cell>
          <cell r="K152">
            <v>0</v>
          </cell>
          <cell r="L152">
            <v>-227878.382565593</v>
          </cell>
          <cell r="M152">
            <v>40894.408671203993</v>
          </cell>
          <cell r="N152">
            <v>1541.6112613264856</v>
          </cell>
          <cell r="O152">
            <v>-695.71230782549651</v>
          </cell>
          <cell r="P152">
            <v>0</v>
          </cell>
          <cell r="Q152">
            <v>0</v>
          </cell>
          <cell r="R152">
            <v>0</v>
          </cell>
          <cell r="S152">
            <v>12400810.199193807</v>
          </cell>
          <cell r="T152">
            <v>3054213</v>
          </cell>
          <cell r="U152">
            <v>21685495.109066315</v>
          </cell>
          <cell r="V152">
            <v>163577.63468481597</v>
          </cell>
          <cell r="W152">
            <v>0</v>
          </cell>
          <cell r="X152">
            <v>24903285.743751131</v>
          </cell>
          <cell r="Y152">
            <v>72861.060000000522</v>
          </cell>
          <cell r="Z152">
            <v>0</v>
          </cell>
          <cell r="AA152">
            <v>0</v>
          </cell>
          <cell r="AB152">
            <v>296734.94202715374</v>
          </cell>
          <cell r="AC152">
            <v>369596.00202715426</v>
          </cell>
          <cell r="AD152" t="str">
            <v>N/A</v>
          </cell>
          <cell r="AE152">
            <v>4914917</v>
          </cell>
          <cell r="AF152">
            <v>4914917</v>
          </cell>
          <cell r="AG152">
            <v>4914917</v>
          </cell>
          <cell r="AH152">
            <v>4914917</v>
          </cell>
          <cell r="AI152">
            <v>4874023</v>
          </cell>
          <cell r="AJ152">
            <v>0</v>
          </cell>
          <cell r="AK152">
            <v>24533691</v>
          </cell>
          <cell r="AL152">
            <v>94819163</v>
          </cell>
          <cell r="AM152">
            <v>12400810.199193807</v>
          </cell>
          <cell r="AN152">
            <v>-2528393.9399999995</v>
          </cell>
          <cell r="AO152">
            <v>21552337.801723979</v>
          </cell>
          <cell r="AP152">
            <v>0</v>
          </cell>
          <cell r="AQ152">
            <v>2981351.9399999995</v>
          </cell>
          <cell r="AR152">
            <v>0</v>
          </cell>
          <cell r="AS152">
            <v>0</v>
          </cell>
          <cell r="AT152">
            <v>129225269.00091779</v>
          </cell>
          <cell r="AU152">
            <v>2.8599189544238654E-3</v>
          </cell>
          <cell r="AV152">
            <v>0</v>
          </cell>
          <cell r="AW152">
            <v>0</v>
          </cell>
          <cell r="AY152">
            <v>0</v>
          </cell>
          <cell r="AZ152">
            <v>0</v>
          </cell>
          <cell r="BA152">
            <v>0</v>
          </cell>
          <cell r="BB152">
            <v>0</v>
          </cell>
          <cell r="BC152">
            <v>0</v>
          </cell>
          <cell r="BD152">
            <v>0</v>
          </cell>
          <cell r="BE152">
            <v>0</v>
          </cell>
          <cell r="BF152">
            <v>0</v>
          </cell>
          <cell r="BG152">
            <v>0</v>
          </cell>
          <cell r="BH152">
            <v>0</v>
          </cell>
          <cell r="BJ152">
            <v>0</v>
          </cell>
          <cell r="BL152">
            <v>0</v>
          </cell>
          <cell r="BM152">
            <v>0</v>
          </cell>
          <cell r="BN152">
            <v>0</v>
          </cell>
          <cell r="BO152">
            <v>0</v>
          </cell>
          <cell r="BQ152">
            <v>0</v>
          </cell>
          <cell r="BR152">
            <v>0</v>
          </cell>
          <cell r="BS152">
            <v>0</v>
          </cell>
          <cell r="BT152">
            <v>0</v>
          </cell>
          <cell r="CB152">
            <v>0</v>
          </cell>
          <cell r="CC152">
            <v>0</v>
          </cell>
          <cell r="CD152">
            <v>0</v>
          </cell>
          <cell r="CE152">
            <v>0</v>
          </cell>
          <cell r="CF152">
            <v>0</v>
          </cell>
          <cell r="CI152">
            <v>0</v>
          </cell>
          <cell r="CJ152">
            <v>0</v>
          </cell>
          <cell r="CK152">
            <v>0</v>
          </cell>
          <cell r="CV152">
            <v>2.9704637198475579E-3</v>
          </cell>
          <cell r="DG152">
            <v>129225268</v>
          </cell>
          <cell r="DR152">
            <v>43377886.109999992</v>
          </cell>
          <cell r="EC152">
            <v>2.9790586768636804</v>
          </cell>
          <cell r="EN152">
            <v>2.4095909012463064E-2</v>
          </cell>
        </row>
        <row r="153">
          <cell r="B153">
            <v>33501</v>
          </cell>
          <cell r="C153" t="str">
            <v>A Childs Garden Charter (AKA Cross Creek Charter)</v>
          </cell>
          <cell r="D153">
            <v>6.1684665278100188E-5</v>
          </cell>
          <cell r="E153">
            <v>106728.85388283155</v>
          </cell>
          <cell r="F153">
            <v>83218.935019911311</v>
          </cell>
          <cell r="G153">
            <v>14396</v>
          </cell>
          <cell r="H153">
            <v>-29781.142661507856</v>
          </cell>
          <cell r="I153">
            <v>-1232.3998743334789</v>
          </cell>
          <cell r="J153">
            <v>90064.221168894292</v>
          </cell>
          <cell r="K153">
            <v>0</v>
          </cell>
          <cell r="L153">
            <v>-4732.1236946111703</v>
          </cell>
          <cell r="M153">
            <v>849.21350621932925</v>
          </cell>
          <cell r="N153">
            <v>32.013107586028433</v>
          </cell>
          <cell r="O153">
            <v>-14.447165454783844</v>
          </cell>
          <cell r="P153">
            <v>0</v>
          </cell>
          <cell r="Q153">
            <v>0</v>
          </cell>
          <cell r="R153">
            <v>0</v>
          </cell>
          <cell r="S153">
            <v>259529.12328953523</v>
          </cell>
          <cell r="T153">
            <v>76357</v>
          </cell>
          <cell r="U153">
            <v>450321.10584447143</v>
          </cell>
          <cell r="V153">
            <v>3396.854024877317</v>
          </cell>
          <cell r="W153">
            <v>0</v>
          </cell>
          <cell r="X153">
            <v>530074.95986934868</v>
          </cell>
          <cell r="Y153">
            <v>4382.8700000000026</v>
          </cell>
          <cell r="Z153">
            <v>0</v>
          </cell>
          <cell r="AA153">
            <v>0</v>
          </cell>
          <cell r="AB153">
            <v>6161.9993716673944</v>
          </cell>
          <cell r="AC153">
            <v>10544.869371667397</v>
          </cell>
          <cell r="AD153" t="str">
            <v>N/A</v>
          </cell>
          <cell r="AE153">
            <v>104075</v>
          </cell>
          <cell r="AF153">
            <v>104077</v>
          </cell>
          <cell r="AG153">
            <v>104077</v>
          </cell>
          <cell r="AH153">
            <v>104077</v>
          </cell>
          <cell r="AI153">
            <v>103228</v>
          </cell>
          <cell r="AJ153">
            <v>0</v>
          </cell>
          <cell r="AK153">
            <v>519534</v>
          </cell>
          <cell r="AL153">
            <v>1953495</v>
          </cell>
          <cell r="AM153">
            <v>259529.12328953523</v>
          </cell>
          <cell r="AN153">
            <v>-49061.13</v>
          </cell>
          <cell r="AO153">
            <v>447555.9604976814</v>
          </cell>
          <cell r="AP153">
            <v>0</v>
          </cell>
          <cell r="AQ153">
            <v>71974.13</v>
          </cell>
          <cell r="AR153">
            <v>0</v>
          </cell>
          <cell r="AS153">
            <v>0</v>
          </cell>
          <cell r="AT153">
            <v>2683493.0837872168</v>
          </cell>
          <cell r="AU153">
            <v>5.8920963816648025E-5</v>
          </cell>
          <cell r="AV153">
            <v>0</v>
          </cell>
          <cell r="AW153">
            <v>0</v>
          </cell>
          <cell r="AY153">
            <v>0</v>
          </cell>
          <cell r="AZ153">
            <v>0</v>
          </cell>
          <cell r="BA153">
            <v>0</v>
          </cell>
          <cell r="BB153">
            <v>0</v>
          </cell>
          <cell r="BC153">
            <v>0</v>
          </cell>
          <cell r="BD153">
            <v>0</v>
          </cell>
          <cell r="BE153">
            <v>0</v>
          </cell>
          <cell r="BF153">
            <v>0</v>
          </cell>
          <cell r="BG153">
            <v>0</v>
          </cell>
          <cell r="BH153">
            <v>0</v>
          </cell>
          <cell r="BJ153">
            <v>0</v>
          </cell>
          <cell r="BL153">
            <v>0</v>
          </cell>
          <cell r="BM153">
            <v>0</v>
          </cell>
          <cell r="BN153">
            <v>0</v>
          </cell>
          <cell r="BO153">
            <v>0</v>
          </cell>
          <cell r="BQ153">
            <v>0</v>
          </cell>
          <cell r="BR153">
            <v>0</v>
          </cell>
          <cell r="BS153">
            <v>0</v>
          </cell>
          <cell r="BT153">
            <v>0</v>
          </cell>
          <cell r="CB153">
            <v>0</v>
          </cell>
          <cell r="CC153">
            <v>0</v>
          </cell>
          <cell r="CD153">
            <v>0</v>
          </cell>
          <cell r="CE153">
            <v>0</v>
          </cell>
          <cell r="CF153">
            <v>0</v>
          </cell>
          <cell r="CI153">
            <v>0</v>
          </cell>
          <cell r="CJ153">
            <v>0</v>
          </cell>
          <cell r="CK153">
            <v>0</v>
          </cell>
          <cell r="CV153">
            <v>6.1684665278100188E-5</v>
          </cell>
          <cell r="DG153">
            <v>2683493</v>
          </cell>
          <cell r="DR153">
            <v>814819.99</v>
          </cell>
          <cell r="EC153">
            <v>3.2933568554202997</v>
          </cell>
          <cell r="EN153">
            <v>2.4095909012463064E-2</v>
          </cell>
        </row>
        <row r="154">
          <cell r="B154">
            <v>33600</v>
          </cell>
          <cell r="C154" t="str">
            <v>Gaston County Schools</v>
          </cell>
          <cell r="D154">
            <v>9.4147007227892501E-3</v>
          </cell>
          <cell r="E154">
            <v>16289627.466778236</v>
          </cell>
          <cell r="F154">
            <v>12701396.111163935</v>
          </cell>
          <cell r="G154">
            <v>1617097</v>
          </cell>
          <cell r="H154">
            <v>-4545384.8874224313</v>
          </cell>
          <cell r="I154">
            <v>-188096.60286463556</v>
          </cell>
          <cell r="J154">
            <v>13746166.641472859</v>
          </cell>
          <cell r="K154">
            <v>0</v>
          </cell>
          <cell r="L154">
            <v>-722246.41516861704</v>
          </cell>
          <cell r="M154">
            <v>129612.29464017207</v>
          </cell>
          <cell r="N154">
            <v>4886.0413811131648</v>
          </cell>
          <cell r="O154">
            <v>-2205.0170562844701</v>
          </cell>
          <cell r="P154">
            <v>0</v>
          </cell>
          <cell r="Q154">
            <v>0</v>
          </cell>
          <cell r="R154">
            <v>0</v>
          </cell>
          <cell r="S154">
            <v>39030852.632924341</v>
          </cell>
          <cell r="T154">
            <v>8281272</v>
          </cell>
          <cell r="U154">
            <v>68730833.207364291</v>
          </cell>
          <cell r="V154">
            <v>518449.17856068828</v>
          </cell>
          <cell r="W154">
            <v>0</v>
          </cell>
          <cell r="X154">
            <v>77530554.38592498</v>
          </cell>
          <cell r="Y154">
            <v>195786.12000000011</v>
          </cell>
          <cell r="Z154">
            <v>0</v>
          </cell>
          <cell r="AA154">
            <v>0</v>
          </cell>
          <cell r="AB154">
            <v>940483.01432317775</v>
          </cell>
          <cell r="AC154">
            <v>1136269.1343231779</v>
          </cell>
          <cell r="AD154" t="str">
            <v>N/A</v>
          </cell>
          <cell r="AE154">
            <v>15304779</v>
          </cell>
          <cell r="AF154">
            <v>15304780</v>
          </cell>
          <cell r="AG154">
            <v>15304780</v>
          </cell>
          <cell r="AH154">
            <v>15304780</v>
          </cell>
          <cell r="AI154">
            <v>15175168</v>
          </cell>
          <cell r="AJ154">
            <v>0</v>
          </cell>
          <cell r="AK154">
            <v>76394287</v>
          </cell>
          <cell r="AL154">
            <v>302202104</v>
          </cell>
          <cell r="AM154">
            <v>39030852.632924341</v>
          </cell>
          <cell r="AN154">
            <v>-8055759.8799999999</v>
          </cell>
          <cell r="AO154">
            <v>68308799.371601805</v>
          </cell>
          <cell r="AP154">
            <v>0</v>
          </cell>
          <cell r="AQ154">
            <v>8085485.8799999999</v>
          </cell>
          <cell r="AR154">
            <v>0</v>
          </cell>
          <cell r="AS154">
            <v>0</v>
          </cell>
          <cell r="AT154">
            <v>409571482.00452614</v>
          </cell>
          <cell r="AU154">
            <v>9.1149668153587826E-3</v>
          </cell>
          <cell r="AV154">
            <v>0</v>
          </cell>
          <cell r="AW154">
            <v>0</v>
          </cell>
          <cell r="AY154">
            <v>0</v>
          </cell>
          <cell r="AZ154">
            <v>0</v>
          </cell>
          <cell r="BA154">
            <v>0</v>
          </cell>
          <cell r="BB154">
            <v>0</v>
          </cell>
          <cell r="BC154">
            <v>0</v>
          </cell>
          <cell r="BD154">
            <v>0</v>
          </cell>
          <cell r="BE154">
            <v>0</v>
          </cell>
          <cell r="BF154">
            <v>0</v>
          </cell>
          <cell r="BG154">
            <v>0</v>
          </cell>
          <cell r="BH154">
            <v>0</v>
          </cell>
          <cell r="BJ154">
            <v>0</v>
          </cell>
          <cell r="BL154">
            <v>0</v>
          </cell>
          <cell r="BM154">
            <v>0</v>
          </cell>
          <cell r="BN154">
            <v>0</v>
          </cell>
          <cell r="BO154">
            <v>0</v>
          </cell>
          <cell r="BQ154">
            <v>0</v>
          </cell>
          <cell r="BR154">
            <v>0</v>
          </cell>
          <cell r="BS154">
            <v>0</v>
          </cell>
          <cell r="BT154">
            <v>0</v>
          </cell>
          <cell r="CB154">
            <v>0</v>
          </cell>
          <cell r="CC154">
            <v>0</v>
          </cell>
          <cell r="CD154">
            <v>0</v>
          </cell>
          <cell r="CE154">
            <v>0</v>
          </cell>
          <cell r="CF154">
            <v>0</v>
          </cell>
          <cell r="CI154">
            <v>0</v>
          </cell>
          <cell r="CJ154">
            <v>0</v>
          </cell>
          <cell r="CK154">
            <v>0</v>
          </cell>
          <cell r="CV154">
            <v>9.4147007227892501E-3</v>
          </cell>
          <cell r="DG154">
            <v>409571482</v>
          </cell>
          <cell r="DR154">
            <v>138243699.03999978</v>
          </cell>
          <cell r="EC154">
            <v>2.9626773939367288</v>
          </cell>
          <cell r="EN154">
            <v>2.4095909012463064E-2</v>
          </cell>
        </row>
        <row r="155">
          <cell r="B155">
            <v>33605</v>
          </cell>
          <cell r="C155" t="str">
            <v>Gaston College</v>
          </cell>
          <cell r="D155">
            <v>1.2534016746131289E-3</v>
          </cell>
          <cell r="E155">
            <v>2168677.1514957808</v>
          </cell>
          <cell r="F155">
            <v>1690967.3099986792</v>
          </cell>
          <cell r="G155">
            <v>48046</v>
          </cell>
          <cell r="H155">
            <v>-605137.98551937437</v>
          </cell>
          <cell r="I155">
            <v>-25041.751613929919</v>
          </cell>
          <cell r="J155">
            <v>1830060.1150525704</v>
          </cell>
          <cell r="K155">
            <v>0</v>
          </cell>
          <cell r="L155">
            <v>-96154.396502948541</v>
          </cell>
          <cell r="M155">
            <v>17255.595470942571</v>
          </cell>
          <cell r="N155">
            <v>650.49040109072166</v>
          </cell>
          <cell r="O155">
            <v>-293.55920621114092</v>
          </cell>
          <cell r="P155">
            <v>0</v>
          </cell>
          <cell r="Q155">
            <v>0</v>
          </cell>
          <cell r="R155">
            <v>0</v>
          </cell>
          <cell r="S155">
            <v>5029028.9695766</v>
          </cell>
          <cell r="T155">
            <v>240228.45999999996</v>
          </cell>
          <cell r="U155">
            <v>9150300.575262852</v>
          </cell>
          <cell r="V155">
            <v>69022.381883770286</v>
          </cell>
          <cell r="W155">
            <v>0</v>
          </cell>
          <cell r="X155">
            <v>9459551.4171466231</v>
          </cell>
          <cell r="Y155">
            <v>0</v>
          </cell>
          <cell r="Z155">
            <v>0</v>
          </cell>
          <cell r="AA155">
            <v>0</v>
          </cell>
          <cell r="AB155">
            <v>125208.75806964959</v>
          </cell>
          <cell r="AC155">
            <v>125208.75806964959</v>
          </cell>
          <cell r="AD155" t="str">
            <v>N/A</v>
          </cell>
          <cell r="AE155">
            <v>1870320</v>
          </cell>
          <cell r="AF155">
            <v>1870320</v>
          </cell>
          <cell r="AG155">
            <v>1870320</v>
          </cell>
          <cell r="AH155">
            <v>1870320</v>
          </cell>
          <cell r="AI155">
            <v>1853064</v>
          </cell>
          <cell r="AJ155">
            <v>0</v>
          </cell>
          <cell r="AK155">
            <v>9334344</v>
          </cell>
          <cell r="AL155">
            <v>41442769</v>
          </cell>
          <cell r="AM155">
            <v>5029028.9695766</v>
          </cell>
          <cell r="AN155">
            <v>-1278907.46</v>
          </cell>
          <cell r="AO155">
            <v>9094114.1990769729</v>
          </cell>
          <cell r="AP155">
            <v>0</v>
          </cell>
          <cell r="AQ155">
            <v>240228.45999999996</v>
          </cell>
          <cell r="AR155">
            <v>0</v>
          </cell>
          <cell r="AS155">
            <v>0</v>
          </cell>
          <cell r="AT155">
            <v>54527233.16865357</v>
          </cell>
          <cell r="AU155">
            <v>1.2499895237390113E-3</v>
          </cell>
          <cell r="AV155">
            <v>0</v>
          </cell>
          <cell r="AW155">
            <v>0</v>
          </cell>
          <cell r="AY155">
            <v>0</v>
          </cell>
          <cell r="AZ155">
            <v>0</v>
          </cell>
          <cell r="BA155">
            <v>0</v>
          </cell>
          <cell r="BB155">
            <v>0</v>
          </cell>
          <cell r="BC155">
            <v>0</v>
          </cell>
          <cell r="BD155">
            <v>0</v>
          </cell>
          <cell r="BE155">
            <v>0</v>
          </cell>
          <cell r="BF155">
            <v>0</v>
          </cell>
          <cell r="BG155">
            <v>0</v>
          </cell>
          <cell r="BH155">
            <v>0</v>
          </cell>
          <cell r="BJ155">
            <v>0</v>
          </cell>
          <cell r="BL155">
            <v>0</v>
          </cell>
          <cell r="BM155">
            <v>0</v>
          </cell>
          <cell r="BN155">
            <v>0</v>
          </cell>
          <cell r="BO155">
            <v>0</v>
          </cell>
          <cell r="BQ155">
            <v>0</v>
          </cell>
          <cell r="BR155">
            <v>0</v>
          </cell>
          <cell r="BS155">
            <v>0</v>
          </cell>
          <cell r="BT155">
            <v>0</v>
          </cell>
          <cell r="CB155">
            <v>0</v>
          </cell>
          <cell r="CC155">
            <v>0</v>
          </cell>
          <cell r="CD155">
            <v>0</v>
          </cell>
          <cell r="CE155">
            <v>0</v>
          </cell>
          <cell r="CF155">
            <v>0</v>
          </cell>
          <cell r="CI155">
            <v>0</v>
          </cell>
          <cell r="CJ155">
            <v>0</v>
          </cell>
          <cell r="CK155">
            <v>0</v>
          </cell>
          <cell r="CV155">
            <v>1.2534016746131289E-3</v>
          </cell>
          <cell r="DG155">
            <v>54527233</v>
          </cell>
          <cell r="DR155">
            <v>21891172.329999983</v>
          </cell>
          <cell r="EC155">
            <v>2.4908320202328809</v>
          </cell>
          <cell r="EN155">
            <v>2.4095909012463064E-2</v>
          </cell>
        </row>
        <row r="156">
          <cell r="B156">
            <v>33700</v>
          </cell>
          <cell r="C156" t="str">
            <v>Gates County Schools</v>
          </cell>
          <cell r="D156">
            <v>6.6795511279260232E-4</v>
          </cell>
          <cell r="E156">
            <v>1155718.0915568967</v>
          </cell>
          <cell r="F156">
            <v>901139.90044523915</v>
          </cell>
          <cell r="G156">
            <v>-246088</v>
          </cell>
          <cell r="H156">
            <v>-322486.41402002476</v>
          </cell>
          <cell r="I156">
            <v>-13345.096278868243</v>
          </cell>
          <cell r="J156">
            <v>975264.38278015214</v>
          </cell>
          <cell r="K156">
            <v>0</v>
          </cell>
          <cell r="L156">
            <v>-51242.009694502478</v>
          </cell>
          <cell r="M156">
            <v>9195.7458271743017</v>
          </cell>
          <cell r="N156">
            <v>346.65534443710476</v>
          </cell>
          <cell r="O156">
            <v>-156.44176696715539</v>
          </cell>
          <cell r="P156">
            <v>0</v>
          </cell>
          <cell r="Q156">
            <v>0</v>
          </cell>
          <cell r="R156">
            <v>0</v>
          </cell>
          <cell r="S156">
            <v>2408346.8141935365</v>
          </cell>
          <cell r="T156">
            <v>0</v>
          </cell>
          <cell r="U156">
            <v>4876321.9139007609</v>
          </cell>
          <cell r="V156">
            <v>36782.983308697207</v>
          </cell>
          <cell r="W156">
            <v>0</v>
          </cell>
          <cell r="X156">
            <v>4913104.8972094581</v>
          </cell>
          <cell r="Y156">
            <v>1230442.92</v>
          </cell>
          <cell r="Z156">
            <v>0</v>
          </cell>
          <cell r="AA156">
            <v>0</v>
          </cell>
          <cell r="AB156">
            <v>66725.481394341215</v>
          </cell>
          <cell r="AC156">
            <v>1297168.4013943411</v>
          </cell>
          <cell r="AD156" t="str">
            <v>N/A</v>
          </cell>
          <cell r="AE156">
            <v>725027</v>
          </cell>
          <cell r="AF156">
            <v>725027</v>
          </cell>
          <cell r="AG156">
            <v>725027</v>
          </cell>
          <cell r="AH156">
            <v>725027</v>
          </cell>
          <cell r="AI156">
            <v>715831</v>
          </cell>
          <cell r="AJ156">
            <v>0</v>
          </cell>
          <cell r="AK156">
            <v>3615939</v>
          </cell>
          <cell r="AL156">
            <v>23615834</v>
          </cell>
          <cell r="AM156">
            <v>2408346.8141935365</v>
          </cell>
          <cell r="AN156">
            <v>-581800.07999999996</v>
          </cell>
          <cell r="AO156">
            <v>4846379.4158151178</v>
          </cell>
          <cell r="AP156">
            <v>0</v>
          </cell>
          <cell r="AQ156">
            <v>-1230442.92</v>
          </cell>
          <cell r="AR156">
            <v>0</v>
          </cell>
          <cell r="AS156">
            <v>0</v>
          </cell>
          <cell r="AT156">
            <v>29058317.230008654</v>
          </cell>
          <cell r="AU156">
            <v>7.1229664502386436E-4</v>
          </cell>
          <cell r="AV156">
            <v>0</v>
          </cell>
          <cell r="AW156">
            <v>0</v>
          </cell>
          <cell r="AY156">
            <v>0</v>
          </cell>
          <cell r="AZ156">
            <v>0</v>
          </cell>
          <cell r="BA156">
            <v>0</v>
          </cell>
          <cell r="BB156">
            <v>0</v>
          </cell>
          <cell r="BC156">
            <v>0</v>
          </cell>
          <cell r="BD156">
            <v>0</v>
          </cell>
          <cell r="BE156">
            <v>0</v>
          </cell>
          <cell r="BF156">
            <v>0</v>
          </cell>
          <cell r="BG156">
            <v>0</v>
          </cell>
          <cell r="BH156">
            <v>0</v>
          </cell>
          <cell r="BJ156">
            <v>0</v>
          </cell>
          <cell r="BL156">
            <v>0</v>
          </cell>
          <cell r="BM156">
            <v>0</v>
          </cell>
          <cell r="BN156">
            <v>0</v>
          </cell>
          <cell r="BO156">
            <v>0</v>
          </cell>
          <cell r="BQ156">
            <v>0</v>
          </cell>
          <cell r="BR156">
            <v>0</v>
          </cell>
          <cell r="BS156">
            <v>0</v>
          </cell>
          <cell r="BT156">
            <v>0</v>
          </cell>
          <cell r="CB156">
            <v>0</v>
          </cell>
          <cell r="CC156">
            <v>0</v>
          </cell>
          <cell r="CD156">
            <v>0</v>
          </cell>
          <cell r="CE156">
            <v>0</v>
          </cell>
          <cell r="CF156">
            <v>0</v>
          </cell>
          <cell r="CI156">
            <v>0</v>
          </cell>
          <cell r="CJ156">
            <v>0</v>
          </cell>
          <cell r="CK156">
            <v>0</v>
          </cell>
          <cell r="CV156">
            <v>6.6795511279260232E-4</v>
          </cell>
          <cell r="DG156">
            <v>29058318</v>
          </cell>
          <cell r="DR156">
            <v>10624542.059999999</v>
          </cell>
          <cell r="EC156">
            <v>2.7350183975835289</v>
          </cell>
          <cell r="EN156">
            <v>2.4095909012463064E-2</v>
          </cell>
        </row>
        <row r="157">
          <cell r="B157">
            <v>33800</v>
          </cell>
          <cell r="C157" t="str">
            <v>Graham County Schools</v>
          </cell>
          <cell r="D157">
            <v>5.0504283975162081E-4</v>
          </cell>
          <cell r="E157">
            <v>873841.87310420605</v>
          </cell>
          <cell r="F157">
            <v>681354.54855881585</v>
          </cell>
          <cell r="G157">
            <v>34712</v>
          </cell>
          <cell r="H157">
            <v>-243832.93307998165</v>
          </cell>
          <cell r="I157">
            <v>-10090.266834339065</v>
          </cell>
          <cell r="J157">
            <v>737400.28926290281</v>
          </cell>
          <cell r="K157">
            <v>0</v>
          </cell>
          <cell r="L157">
            <v>-38744.235346136324</v>
          </cell>
          <cell r="M157">
            <v>6952.9306644176386</v>
          </cell>
          <cell r="N157">
            <v>262.10713297429618</v>
          </cell>
          <cell r="O157">
            <v>-118.28608349822711</v>
          </cell>
          <cell r="P157">
            <v>0</v>
          </cell>
          <cell r="Q157">
            <v>0</v>
          </cell>
          <cell r="R157">
            <v>0</v>
          </cell>
          <cell r="S157">
            <v>2041738.027379361</v>
          </cell>
          <cell r="T157">
            <v>173558.58999999997</v>
          </cell>
          <cell r="U157">
            <v>3687001.4463145137</v>
          </cell>
          <cell r="V157">
            <v>27811.722657670554</v>
          </cell>
          <cell r="W157">
            <v>0</v>
          </cell>
          <cell r="X157">
            <v>3888371.7589721843</v>
          </cell>
          <cell r="Y157">
            <v>0</v>
          </cell>
          <cell r="Z157">
            <v>0</v>
          </cell>
          <cell r="AA157">
            <v>0</v>
          </cell>
          <cell r="AB157">
            <v>50451.334171695329</v>
          </cell>
          <cell r="AC157">
            <v>50451.334171695329</v>
          </cell>
          <cell r="AD157" t="str">
            <v>N/A</v>
          </cell>
          <cell r="AE157">
            <v>768975</v>
          </cell>
          <cell r="AF157">
            <v>768975</v>
          </cell>
          <cell r="AG157">
            <v>768975</v>
          </cell>
          <cell r="AH157">
            <v>768975</v>
          </cell>
          <cell r="AI157">
            <v>762022</v>
          </cell>
          <cell r="AJ157">
            <v>0</v>
          </cell>
          <cell r="AK157">
            <v>3837922</v>
          </cell>
          <cell r="AL157">
            <v>16539444</v>
          </cell>
          <cell r="AM157">
            <v>2041738.027379361</v>
          </cell>
          <cell r="AN157">
            <v>-448022.58999999997</v>
          </cell>
          <cell r="AO157">
            <v>3664361.8348004892</v>
          </cell>
          <cell r="AP157">
            <v>0</v>
          </cell>
          <cell r="AQ157">
            <v>173558.58999999997</v>
          </cell>
          <cell r="AR157">
            <v>0</v>
          </cell>
          <cell r="AS157">
            <v>0</v>
          </cell>
          <cell r="AT157">
            <v>21971079.862179849</v>
          </cell>
          <cell r="AU157">
            <v>4.9885979553380099E-4</v>
          </cell>
          <cell r="AV157">
            <v>0</v>
          </cell>
          <cell r="AW157">
            <v>0</v>
          </cell>
          <cell r="AY157">
            <v>0</v>
          </cell>
          <cell r="AZ157">
            <v>0</v>
          </cell>
          <cell r="BA157">
            <v>0</v>
          </cell>
          <cell r="BB157">
            <v>0</v>
          </cell>
          <cell r="BC157">
            <v>0</v>
          </cell>
          <cell r="BD157">
            <v>0</v>
          </cell>
          <cell r="BE157">
            <v>0</v>
          </cell>
          <cell r="BF157">
            <v>0</v>
          </cell>
          <cell r="BG157">
            <v>0</v>
          </cell>
          <cell r="BH157">
            <v>0</v>
          </cell>
          <cell r="BJ157">
            <v>0</v>
          </cell>
          <cell r="BL157">
            <v>0</v>
          </cell>
          <cell r="BM157">
            <v>0</v>
          </cell>
          <cell r="BN157">
            <v>0</v>
          </cell>
          <cell r="BO157">
            <v>0</v>
          </cell>
          <cell r="BQ157">
            <v>0</v>
          </cell>
          <cell r="BR157">
            <v>0</v>
          </cell>
          <cell r="BS157">
            <v>0</v>
          </cell>
          <cell r="BT157">
            <v>0</v>
          </cell>
          <cell r="CB157">
            <v>0</v>
          </cell>
          <cell r="CC157">
            <v>0</v>
          </cell>
          <cell r="CD157">
            <v>0</v>
          </cell>
          <cell r="CE157">
            <v>0</v>
          </cell>
          <cell r="CF157">
            <v>0</v>
          </cell>
          <cell r="CI157">
            <v>0</v>
          </cell>
          <cell r="CJ157">
            <v>0</v>
          </cell>
          <cell r="CK157">
            <v>0</v>
          </cell>
          <cell r="CV157">
            <v>5.0504283975162081E-4</v>
          </cell>
          <cell r="DG157">
            <v>21971080</v>
          </cell>
          <cell r="DR157">
            <v>7657986.129999998</v>
          </cell>
          <cell r="EC157">
            <v>2.8690414982509256</v>
          </cell>
          <cell r="EN157">
            <v>2.4095909012463064E-2</v>
          </cell>
        </row>
        <row r="158">
          <cell r="B158">
            <v>33900</v>
          </cell>
          <cell r="C158" t="str">
            <v>Granville County Schools And Oxford Orphanage</v>
          </cell>
          <cell r="D158">
            <v>2.6348934399150169E-3</v>
          </cell>
          <cell r="E158">
            <v>4558980.0265214704</v>
          </cell>
          <cell r="F158">
            <v>3554741.2792483214</v>
          </cell>
          <cell r="G158">
            <v>150072</v>
          </cell>
          <cell r="H158">
            <v>-1272117.4229965294</v>
          </cell>
          <cell r="I158">
            <v>-52642.619192200407</v>
          </cell>
          <cell r="J158">
            <v>3847141.3350317138</v>
          </cell>
          <cell r="K158">
            <v>0</v>
          </cell>
          <cell r="L158">
            <v>-202135.19232995025</v>
          </cell>
          <cell r="M158">
            <v>36274.60871411988</v>
          </cell>
          <cell r="N158">
            <v>1367.4569974470955</v>
          </cell>
          <cell r="O158">
            <v>-617.11839256249607</v>
          </cell>
          <cell r="P158">
            <v>0</v>
          </cell>
          <cell r="Q158">
            <v>0</v>
          </cell>
          <cell r="R158">
            <v>0</v>
          </cell>
          <cell r="S158">
            <v>10621064.35360183</v>
          </cell>
          <cell r="T158">
            <v>750361.99000000022</v>
          </cell>
          <cell r="U158">
            <v>19235706.675158568</v>
          </cell>
          <cell r="V158">
            <v>145098.43485647952</v>
          </cell>
          <cell r="W158">
            <v>0</v>
          </cell>
          <cell r="X158">
            <v>20131167.100015048</v>
          </cell>
          <cell r="Y158">
            <v>0</v>
          </cell>
          <cell r="Z158">
            <v>0</v>
          </cell>
          <cell r="AA158">
            <v>0</v>
          </cell>
          <cell r="AB158">
            <v>263213.09596100199</v>
          </cell>
          <cell r="AC158">
            <v>263213.09596100199</v>
          </cell>
          <cell r="AD158" t="str">
            <v>N/A</v>
          </cell>
          <cell r="AE158">
            <v>3980845</v>
          </cell>
          <cell r="AF158">
            <v>3980845</v>
          </cell>
          <cell r="AG158">
            <v>3980845</v>
          </cell>
          <cell r="AH158">
            <v>3980845</v>
          </cell>
          <cell r="AI158">
            <v>3944571</v>
          </cell>
          <cell r="AJ158">
            <v>0</v>
          </cell>
          <cell r="AK158">
            <v>19867951</v>
          </cell>
          <cell r="AL158">
            <v>86459269</v>
          </cell>
          <cell r="AM158">
            <v>10621064.35360183</v>
          </cell>
          <cell r="AN158">
            <v>-2321466.9900000002</v>
          </cell>
          <cell r="AO158">
            <v>19117592.014054049</v>
          </cell>
          <cell r="AP158">
            <v>0</v>
          </cell>
          <cell r="AQ158">
            <v>750361.99000000022</v>
          </cell>
          <cell r="AR158">
            <v>0</v>
          </cell>
          <cell r="AS158">
            <v>0</v>
          </cell>
          <cell r="AT158">
            <v>114626820.36765587</v>
          </cell>
          <cell r="AU158">
            <v>2.6077692770783891E-3</v>
          </cell>
          <cell r="AV158">
            <v>0</v>
          </cell>
          <cell r="AW158">
            <v>0</v>
          </cell>
          <cell r="AY158">
            <v>0</v>
          </cell>
          <cell r="AZ158">
            <v>0</v>
          </cell>
          <cell r="BA158">
            <v>0</v>
          </cell>
          <cell r="BB158">
            <v>0</v>
          </cell>
          <cell r="BC158">
            <v>0</v>
          </cell>
          <cell r="BD158">
            <v>0</v>
          </cell>
          <cell r="BE158">
            <v>0</v>
          </cell>
          <cell r="BF158">
            <v>0</v>
          </cell>
          <cell r="BG158">
            <v>0</v>
          </cell>
          <cell r="BH158">
            <v>0</v>
          </cell>
          <cell r="BJ158">
            <v>0</v>
          </cell>
          <cell r="BL158">
            <v>0</v>
          </cell>
          <cell r="BM158">
            <v>0</v>
          </cell>
          <cell r="BN158">
            <v>0</v>
          </cell>
          <cell r="BO158">
            <v>0</v>
          </cell>
          <cell r="BQ158">
            <v>0</v>
          </cell>
          <cell r="BR158">
            <v>0</v>
          </cell>
          <cell r="BS158">
            <v>0</v>
          </cell>
          <cell r="BT158">
            <v>0</v>
          </cell>
          <cell r="CB158">
            <v>0</v>
          </cell>
          <cell r="CC158">
            <v>0</v>
          </cell>
          <cell r="CD158">
            <v>0</v>
          </cell>
          <cell r="CE158">
            <v>0</v>
          </cell>
          <cell r="CF158">
            <v>0</v>
          </cell>
          <cell r="CI158">
            <v>0</v>
          </cell>
          <cell r="CJ158">
            <v>0</v>
          </cell>
          <cell r="CK158">
            <v>0</v>
          </cell>
          <cell r="CV158">
            <v>2.6348934399150169E-3</v>
          </cell>
          <cell r="DG158">
            <v>114626821</v>
          </cell>
          <cell r="DR158">
            <v>40592529.850000031</v>
          </cell>
          <cell r="EC158">
            <v>2.823840283509699</v>
          </cell>
          <cell r="EN158">
            <v>2.4095909012463064E-2</v>
          </cell>
        </row>
        <row r="159">
          <cell r="B159">
            <v>34000</v>
          </cell>
          <cell r="C159" t="str">
            <v>Greene County Schools</v>
          </cell>
          <cell r="D159">
            <v>1.1494173860556655E-3</v>
          </cell>
          <cell r="E159">
            <v>1988760.0863787907</v>
          </cell>
          <cell r="F159">
            <v>1550681.8482304772</v>
          </cell>
          <cell r="G159">
            <v>-229834</v>
          </cell>
          <cell r="H159">
            <v>-554934.73130499735</v>
          </cell>
          <cell r="I159">
            <v>-22964.246231139568</v>
          </cell>
          <cell r="J159">
            <v>1678235.282729869</v>
          </cell>
          <cell r="K159">
            <v>0</v>
          </cell>
          <cell r="L159">
            <v>-88177.2677703597</v>
          </cell>
          <cell r="M159">
            <v>15824.042557759192</v>
          </cell>
          <cell r="N159">
            <v>596.52463501516934</v>
          </cell>
          <cell r="O159">
            <v>-269.20504598809742</v>
          </cell>
          <cell r="P159">
            <v>0</v>
          </cell>
          <cell r="Q159">
            <v>0</v>
          </cell>
          <cell r="R159">
            <v>0</v>
          </cell>
          <cell r="S159">
            <v>4337918.3341794265</v>
          </cell>
          <cell r="T159">
            <v>0</v>
          </cell>
          <cell r="U159">
            <v>8391176.4136493448</v>
          </cell>
          <cell r="V159">
            <v>63296.170231036769</v>
          </cell>
          <cell r="W159">
            <v>0</v>
          </cell>
          <cell r="X159">
            <v>8454472.5838803817</v>
          </cell>
          <cell r="Y159">
            <v>1149172.21</v>
          </cell>
          <cell r="Z159">
            <v>0</v>
          </cell>
          <cell r="AA159">
            <v>0</v>
          </cell>
          <cell r="AB159">
            <v>114821.23115569784</v>
          </cell>
          <cell r="AC159">
            <v>1263993.4411556977</v>
          </cell>
          <cell r="AD159" t="str">
            <v>N/A</v>
          </cell>
          <cell r="AE159">
            <v>1441261</v>
          </cell>
          <cell r="AF159">
            <v>1441260</v>
          </cell>
          <cell r="AG159">
            <v>1441260</v>
          </cell>
          <cell r="AH159">
            <v>1441260</v>
          </cell>
          <cell r="AI159">
            <v>1425436</v>
          </cell>
          <cell r="AJ159">
            <v>0</v>
          </cell>
          <cell r="AK159">
            <v>7190477</v>
          </cell>
          <cell r="AL159">
            <v>39436879</v>
          </cell>
          <cell r="AM159">
            <v>4337918.3341794265</v>
          </cell>
          <cell r="AN159">
            <v>-961712.79</v>
          </cell>
          <cell r="AO159">
            <v>8339651.3527246853</v>
          </cell>
          <cell r="AP159">
            <v>0</v>
          </cell>
          <cell r="AQ159">
            <v>-1149172.21</v>
          </cell>
          <cell r="AR159">
            <v>0</v>
          </cell>
          <cell r="AS159">
            <v>0</v>
          </cell>
          <cell r="AT159">
            <v>50003563.68690411</v>
          </cell>
          <cell r="AU159">
            <v>1.1894882282020263E-3</v>
          </cell>
          <cell r="AV159">
            <v>0</v>
          </cell>
          <cell r="AW159">
            <v>0</v>
          </cell>
          <cell r="AY159">
            <v>0</v>
          </cell>
          <cell r="AZ159">
            <v>0</v>
          </cell>
          <cell r="BA159">
            <v>0</v>
          </cell>
          <cell r="BB159">
            <v>0</v>
          </cell>
          <cell r="BC159">
            <v>0</v>
          </cell>
          <cell r="BD159">
            <v>0</v>
          </cell>
          <cell r="BE159">
            <v>0</v>
          </cell>
          <cell r="BF159">
            <v>0</v>
          </cell>
          <cell r="BG159">
            <v>0</v>
          </cell>
          <cell r="BH159">
            <v>0</v>
          </cell>
          <cell r="BJ159">
            <v>0</v>
          </cell>
          <cell r="BL159">
            <v>0</v>
          </cell>
          <cell r="BM159">
            <v>0</v>
          </cell>
          <cell r="BN159">
            <v>0</v>
          </cell>
          <cell r="BO159">
            <v>0</v>
          </cell>
          <cell r="BQ159">
            <v>0</v>
          </cell>
          <cell r="BR159">
            <v>0</v>
          </cell>
          <cell r="BS159">
            <v>0</v>
          </cell>
          <cell r="BT159">
            <v>0</v>
          </cell>
          <cell r="CB159">
            <v>0</v>
          </cell>
          <cell r="CC159">
            <v>0</v>
          </cell>
          <cell r="CD159">
            <v>0</v>
          </cell>
          <cell r="CE159">
            <v>0</v>
          </cell>
          <cell r="CF159">
            <v>0</v>
          </cell>
          <cell r="CI159">
            <v>0</v>
          </cell>
          <cell r="CJ159">
            <v>0</v>
          </cell>
          <cell r="CK159">
            <v>0</v>
          </cell>
          <cell r="CV159">
            <v>1.1494173860556655E-3</v>
          </cell>
          <cell r="DG159">
            <v>50003563</v>
          </cell>
          <cell r="DR159">
            <v>16688110.669999991</v>
          </cell>
          <cell r="EC159">
            <v>2.9963585446428507</v>
          </cell>
          <cell r="EN159">
            <v>2.4095909012463064E-2</v>
          </cell>
        </row>
        <row r="160">
          <cell r="B160">
            <v>34100</v>
          </cell>
          <cell r="C160" t="str">
            <v>Guilford County Schools</v>
          </cell>
          <cell r="D160">
            <v>2.6079346093567862E-2</v>
          </cell>
          <cell r="E160">
            <v>45123349.636921689</v>
          </cell>
          <cell r="F160">
            <v>35183710.540339403</v>
          </cell>
          <cell r="G160">
            <v>-3123597</v>
          </cell>
          <cell r="H160">
            <v>-12591017.930142242</v>
          </cell>
          <cell r="I160">
            <v>-521040.07865668065</v>
          </cell>
          <cell r="J160">
            <v>38077794.277099393</v>
          </cell>
          <cell r="K160">
            <v>0</v>
          </cell>
          <cell r="L160">
            <v>-2000670.5237509338</v>
          </cell>
          <cell r="M160">
            <v>359034.66179444315</v>
          </cell>
          <cell r="N160">
            <v>13534.659035639848</v>
          </cell>
          <cell r="O160">
            <v>-6108.0436485745286</v>
          </cell>
          <cell r="P160">
            <v>0</v>
          </cell>
          <cell r="Q160">
            <v>0</v>
          </cell>
          <cell r="R160">
            <v>0</v>
          </cell>
          <cell r="S160">
            <v>100514990.19899213</v>
          </cell>
          <cell r="T160">
            <v>0</v>
          </cell>
          <cell r="U160">
            <v>190388971.38549697</v>
          </cell>
          <cell r="V160">
            <v>1436138.6471777726</v>
          </cell>
          <cell r="W160">
            <v>0</v>
          </cell>
          <cell r="X160">
            <v>191825110.03267476</v>
          </cell>
          <cell r="Y160">
            <v>15617982.099999998</v>
          </cell>
          <cell r="Z160">
            <v>0</v>
          </cell>
          <cell r="AA160">
            <v>0</v>
          </cell>
          <cell r="AB160">
            <v>2605200.393283403</v>
          </cell>
          <cell r="AC160">
            <v>18223182.493283402</v>
          </cell>
          <cell r="AD160" t="str">
            <v>N/A</v>
          </cell>
          <cell r="AE160">
            <v>34792193</v>
          </cell>
          <cell r="AF160">
            <v>34792192</v>
          </cell>
          <cell r="AG160">
            <v>34792192</v>
          </cell>
          <cell r="AH160">
            <v>34792192</v>
          </cell>
          <cell r="AI160">
            <v>34433157</v>
          </cell>
          <cell r="AJ160">
            <v>0</v>
          </cell>
          <cell r="AK160">
            <v>173601926</v>
          </cell>
          <cell r="AL160">
            <v>882082297</v>
          </cell>
          <cell r="AM160">
            <v>100514990.19899213</v>
          </cell>
          <cell r="AN160">
            <v>-21659015.900000002</v>
          </cell>
          <cell r="AO160">
            <v>189219909.63939136</v>
          </cell>
          <cell r="AP160">
            <v>0</v>
          </cell>
          <cell r="AQ160">
            <v>-15617982.099999998</v>
          </cell>
          <cell r="AR160">
            <v>0</v>
          </cell>
          <cell r="AS160">
            <v>0</v>
          </cell>
          <cell r="AT160">
            <v>1134540198.8383837</v>
          </cell>
          <cell r="AU160">
            <v>2.6605211370241317E-2</v>
          </cell>
          <cell r="AV160">
            <v>0</v>
          </cell>
          <cell r="AW160">
            <v>0</v>
          </cell>
          <cell r="AY160">
            <v>0</v>
          </cell>
          <cell r="AZ160">
            <v>0</v>
          </cell>
          <cell r="BA160">
            <v>0</v>
          </cell>
          <cell r="BB160">
            <v>0</v>
          </cell>
          <cell r="BC160">
            <v>0</v>
          </cell>
          <cell r="BD160">
            <v>0</v>
          </cell>
          <cell r="BE160">
            <v>0</v>
          </cell>
          <cell r="BF160">
            <v>0</v>
          </cell>
          <cell r="BG160">
            <v>0</v>
          </cell>
          <cell r="BH160">
            <v>0</v>
          </cell>
          <cell r="BJ160">
            <v>0</v>
          </cell>
          <cell r="BL160">
            <v>0</v>
          </cell>
          <cell r="BM160">
            <v>0</v>
          </cell>
          <cell r="BN160">
            <v>0</v>
          </cell>
          <cell r="BO160">
            <v>0</v>
          </cell>
          <cell r="BQ160">
            <v>0</v>
          </cell>
          <cell r="BR160">
            <v>0</v>
          </cell>
          <cell r="BS160">
            <v>0</v>
          </cell>
          <cell r="BT160">
            <v>0</v>
          </cell>
          <cell r="CB160">
            <v>0</v>
          </cell>
          <cell r="CC160">
            <v>0</v>
          </cell>
          <cell r="CD160">
            <v>0</v>
          </cell>
          <cell r="CE160">
            <v>0</v>
          </cell>
          <cell r="CF160">
            <v>0</v>
          </cell>
          <cell r="CI160">
            <v>0</v>
          </cell>
          <cell r="CJ160">
            <v>0</v>
          </cell>
          <cell r="CK160">
            <v>0</v>
          </cell>
          <cell r="CV160">
            <v>2.6079346093567862E-2</v>
          </cell>
          <cell r="DG160">
            <v>1134540199</v>
          </cell>
          <cell r="DR160">
            <v>379271646.59000385</v>
          </cell>
          <cell r="EC160">
            <v>2.9913657116226471</v>
          </cell>
          <cell r="EN160">
            <v>2.4095909012463064E-2</v>
          </cell>
        </row>
        <row r="161">
          <cell r="B161">
            <v>34105</v>
          </cell>
          <cell r="C161" t="str">
            <v>Guilford Technical Community College</v>
          </cell>
          <cell r="D161">
            <v>2.1879300458095808E-3</v>
          </cell>
          <cell r="E161">
            <v>3785629.1367114261</v>
          </cell>
          <cell r="F161">
            <v>2951741.8549563186</v>
          </cell>
          <cell r="G161">
            <v>-618986</v>
          </cell>
          <cell r="H161">
            <v>-1056325.0450317003</v>
          </cell>
          <cell r="I161">
            <v>-43712.723435389555</v>
          </cell>
          <cell r="J161">
            <v>3194541.3768472364</v>
          </cell>
          <cell r="K161">
            <v>0</v>
          </cell>
          <cell r="L161">
            <v>-167846.50715455902</v>
          </cell>
          <cell r="M161">
            <v>30121.258455206724</v>
          </cell>
          <cell r="N161">
            <v>1135.4919351742562</v>
          </cell>
          <cell r="O161">
            <v>-512.43509602906192</v>
          </cell>
          <cell r="P161">
            <v>0</v>
          </cell>
          <cell r="Q161">
            <v>0</v>
          </cell>
          <cell r="R161">
            <v>0</v>
          </cell>
          <cell r="S161">
            <v>8075786.4081876837</v>
          </cell>
          <cell r="T161">
            <v>88477.240000000224</v>
          </cell>
          <cell r="U161">
            <v>15972706.884236181</v>
          </cell>
          <cell r="V161">
            <v>120485.03382082689</v>
          </cell>
          <cell r="W161">
            <v>0</v>
          </cell>
          <cell r="X161">
            <v>16181669.158057008</v>
          </cell>
          <cell r="Y161">
            <v>3183409</v>
          </cell>
          <cell r="Z161">
            <v>0</v>
          </cell>
          <cell r="AA161">
            <v>0</v>
          </cell>
          <cell r="AB161">
            <v>218563.61717694777</v>
          </cell>
          <cell r="AC161">
            <v>3401972.6171769476</v>
          </cell>
          <cell r="AD161" t="str">
            <v>N/A</v>
          </cell>
          <cell r="AE161">
            <v>2561963</v>
          </cell>
          <cell r="AF161">
            <v>2561964</v>
          </cell>
          <cell r="AG161">
            <v>2561964</v>
          </cell>
          <cell r="AH161">
            <v>2561964</v>
          </cell>
          <cell r="AI161">
            <v>2531843</v>
          </cell>
          <cell r="AJ161">
            <v>0</v>
          </cell>
          <cell r="AK161">
            <v>12779698</v>
          </cell>
          <cell r="AL161">
            <v>76359803</v>
          </cell>
          <cell r="AM161">
            <v>8075786.4081876837</v>
          </cell>
          <cell r="AN161">
            <v>-2032892.2400000002</v>
          </cell>
          <cell r="AO161">
            <v>15874628.300880061</v>
          </cell>
          <cell r="AP161">
            <v>0</v>
          </cell>
          <cell r="AQ161">
            <v>-3094931.76</v>
          </cell>
          <cell r="AR161">
            <v>0</v>
          </cell>
          <cell r="AS161">
            <v>0</v>
          </cell>
          <cell r="AT161">
            <v>95182393.709067747</v>
          </cell>
          <cell r="AU161">
            <v>2.3031509821002847E-3</v>
          </cell>
          <cell r="AV161">
            <v>0</v>
          </cell>
          <cell r="AW161">
            <v>0</v>
          </cell>
          <cell r="AY161">
            <v>0</v>
          </cell>
          <cell r="AZ161">
            <v>0</v>
          </cell>
          <cell r="BA161">
            <v>0</v>
          </cell>
          <cell r="BB161">
            <v>0</v>
          </cell>
          <cell r="BC161">
            <v>0</v>
          </cell>
          <cell r="BD161">
            <v>0</v>
          </cell>
          <cell r="BE161">
            <v>0</v>
          </cell>
          <cell r="BF161">
            <v>0</v>
          </cell>
          <cell r="BG161">
            <v>0</v>
          </cell>
          <cell r="BH161">
            <v>0</v>
          </cell>
          <cell r="BJ161">
            <v>0</v>
          </cell>
          <cell r="BL161">
            <v>0</v>
          </cell>
          <cell r="BM161">
            <v>0</v>
          </cell>
          <cell r="BN161">
            <v>0</v>
          </cell>
          <cell r="BO161">
            <v>0</v>
          </cell>
          <cell r="BQ161">
            <v>0</v>
          </cell>
          <cell r="BR161">
            <v>0</v>
          </cell>
          <cell r="BS161">
            <v>0</v>
          </cell>
          <cell r="BT161">
            <v>0</v>
          </cell>
          <cell r="CB161">
            <v>0</v>
          </cell>
          <cell r="CC161">
            <v>0</v>
          </cell>
          <cell r="CD161">
            <v>0</v>
          </cell>
          <cell r="CE161">
            <v>0</v>
          </cell>
          <cell r="CF161">
            <v>0</v>
          </cell>
          <cell r="CI161">
            <v>0</v>
          </cell>
          <cell r="CJ161">
            <v>0</v>
          </cell>
          <cell r="CK161">
            <v>0</v>
          </cell>
          <cell r="CV161">
            <v>2.1879300458095808E-3</v>
          </cell>
          <cell r="DG161">
            <v>95182394</v>
          </cell>
          <cell r="DR161">
            <v>35328585.719999991</v>
          </cell>
          <cell r="EC161">
            <v>2.6942033500683262</v>
          </cell>
          <cell r="EN161">
            <v>2.4095909012463064E-2</v>
          </cell>
        </row>
        <row r="162">
          <cell r="B162">
            <v>34200</v>
          </cell>
          <cell r="C162" t="str">
            <v>Halifax County Schools</v>
          </cell>
          <cell r="D162">
            <v>1.0017279265030735E-3</v>
          </cell>
          <cell r="E162">
            <v>1733222.8847492118</v>
          </cell>
          <cell r="F162">
            <v>1351433.6318022611</v>
          </cell>
          <cell r="G162">
            <v>-931635</v>
          </cell>
          <cell r="H162">
            <v>-483630.77197074314</v>
          </cell>
          <cell r="I162">
            <v>-20013.553857720573</v>
          </cell>
          <cell r="J162">
            <v>1462597.6345479386</v>
          </cell>
          <cell r="K162">
            <v>0</v>
          </cell>
          <cell r="L162">
            <v>-76847.307757732982</v>
          </cell>
          <cell r="M162">
            <v>13790.800045818025</v>
          </cell>
          <cell r="N162">
            <v>519.87675929656507</v>
          </cell>
          <cell r="O162">
            <v>-234.61469766628483</v>
          </cell>
          <cell r="P162">
            <v>0</v>
          </cell>
          <cell r="Q162">
            <v>0</v>
          </cell>
          <cell r="R162">
            <v>0</v>
          </cell>
          <cell r="S162">
            <v>3049203.5796206635</v>
          </cell>
          <cell r="T162">
            <v>10833.380000000005</v>
          </cell>
          <cell r="U162">
            <v>7312988.172739693</v>
          </cell>
          <cell r="V162">
            <v>55163.2001832721</v>
          </cell>
          <cell r="W162">
            <v>0</v>
          </cell>
          <cell r="X162">
            <v>7378984.7529229652</v>
          </cell>
          <cell r="Y162">
            <v>4669012</v>
          </cell>
          <cell r="Z162">
            <v>0</v>
          </cell>
          <cell r="AA162">
            <v>0</v>
          </cell>
          <cell r="AB162">
            <v>100067.76928860285</v>
          </cell>
          <cell r="AC162">
            <v>4769079.7692886032</v>
          </cell>
          <cell r="AD162" t="str">
            <v>N/A</v>
          </cell>
          <cell r="AE162">
            <v>524740</v>
          </cell>
          <cell r="AF162">
            <v>524739</v>
          </cell>
          <cell r="AG162">
            <v>524739</v>
          </cell>
          <cell r="AH162">
            <v>524739</v>
          </cell>
          <cell r="AI162">
            <v>510948</v>
          </cell>
          <cell r="AJ162">
            <v>0</v>
          </cell>
          <cell r="AK162">
            <v>2609905</v>
          </cell>
          <cell r="AL162">
            <v>38814596</v>
          </cell>
          <cell r="AM162">
            <v>3049203.5796206635</v>
          </cell>
          <cell r="AN162">
            <v>-895134.38</v>
          </cell>
          <cell r="AO162">
            <v>7268083.6036343621</v>
          </cell>
          <cell r="AP162">
            <v>0</v>
          </cell>
          <cell r="AQ162">
            <v>-4658178.62</v>
          </cell>
          <cell r="AR162">
            <v>0</v>
          </cell>
          <cell r="AS162">
            <v>0</v>
          </cell>
          <cell r="AT162">
            <v>43578570.183255032</v>
          </cell>
          <cell r="AU162">
            <v>1.1707190288918895E-3</v>
          </cell>
          <cell r="AV162">
            <v>0</v>
          </cell>
          <cell r="AW162">
            <v>0</v>
          </cell>
          <cell r="AY162">
            <v>0</v>
          </cell>
          <cell r="AZ162">
            <v>0</v>
          </cell>
          <cell r="BA162">
            <v>0</v>
          </cell>
          <cell r="BB162">
            <v>0</v>
          </cell>
          <cell r="BC162">
            <v>0</v>
          </cell>
          <cell r="BD162">
            <v>0</v>
          </cell>
          <cell r="BE162">
            <v>0</v>
          </cell>
          <cell r="BF162">
            <v>0</v>
          </cell>
          <cell r="BG162">
            <v>0</v>
          </cell>
          <cell r="BH162">
            <v>0</v>
          </cell>
          <cell r="BJ162">
            <v>0</v>
          </cell>
          <cell r="BL162">
            <v>0</v>
          </cell>
          <cell r="BM162">
            <v>0</v>
          </cell>
          <cell r="BN162">
            <v>0</v>
          </cell>
          <cell r="BO162">
            <v>0</v>
          </cell>
          <cell r="BQ162">
            <v>0</v>
          </cell>
          <cell r="BR162">
            <v>0</v>
          </cell>
          <cell r="BS162">
            <v>0</v>
          </cell>
          <cell r="BT162">
            <v>0</v>
          </cell>
          <cell r="CB162">
            <v>0</v>
          </cell>
          <cell r="CC162">
            <v>0</v>
          </cell>
          <cell r="CD162">
            <v>0</v>
          </cell>
          <cell r="CE162">
            <v>0</v>
          </cell>
          <cell r="CF162">
            <v>0</v>
          </cell>
          <cell r="CI162">
            <v>0</v>
          </cell>
          <cell r="CJ162">
            <v>0</v>
          </cell>
          <cell r="CK162">
            <v>0</v>
          </cell>
          <cell r="CV162">
            <v>1.0017279265030735E-3</v>
          </cell>
          <cell r="DG162">
            <v>43578570</v>
          </cell>
          <cell r="DR162">
            <v>16579502.449999988</v>
          </cell>
          <cell r="EC162">
            <v>2.6284606628831635</v>
          </cell>
          <cell r="EN162">
            <v>2.4095909012463064E-2</v>
          </cell>
        </row>
        <row r="163">
          <cell r="B163">
            <v>34205</v>
          </cell>
          <cell r="C163" t="str">
            <v>Halifax Community College</v>
          </cell>
          <cell r="D163">
            <v>4.0870677652817434E-4</v>
          </cell>
          <cell r="E163">
            <v>707158.02114411793</v>
          </cell>
          <cell r="F163">
            <v>551387.32657062553</v>
          </cell>
          <cell r="G163">
            <v>-90396</v>
          </cell>
          <cell r="H163">
            <v>-197322.21555609041</v>
          </cell>
          <cell r="I163">
            <v>-8165.5655868718422</v>
          </cell>
          <cell r="J163">
            <v>596742.43750055484</v>
          </cell>
          <cell r="K163">
            <v>0</v>
          </cell>
          <cell r="L163">
            <v>-31353.838310342093</v>
          </cell>
          <cell r="M163">
            <v>5626.6709585974495</v>
          </cell>
          <cell r="N163">
            <v>212.11064288259192</v>
          </cell>
          <cell r="O163">
            <v>-95.723214130663706</v>
          </cell>
          <cell r="P163">
            <v>0</v>
          </cell>
          <cell r="Q163">
            <v>0</v>
          </cell>
          <cell r="R163">
            <v>0</v>
          </cell>
          <cell r="S163">
            <v>1533793.2241493433</v>
          </cell>
          <cell r="T163">
            <v>31915.049999999988</v>
          </cell>
          <cell r="U163">
            <v>2983712.1875027739</v>
          </cell>
          <cell r="V163">
            <v>22506.683834389798</v>
          </cell>
          <cell r="W163">
            <v>0</v>
          </cell>
          <cell r="X163">
            <v>3038133.9213371635</v>
          </cell>
          <cell r="Y163">
            <v>483893</v>
          </cell>
          <cell r="Z163">
            <v>0</v>
          </cell>
          <cell r="AA163">
            <v>0</v>
          </cell>
          <cell r="AB163">
            <v>40827.827934359215</v>
          </cell>
          <cell r="AC163">
            <v>524720.8279343592</v>
          </cell>
          <cell r="AD163" t="str">
            <v>N/A</v>
          </cell>
          <cell r="AE163">
            <v>503808</v>
          </cell>
          <cell r="AF163">
            <v>503808</v>
          </cell>
          <cell r="AG163">
            <v>503808</v>
          </cell>
          <cell r="AH163">
            <v>503808</v>
          </cell>
          <cell r="AI163">
            <v>498181</v>
          </cell>
          <cell r="AJ163">
            <v>0</v>
          </cell>
          <cell r="AK163">
            <v>2513413</v>
          </cell>
          <cell r="AL163">
            <v>14131138</v>
          </cell>
          <cell r="AM163">
            <v>1533793.2241493433</v>
          </cell>
          <cell r="AN163">
            <v>-398210.05</v>
          </cell>
          <cell r="AO163">
            <v>2965391.043402805</v>
          </cell>
          <cell r="AP163">
            <v>0</v>
          </cell>
          <cell r="AQ163">
            <v>-451977.95</v>
          </cell>
          <cell r="AR163">
            <v>0</v>
          </cell>
          <cell r="AS163">
            <v>0</v>
          </cell>
          <cell r="AT163">
            <v>17780134.267552149</v>
          </cell>
          <cell r="AU163">
            <v>4.2622090937176506E-4</v>
          </cell>
          <cell r="AV163">
            <v>0</v>
          </cell>
          <cell r="AW163">
            <v>0</v>
          </cell>
          <cell r="AY163">
            <v>0</v>
          </cell>
          <cell r="AZ163">
            <v>0</v>
          </cell>
          <cell r="BA163">
            <v>0</v>
          </cell>
          <cell r="BB163">
            <v>0</v>
          </cell>
          <cell r="BC163">
            <v>0</v>
          </cell>
          <cell r="BD163">
            <v>0</v>
          </cell>
          <cell r="BE163">
            <v>0</v>
          </cell>
          <cell r="BF163">
            <v>0</v>
          </cell>
          <cell r="BG163">
            <v>0</v>
          </cell>
          <cell r="BH163">
            <v>0</v>
          </cell>
          <cell r="BJ163">
            <v>0</v>
          </cell>
          <cell r="BL163">
            <v>0</v>
          </cell>
          <cell r="BM163">
            <v>0</v>
          </cell>
          <cell r="BN163">
            <v>0</v>
          </cell>
          <cell r="BO163">
            <v>0</v>
          </cell>
          <cell r="BQ163">
            <v>0</v>
          </cell>
          <cell r="BR163">
            <v>0</v>
          </cell>
          <cell r="BS163">
            <v>0</v>
          </cell>
          <cell r="BT163">
            <v>0</v>
          </cell>
          <cell r="CB163">
            <v>0</v>
          </cell>
          <cell r="CC163">
            <v>0</v>
          </cell>
          <cell r="CD163">
            <v>0</v>
          </cell>
          <cell r="CE163">
            <v>0</v>
          </cell>
          <cell r="CF163">
            <v>0</v>
          </cell>
          <cell r="CI163">
            <v>0</v>
          </cell>
          <cell r="CJ163">
            <v>0</v>
          </cell>
          <cell r="CK163">
            <v>0</v>
          </cell>
          <cell r="CV163">
            <v>4.0870677652817434E-4</v>
          </cell>
          <cell r="DG163">
            <v>17780134</v>
          </cell>
          <cell r="DR163">
            <v>7032339.1499999976</v>
          </cell>
          <cell r="EC163">
            <v>2.528338525880113</v>
          </cell>
          <cell r="EN163">
            <v>2.4095909012463064E-2</v>
          </cell>
        </row>
        <row r="164">
          <cell r="B164">
            <v>34220</v>
          </cell>
          <cell r="C164" t="str">
            <v>Roanoke Rapids City Schools</v>
          </cell>
          <cell r="D164">
            <v>9.1141766955882503E-4</v>
          </cell>
          <cell r="E164">
            <v>1576965.0826833607</v>
          </cell>
          <cell r="F164">
            <v>1229595.8400205956</v>
          </cell>
          <cell r="G164">
            <v>-122229</v>
          </cell>
          <cell r="H164">
            <v>-440029.29283928452</v>
          </cell>
          <cell r="I164">
            <v>-18209.242384077381</v>
          </cell>
          <cell r="J164">
            <v>1330737.910278118</v>
          </cell>
          <cell r="K164">
            <v>0</v>
          </cell>
          <cell r="L164">
            <v>-69919.178946048793</v>
          </cell>
          <cell r="M164">
            <v>12547.497685313496</v>
          </cell>
          <cell r="N164">
            <v>473.00754214763901</v>
          </cell>
          <cell r="O164">
            <v>-213.46313238737241</v>
          </cell>
          <cell r="P164">
            <v>0</v>
          </cell>
          <cell r="Q164">
            <v>0</v>
          </cell>
          <cell r="R164">
            <v>0</v>
          </cell>
          <cell r="S164">
            <v>3499719.1609077374</v>
          </cell>
          <cell r="T164">
            <v>61156.439999999944</v>
          </cell>
          <cell r="U164">
            <v>6653689.5513905901</v>
          </cell>
          <cell r="V164">
            <v>50189.990741253983</v>
          </cell>
          <cell r="W164">
            <v>0</v>
          </cell>
          <cell r="X164">
            <v>6765035.9821318435</v>
          </cell>
          <cell r="Y164">
            <v>672300</v>
          </cell>
          <cell r="Z164">
            <v>0</v>
          </cell>
          <cell r="AA164">
            <v>0</v>
          </cell>
          <cell r="AB164">
            <v>91046.211920386893</v>
          </cell>
          <cell r="AC164">
            <v>763346.21192038688</v>
          </cell>
          <cell r="AD164" t="str">
            <v>N/A</v>
          </cell>
          <cell r="AE164">
            <v>1202847</v>
          </cell>
          <cell r="AF164">
            <v>1202847</v>
          </cell>
          <cell r="AG164">
            <v>1202847</v>
          </cell>
          <cell r="AH164">
            <v>1202847</v>
          </cell>
          <cell r="AI164">
            <v>1190300</v>
          </cell>
          <cell r="AJ164">
            <v>0</v>
          </cell>
          <cell r="AK164">
            <v>6001688</v>
          </cell>
          <cell r="AL164">
            <v>31024351</v>
          </cell>
          <cell r="AM164">
            <v>3499719.1609077374</v>
          </cell>
          <cell r="AN164">
            <v>-875993.44</v>
          </cell>
          <cell r="AO164">
            <v>6612833.3302114578</v>
          </cell>
          <cell r="AP164">
            <v>0</v>
          </cell>
          <cell r="AQ164">
            <v>-611143.56000000006</v>
          </cell>
          <cell r="AR164">
            <v>0</v>
          </cell>
          <cell r="AS164">
            <v>0</v>
          </cell>
          <cell r="AT164">
            <v>39649766.491119199</v>
          </cell>
          <cell r="AU164">
            <v>9.3575101871192694E-4</v>
          </cell>
          <cell r="AV164">
            <v>0</v>
          </cell>
          <cell r="AW164">
            <v>0</v>
          </cell>
          <cell r="AY164">
            <v>0</v>
          </cell>
          <cell r="AZ164">
            <v>0</v>
          </cell>
          <cell r="BA164">
            <v>0</v>
          </cell>
          <cell r="BB164">
            <v>0</v>
          </cell>
          <cell r="BC164">
            <v>0</v>
          </cell>
          <cell r="BD164">
            <v>0</v>
          </cell>
          <cell r="BE164">
            <v>0</v>
          </cell>
          <cell r="BF164">
            <v>0</v>
          </cell>
          <cell r="BG164">
            <v>0</v>
          </cell>
          <cell r="BH164">
            <v>0</v>
          </cell>
          <cell r="BJ164">
            <v>0</v>
          </cell>
          <cell r="BL164">
            <v>0</v>
          </cell>
          <cell r="BM164">
            <v>0</v>
          </cell>
          <cell r="BN164">
            <v>0</v>
          </cell>
          <cell r="BO164">
            <v>0</v>
          </cell>
          <cell r="BQ164">
            <v>0</v>
          </cell>
          <cell r="BR164">
            <v>0</v>
          </cell>
          <cell r="BS164">
            <v>0</v>
          </cell>
          <cell r="BT164">
            <v>0</v>
          </cell>
          <cell r="CB164">
            <v>0</v>
          </cell>
          <cell r="CC164">
            <v>0</v>
          </cell>
          <cell r="CD164">
            <v>0</v>
          </cell>
          <cell r="CE164">
            <v>0</v>
          </cell>
          <cell r="CF164">
            <v>0</v>
          </cell>
          <cell r="CI164">
            <v>0</v>
          </cell>
          <cell r="CJ164">
            <v>0</v>
          </cell>
          <cell r="CK164">
            <v>0</v>
          </cell>
          <cell r="CV164">
            <v>9.1141766955882503E-4</v>
          </cell>
          <cell r="DG164">
            <v>39649767</v>
          </cell>
          <cell r="DR164">
            <v>15110977.050000003</v>
          </cell>
          <cell r="EC164">
            <v>2.6239049181799925</v>
          </cell>
          <cell r="EN164">
            <v>2.4095909012463064E-2</v>
          </cell>
        </row>
        <row r="165">
          <cell r="B165">
            <v>34230</v>
          </cell>
          <cell r="C165" t="str">
            <v>Weldon City Schools</v>
          </cell>
          <cell r="D165">
            <v>4.2912639671802925E-4</v>
          </cell>
          <cell r="E165">
            <v>742488.72529498697</v>
          </cell>
          <cell r="F165">
            <v>578935.48684757052</v>
          </cell>
          <cell r="G165">
            <v>-31160</v>
          </cell>
          <cell r="H165">
            <v>-207180.73743063115</v>
          </cell>
          <cell r="I165">
            <v>-8573.5298230796525</v>
          </cell>
          <cell r="J165">
            <v>626556.60899151757</v>
          </cell>
          <cell r="K165">
            <v>0</v>
          </cell>
          <cell r="L165">
            <v>-32920.324374580799</v>
          </cell>
          <cell r="M165">
            <v>5907.7881078745831</v>
          </cell>
          <cell r="N165">
            <v>222.70801736872281</v>
          </cell>
          <cell r="O165">
            <v>-100.50569337532963</v>
          </cell>
          <cell r="P165">
            <v>0</v>
          </cell>
          <cell r="Q165">
            <v>0</v>
          </cell>
          <cell r="R165">
            <v>0</v>
          </cell>
          <cell r="S165">
            <v>1674176.2199376514</v>
          </cell>
          <cell r="T165">
            <v>4594.6300000000047</v>
          </cell>
          <cell r="U165">
            <v>3132783.0449575875</v>
          </cell>
          <cell r="V165">
            <v>23631.152431498333</v>
          </cell>
          <cell r="W165">
            <v>0</v>
          </cell>
          <cell r="X165">
            <v>3161008.8273890857</v>
          </cell>
          <cell r="Y165">
            <v>160392</v>
          </cell>
          <cell r="Z165">
            <v>0</v>
          </cell>
          <cell r="AA165">
            <v>0</v>
          </cell>
          <cell r="AB165">
            <v>42867.649115398264</v>
          </cell>
          <cell r="AC165">
            <v>203259.64911539826</v>
          </cell>
          <cell r="AD165" t="str">
            <v>N/A</v>
          </cell>
          <cell r="AE165">
            <v>592732</v>
          </cell>
          <cell r="AF165">
            <v>592731</v>
          </cell>
          <cell r="AG165">
            <v>592731</v>
          </cell>
          <cell r="AH165">
            <v>592731</v>
          </cell>
          <cell r="AI165">
            <v>586823</v>
          </cell>
          <cell r="AJ165">
            <v>0</v>
          </cell>
          <cell r="AK165">
            <v>2957748</v>
          </cell>
          <cell r="AL165">
            <v>14419939</v>
          </cell>
          <cell r="AM165">
            <v>1674176.2199376514</v>
          </cell>
          <cell r="AN165">
            <v>-383407.63</v>
          </cell>
          <cell r="AO165">
            <v>3113546.5482736882</v>
          </cell>
          <cell r="AP165">
            <v>0</v>
          </cell>
          <cell r="AQ165">
            <v>-155797.37</v>
          </cell>
          <cell r="AR165">
            <v>0</v>
          </cell>
          <cell r="AS165">
            <v>0</v>
          </cell>
          <cell r="AT165">
            <v>18668456.768211339</v>
          </cell>
          <cell r="AU165">
            <v>4.3493167610547304E-4</v>
          </cell>
          <cell r="AV165">
            <v>0</v>
          </cell>
          <cell r="AW165">
            <v>0</v>
          </cell>
          <cell r="AY165">
            <v>0</v>
          </cell>
          <cell r="AZ165">
            <v>0</v>
          </cell>
          <cell r="BA165">
            <v>0</v>
          </cell>
          <cell r="BB165">
            <v>0</v>
          </cell>
          <cell r="BC165">
            <v>0</v>
          </cell>
          <cell r="BD165">
            <v>0</v>
          </cell>
          <cell r="BE165">
            <v>0</v>
          </cell>
          <cell r="BF165">
            <v>0</v>
          </cell>
          <cell r="BG165">
            <v>0</v>
          </cell>
          <cell r="BH165">
            <v>0</v>
          </cell>
          <cell r="BJ165">
            <v>0</v>
          </cell>
          <cell r="BL165">
            <v>0</v>
          </cell>
          <cell r="BM165">
            <v>0</v>
          </cell>
          <cell r="BN165">
            <v>0</v>
          </cell>
          <cell r="BO165">
            <v>0</v>
          </cell>
          <cell r="BQ165">
            <v>0</v>
          </cell>
          <cell r="BR165">
            <v>0</v>
          </cell>
          <cell r="BS165">
            <v>0</v>
          </cell>
          <cell r="BT165">
            <v>0</v>
          </cell>
          <cell r="CB165">
            <v>0</v>
          </cell>
          <cell r="CC165">
            <v>0</v>
          </cell>
          <cell r="CD165">
            <v>0</v>
          </cell>
          <cell r="CE165">
            <v>0</v>
          </cell>
          <cell r="CF165">
            <v>0</v>
          </cell>
          <cell r="CI165">
            <v>0</v>
          </cell>
          <cell r="CJ165">
            <v>0</v>
          </cell>
          <cell r="CK165">
            <v>0</v>
          </cell>
          <cell r="CV165">
            <v>4.2912639671802925E-4</v>
          </cell>
          <cell r="DG165">
            <v>18668457</v>
          </cell>
          <cell r="DR165">
            <v>6807248.9900000021</v>
          </cell>
          <cell r="EC165">
            <v>2.742437808198932</v>
          </cell>
          <cell r="EN165">
            <v>2.4095909012463064E-2</v>
          </cell>
        </row>
        <row r="166">
          <cell r="B166">
            <v>34300</v>
          </cell>
          <cell r="C166" t="str">
            <v>Harnett County Schools</v>
          </cell>
          <cell r="D166">
            <v>6.1604554914126784E-3</v>
          </cell>
          <cell r="E166">
            <v>10659024.427390411</v>
          </cell>
          <cell r="F166">
            <v>8311085.7929051407</v>
          </cell>
          <cell r="G166">
            <v>-539295</v>
          </cell>
          <cell r="H166">
            <v>-2974246.5655360525</v>
          </cell>
          <cell r="I166">
            <v>-123079.93468434046</v>
          </cell>
          <cell r="J166">
            <v>8994725.4050627649</v>
          </cell>
          <cell r="K166">
            <v>0</v>
          </cell>
          <cell r="L166">
            <v>-472597.80480419076</v>
          </cell>
          <cell r="M166">
            <v>84811.06259043004</v>
          </cell>
          <cell r="N166">
            <v>3197.1531909333517</v>
          </cell>
          <cell r="O166">
            <v>-1442.8402806437634</v>
          </cell>
          <cell r="P166">
            <v>0</v>
          </cell>
          <cell r="Q166">
            <v>0</v>
          </cell>
          <cell r="R166">
            <v>0</v>
          </cell>
          <cell r="S166">
            <v>23942181.695834454</v>
          </cell>
          <cell r="T166">
            <v>0</v>
          </cell>
          <cell r="U166">
            <v>44973627.025313824</v>
          </cell>
          <cell r="V166">
            <v>339244.25036172016</v>
          </cell>
          <cell r="W166">
            <v>0</v>
          </cell>
          <cell r="X166">
            <v>45312871.275675543</v>
          </cell>
          <cell r="Y166">
            <v>2696478.37</v>
          </cell>
          <cell r="Z166">
            <v>0</v>
          </cell>
          <cell r="AA166">
            <v>0</v>
          </cell>
          <cell r="AB166">
            <v>615399.67342170235</v>
          </cell>
          <cell r="AC166">
            <v>3311878.0434217025</v>
          </cell>
          <cell r="AD166" t="str">
            <v>N/A</v>
          </cell>
          <cell r="AE166">
            <v>8417162</v>
          </cell>
          <cell r="AF166">
            <v>8417161</v>
          </cell>
          <cell r="AG166">
            <v>8417161</v>
          </cell>
          <cell r="AH166">
            <v>8417161</v>
          </cell>
          <cell r="AI166">
            <v>8332349</v>
          </cell>
          <cell r="AJ166">
            <v>0</v>
          </cell>
          <cell r="AK166">
            <v>42000994</v>
          </cell>
          <cell r="AL166">
            <v>207203370</v>
          </cell>
          <cell r="AM166">
            <v>23942181.695834454</v>
          </cell>
          <cell r="AN166">
            <v>-5145791.63</v>
          </cell>
          <cell r="AO166">
            <v>44697471.602253847</v>
          </cell>
          <cell r="AP166">
            <v>0</v>
          </cell>
          <cell r="AQ166">
            <v>-2696478.37</v>
          </cell>
          <cell r="AR166">
            <v>0</v>
          </cell>
          <cell r="AS166">
            <v>0</v>
          </cell>
          <cell r="AT166">
            <v>268000753.29808831</v>
          </cell>
          <cell r="AU166">
            <v>6.2496316588030757E-3</v>
          </cell>
          <cell r="AV166">
            <v>0</v>
          </cell>
          <cell r="AW166">
            <v>0</v>
          </cell>
          <cell r="AY166">
            <v>0</v>
          </cell>
          <cell r="AZ166">
            <v>0</v>
          </cell>
          <cell r="BA166">
            <v>0</v>
          </cell>
          <cell r="BB166">
            <v>0</v>
          </cell>
          <cell r="BC166">
            <v>0</v>
          </cell>
          <cell r="BD166">
            <v>0</v>
          </cell>
          <cell r="BE166">
            <v>0</v>
          </cell>
          <cell r="BF166">
            <v>0</v>
          </cell>
          <cell r="BG166">
            <v>0</v>
          </cell>
          <cell r="BH166">
            <v>0</v>
          </cell>
          <cell r="BJ166">
            <v>0</v>
          </cell>
          <cell r="BL166">
            <v>0</v>
          </cell>
          <cell r="BM166">
            <v>0</v>
          </cell>
          <cell r="BN166">
            <v>0</v>
          </cell>
          <cell r="BO166">
            <v>0</v>
          </cell>
          <cell r="BQ166">
            <v>0</v>
          </cell>
          <cell r="BR166">
            <v>0</v>
          </cell>
          <cell r="BS166">
            <v>0</v>
          </cell>
          <cell r="BT166">
            <v>0</v>
          </cell>
          <cell r="CB166">
            <v>0</v>
          </cell>
          <cell r="CC166">
            <v>0</v>
          </cell>
          <cell r="CD166">
            <v>0</v>
          </cell>
          <cell r="CE166">
            <v>0</v>
          </cell>
          <cell r="CF166">
            <v>0</v>
          </cell>
          <cell r="CI166">
            <v>0</v>
          </cell>
          <cell r="CJ166">
            <v>0</v>
          </cell>
          <cell r="CK166">
            <v>0</v>
          </cell>
          <cell r="CV166">
            <v>6.1604554914126784E-3</v>
          </cell>
          <cell r="DG166">
            <v>268000753</v>
          </cell>
          <cell r="DR166">
            <v>88020095.33999981</v>
          </cell>
          <cell r="EC166">
            <v>3.0447678108593217</v>
          </cell>
          <cell r="EN166">
            <v>2.4095909012463064E-2</v>
          </cell>
        </row>
        <row r="167">
          <cell r="B167">
            <v>34400</v>
          </cell>
          <cell r="C167" t="str">
            <v>Haywood County Schools</v>
          </cell>
          <cell r="D167">
            <v>2.6150590035770769E-3</v>
          </cell>
          <cell r="E167">
            <v>4524661.8268811479</v>
          </cell>
          <cell r="F167">
            <v>3527982.5919583444</v>
          </cell>
          <cell r="G167">
            <v>10604</v>
          </cell>
          <cell r="H167">
            <v>-1262541.4258580557</v>
          </cell>
          <cell r="I167">
            <v>-52246.346362638164</v>
          </cell>
          <cell r="J167">
            <v>3818181.575696928</v>
          </cell>
          <cell r="K167">
            <v>0</v>
          </cell>
          <cell r="L167">
            <v>-200613.59849879518</v>
          </cell>
          <cell r="M167">
            <v>36001.547797756182</v>
          </cell>
          <cell r="N167">
            <v>1357.1633216764315</v>
          </cell>
          <cell r="O167">
            <v>-612.47296922778719</v>
          </cell>
          <cell r="P167">
            <v>0</v>
          </cell>
          <cell r="Q167">
            <v>0</v>
          </cell>
          <cell r="R167">
            <v>0</v>
          </cell>
          <cell r="S167">
            <v>10402774.861967133</v>
          </cell>
          <cell r="T167">
            <v>137906</v>
          </cell>
          <cell r="U167">
            <v>19090907.87848464</v>
          </cell>
          <cell r="V167">
            <v>144006.19119102473</v>
          </cell>
          <cell r="W167">
            <v>0</v>
          </cell>
          <cell r="X167">
            <v>19372820.069675665</v>
          </cell>
          <cell r="Y167">
            <v>84885.049999999814</v>
          </cell>
          <cell r="Z167">
            <v>0</v>
          </cell>
          <cell r="AA167">
            <v>0</v>
          </cell>
          <cell r="AB167">
            <v>261231.7318131908</v>
          </cell>
          <cell r="AC167">
            <v>346116.78181319061</v>
          </cell>
          <cell r="AD167" t="str">
            <v>N/A</v>
          </cell>
          <cell r="AE167">
            <v>3812541</v>
          </cell>
          <cell r="AF167">
            <v>3812541</v>
          </cell>
          <cell r="AG167">
            <v>3812541</v>
          </cell>
          <cell r="AH167">
            <v>3812541</v>
          </cell>
          <cell r="AI167">
            <v>3776539</v>
          </cell>
          <cell r="AJ167">
            <v>0</v>
          </cell>
          <cell r="AK167">
            <v>19026703</v>
          </cell>
          <cell r="AL167">
            <v>86535469</v>
          </cell>
          <cell r="AM167">
            <v>10402774.861967133</v>
          </cell>
          <cell r="AN167">
            <v>-2200991.9500000002</v>
          </cell>
          <cell r="AO167">
            <v>18973682.337862477</v>
          </cell>
          <cell r="AP167">
            <v>0</v>
          </cell>
          <cell r="AQ167">
            <v>53020.950000000186</v>
          </cell>
          <cell r="AR167">
            <v>0</v>
          </cell>
          <cell r="AS167">
            <v>0</v>
          </cell>
          <cell r="AT167">
            <v>113763955.19982961</v>
          </cell>
          <cell r="AU167">
            <v>2.6100676176731594E-3</v>
          </cell>
          <cell r="AV167">
            <v>0</v>
          </cell>
          <cell r="AW167">
            <v>0</v>
          </cell>
          <cell r="AY167">
            <v>0</v>
          </cell>
          <cell r="AZ167">
            <v>0</v>
          </cell>
          <cell r="BA167">
            <v>0</v>
          </cell>
          <cell r="BB167">
            <v>0</v>
          </cell>
          <cell r="BC167">
            <v>0</v>
          </cell>
          <cell r="BD167">
            <v>0</v>
          </cell>
          <cell r="BE167">
            <v>0</v>
          </cell>
          <cell r="BF167">
            <v>0</v>
          </cell>
          <cell r="BG167">
            <v>0</v>
          </cell>
          <cell r="BH167">
            <v>0</v>
          </cell>
          <cell r="BJ167">
            <v>0</v>
          </cell>
          <cell r="BL167">
            <v>0</v>
          </cell>
          <cell r="BM167">
            <v>0</v>
          </cell>
          <cell r="BN167">
            <v>0</v>
          </cell>
          <cell r="BO167">
            <v>0</v>
          </cell>
          <cell r="BQ167">
            <v>0</v>
          </cell>
          <cell r="BR167">
            <v>0</v>
          </cell>
          <cell r="BS167">
            <v>0</v>
          </cell>
          <cell r="BT167">
            <v>0</v>
          </cell>
          <cell r="CB167">
            <v>0</v>
          </cell>
          <cell r="CC167">
            <v>0</v>
          </cell>
          <cell r="CD167">
            <v>0</v>
          </cell>
          <cell r="CE167">
            <v>0</v>
          </cell>
          <cell r="CF167">
            <v>0</v>
          </cell>
          <cell r="CI167">
            <v>0</v>
          </cell>
          <cell r="CJ167">
            <v>0</v>
          </cell>
          <cell r="CK167">
            <v>0</v>
          </cell>
          <cell r="CV167">
            <v>2.6150590035770769E-3</v>
          </cell>
          <cell r="DG167">
            <v>113763955</v>
          </cell>
          <cell r="DR167">
            <v>38324638.400000051</v>
          </cell>
          <cell r="EC167">
            <v>2.9684286597208924</v>
          </cell>
          <cell r="EN167">
            <v>2.4095909012463064E-2</v>
          </cell>
        </row>
        <row r="168">
          <cell r="B168">
            <v>34405</v>
          </cell>
          <cell r="C168" t="str">
            <v>Haywood Technical College</v>
          </cell>
          <cell r="D168">
            <v>5.4795195720686181E-4</v>
          </cell>
          <cell r="E168">
            <v>948084.65137778095</v>
          </cell>
          <cell r="F168">
            <v>739243.34541246749</v>
          </cell>
          <cell r="G168">
            <v>81268</v>
          </cell>
          <cell r="H168">
            <v>-264549.30630909302</v>
          </cell>
          <cell r="I168">
            <v>-10947.549446171181</v>
          </cell>
          <cell r="J168">
            <v>800050.8074626493</v>
          </cell>
          <cell r="K168">
            <v>0</v>
          </cell>
          <cell r="L168">
            <v>-42035.997577630325</v>
          </cell>
          <cell r="M168">
            <v>7543.6609848086146</v>
          </cell>
          <cell r="N168">
            <v>284.37610675121715</v>
          </cell>
          <cell r="O168">
            <v>-128.33582789741911</v>
          </cell>
          <cell r="P168">
            <v>0</v>
          </cell>
          <cell r="Q168">
            <v>0</v>
          </cell>
          <cell r="R168">
            <v>0</v>
          </cell>
          <cell r="S168">
            <v>2258813.6521836654</v>
          </cell>
          <cell r="T168">
            <v>416047</v>
          </cell>
          <cell r="U168">
            <v>4000254.0373132462</v>
          </cell>
          <cell r="V168">
            <v>30174.643939234458</v>
          </cell>
          <cell r="W168">
            <v>0</v>
          </cell>
          <cell r="X168">
            <v>4446475.6812524805</v>
          </cell>
          <cell r="Y168">
            <v>9709.960000000021</v>
          </cell>
          <cell r="Z168">
            <v>0</v>
          </cell>
          <cell r="AA168">
            <v>0</v>
          </cell>
          <cell r="AB168">
            <v>54737.747230855901</v>
          </cell>
          <cell r="AC168">
            <v>64447.707230855922</v>
          </cell>
          <cell r="AD168" t="str">
            <v>N/A</v>
          </cell>
          <cell r="AE168">
            <v>877914</v>
          </cell>
          <cell r="AF168">
            <v>877915</v>
          </cell>
          <cell r="AG168">
            <v>877915</v>
          </cell>
          <cell r="AH168">
            <v>877915</v>
          </cell>
          <cell r="AI168">
            <v>870371</v>
          </cell>
          <cell r="AJ168">
            <v>0</v>
          </cell>
          <cell r="AK168">
            <v>4382030</v>
          </cell>
          <cell r="AL168">
            <v>17667812</v>
          </cell>
          <cell r="AM168">
            <v>2258813.6521836654</v>
          </cell>
          <cell r="AN168">
            <v>-470881.04</v>
          </cell>
          <cell r="AO168">
            <v>3975690.9340216252</v>
          </cell>
          <cell r="AP168">
            <v>0</v>
          </cell>
          <cell r="AQ168">
            <v>406337.04</v>
          </cell>
          <cell r="AR168">
            <v>0</v>
          </cell>
          <cell r="AS168">
            <v>0</v>
          </cell>
          <cell r="AT168">
            <v>23837772.586205292</v>
          </cell>
          <cell r="AU168">
            <v>5.3289343165832496E-4</v>
          </cell>
          <cell r="AV168">
            <v>0</v>
          </cell>
          <cell r="AW168">
            <v>0</v>
          </cell>
          <cell r="AY168">
            <v>0</v>
          </cell>
          <cell r="AZ168">
            <v>0</v>
          </cell>
          <cell r="BA168">
            <v>0</v>
          </cell>
          <cell r="BB168">
            <v>0</v>
          </cell>
          <cell r="BC168">
            <v>0</v>
          </cell>
          <cell r="BD168">
            <v>0</v>
          </cell>
          <cell r="BE168">
            <v>0</v>
          </cell>
          <cell r="BF168">
            <v>0</v>
          </cell>
          <cell r="BG168">
            <v>0</v>
          </cell>
          <cell r="BH168">
            <v>0</v>
          </cell>
          <cell r="BJ168">
            <v>0</v>
          </cell>
          <cell r="BL168">
            <v>0</v>
          </cell>
          <cell r="BM168">
            <v>0</v>
          </cell>
          <cell r="BN168">
            <v>0</v>
          </cell>
          <cell r="BO168">
            <v>0</v>
          </cell>
          <cell r="BQ168">
            <v>0</v>
          </cell>
          <cell r="BR168">
            <v>0</v>
          </cell>
          <cell r="BS168">
            <v>0</v>
          </cell>
          <cell r="BT168">
            <v>0</v>
          </cell>
          <cell r="CB168">
            <v>0</v>
          </cell>
          <cell r="CC168">
            <v>0</v>
          </cell>
          <cell r="CD168">
            <v>0</v>
          </cell>
          <cell r="CE168">
            <v>0</v>
          </cell>
          <cell r="CF168">
            <v>0</v>
          </cell>
          <cell r="CI168">
            <v>0</v>
          </cell>
          <cell r="CJ168">
            <v>0</v>
          </cell>
          <cell r="CK168">
            <v>0</v>
          </cell>
          <cell r="CV168">
            <v>5.4795195720686181E-4</v>
          </cell>
          <cell r="DG168">
            <v>23837773</v>
          </cell>
          <cell r="DR168">
            <v>8141265.6999999993</v>
          </cell>
          <cell r="EC168">
            <v>2.9280180598945447</v>
          </cell>
          <cell r="EN168">
            <v>2.4095909012463064E-2</v>
          </cell>
        </row>
        <row r="169">
          <cell r="B169">
            <v>34500</v>
          </cell>
          <cell r="C169" t="str">
            <v>Henderson County Schools</v>
          </cell>
          <cell r="D169">
            <v>4.4938371957256697E-3</v>
          </cell>
          <cell r="E169">
            <v>7775386.172130499</v>
          </cell>
          <cell r="F169">
            <v>6062646.913866384</v>
          </cell>
          <cell r="G169">
            <v>299864</v>
          </cell>
          <cell r="H169">
            <v>-2169609.0271403417</v>
          </cell>
          <cell r="I169">
            <v>-89782.515157031245</v>
          </cell>
          <cell r="J169">
            <v>6561338.1424399568</v>
          </cell>
          <cell r="K169">
            <v>0</v>
          </cell>
          <cell r="L169">
            <v>-344743.59839265072</v>
          </cell>
          <cell r="M169">
            <v>61866.709078437743</v>
          </cell>
          <cell r="N169">
            <v>2332.211627837708</v>
          </cell>
          <cell r="O169">
            <v>-1052.5016096109091</v>
          </cell>
          <cell r="P169">
            <v>0</v>
          </cell>
          <cell r="Q169">
            <v>0</v>
          </cell>
          <cell r="R169">
            <v>0</v>
          </cell>
          <cell r="S169">
            <v>18158246.506843481</v>
          </cell>
          <cell r="T169">
            <v>1613282</v>
          </cell>
          <cell r="U169">
            <v>32806690.712199785</v>
          </cell>
          <cell r="V169">
            <v>247466.83631375097</v>
          </cell>
          <cell r="W169">
            <v>0</v>
          </cell>
          <cell r="X169">
            <v>34667439.548513539</v>
          </cell>
          <cell r="Y169">
            <v>113965.67000000039</v>
          </cell>
          <cell r="Z169">
            <v>0</v>
          </cell>
          <cell r="AA169">
            <v>0</v>
          </cell>
          <cell r="AB169">
            <v>448912.57578515622</v>
          </cell>
          <cell r="AC169">
            <v>562878.24578515661</v>
          </cell>
          <cell r="AD169" t="str">
            <v>N/A</v>
          </cell>
          <cell r="AE169">
            <v>6833285</v>
          </cell>
          <cell r="AF169">
            <v>6833286</v>
          </cell>
          <cell r="AG169">
            <v>6833286</v>
          </cell>
          <cell r="AH169">
            <v>6833286</v>
          </cell>
          <cell r="AI169">
            <v>6771420</v>
          </cell>
          <cell r="AJ169">
            <v>0</v>
          </cell>
          <cell r="AK169">
            <v>34104563</v>
          </cell>
          <cell r="AL169">
            <v>147054955</v>
          </cell>
          <cell r="AM169">
            <v>18158246.506843481</v>
          </cell>
          <cell r="AN169">
            <v>-3820570.3299999996</v>
          </cell>
          <cell r="AO169">
            <v>32605244.972728383</v>
          </cell>
          <cell r="AP169">
            <v>0</v>
          </cell>
          <cell r="AQ169">
            <v>1499316.3299999996</v>
          </cell>
          <cell r="AR169">
            <v>0</v>
          </cell>
          <cell r="AS169">
            <v>0</v>
          </cell>
          <cell r="AT169">
            <v>195497192.47957185</v>
          </cell>
          <cell r="AU169">
            <v>4.4354457241586528E-3</v>
          </cell>
          <cell r="AV169">
            <v>0</v>
          </cell>
          <cell r="AW169">
            <v>0</v>
          </cell>
          <cell r="AY169">
            <v>0</v>
          </cell>
          <cell r="AZ169">
            <v>0</v>
          </cell>
          <cell r="BA169">
            <v>0</v>
          </cell>
          <cell r="BB169">
            <v>0</v>
          </cell>
          <cell r="BC169">
            <v>0</v>
          </cell>
          <cell r="BD169">
            <v>0</v>
          </cell>
          <cell r="BE169">
            <v>0</v>
          </cell>
          <cell r="BF169">
            <v>0</v>
          </cell>
          <cell r="BG169">
            <v>0</v>
          </cell>
          <cell r="BH169">
            <v>0</v>
          </cell>
          <cell r="BJ169">
            <v>0</v>
          </cell>
          <cell r="BL169">
            <v>0</v>
          </cell>
          <cell r="BM169">
            <v>0</v>
          </cell>
          <cell r="BN169">
            <v>0</v>
          </cell>
          <cell r="BO169">
            <v>0</v>
          </cell>
          <cell r="BQ169">
            <v>0</v>
          </cell>
          <cell r="BR169">
            <v>0</v>
          </cell>
          <cell r="BS169">
            <v>0</v>
          </cell>
          <cell r="BT169">
            <v>0</v>
          </cell>
          <cell r="CB169">
            <v>0</v>
          </cell>
          <cell r="CC169">
            <v>0</v>
          </cell>
          <cell r="CD169">
            <v>0</v>
          </cell>
          <cell r="CE169">
            <v>0</v>
          </cell>
          <cell r="CF169">
            <v>0</v>
          </cell>
          <cell r="CI169">
            <v>0</v>
          </cell>
          <cell r="CJ169">
            <v>0</v>
          </cell>
          <cell r="CK169">
            <v>0</v>
          </cell>
          <cell r="CV169">
            <v>4.4938371957256697E-3</v>
          </cell>
          <cell r="DG169">
            <v>195497193</v>
          </cell>
          <cell r="DR169">
            <v>66754769.790000111</v>
          </cell>
          <cell r="EC169">
            <v>2.9285876292436193</v>
          </cell>
          <cell r="EN169">
            <v>2.4095909012463064E-2</v>
          </cell>
        </row>
        <row r="170">
          <cell r="B170">
            <v>34501</v>
          </cell>
          <cell r="C170" t="str">
            <v>Mountain Community School</v>
          </cell>
          <cell r="D170">
            <v>5.1589004249023141E-5</v>
          </cell>
          <cell r="E170">
            <v>89261.00630734177</v>
          </cell>
          <cell r="F170">
            <v>69598.853669480595</v>
          </cell>
          <cell r="G170">
            <v>-31116</v>
          </cell>
          <cell r="H170">
            <v>-24906.992497708368</v>
          </cell>
          <cell r="I170">
            <v>-1030.6983440186962</v>
          </cell>
          <cell r="J170">
            <v>75323.801590224801</v>
          </cell>
          <cell r="K170">
            <v>0</v>
          </cell>
          <cell r="L170">
            <v>-3957.6375795763661</v>
          </cell>
          <cell r="M170">
            <v>710.22642310147455</v>
          </cell>
          <cell r="N170">
            <v>26.773661425158028</v>
          </cell>
          <cell r="O170">
            <v>-12.08266068516371</v>
          </cell>
          <cell r="P170">
            <v>0</v>
          </cell>
          <cell r="Q170">
            <v>0</v>
          </cell>
          <cell r="R170">
            <v>0</v>
          </cell>
          <cell r="S170">
            <v>173897.25056958519</v>
          </cell>
          <cell r="T170">
            <v>0</v>
          </cell>
          <cell r="U170">
            <v>376619.00795112399</v>
          </cell>
          <cell r="V170">
            <v>2840.9056924058982</v>
          </cell>
          <cell r="W170">
            <v>0</v>
          </cell>
          <cell r="X170">
            <v>379459.91364352987</v>
          </cell>
          <cell r="Y170">
            <v>155576.72</v>
          </cell>
          <cell r="Z170">
            <v>0</v>
          </cell>
          <cell r="AA170">
            <v>0</v>
          </cell>
          <cell r="AB170">
            <v>5153.4917200934806</v>
          </cell>
          <cell r="AC170">
            <v>160730.21172009347</v>
          </cell>
          <cell r="AD170" t="str">
            <v>N/A</v>
          </cell>
          <cell r="AE170">
            <v>43887</v>
          </cell>
          <cell r="AF170">
            <v>43887</v>
          </cell>
          <cell r="AG170">
            <v>43887</v>
          </cell>
          <cell r="AH170">
            <v>43887</v>
          </cell>
          <cell r="AI170">
            <v>43177</v>
          </cell>
          <cell r="AJ170">
            <v>0</v>
          </cell>
          <cell r="AK170">
            <v>218725</v>
          </cell>
          <cell r="AL170">
            <v>1895421</v>
          </cell>
          <cell r="AM170">
            <v>173897.25056958519</v>
          </cell>
          <cell r="AN170">
            <v>-43751.279999999992</v>
          </cell>
          <cell r="AO170">
            <v>374306.42192343646</v>
          </cell>
          <cell r="AP170">
            <v>0</v>
          </cell>
          <cell r="AQ170">
            <v>-155576.72</v>
          </cell>
          <cell r="AR170">
            <v>0</v>
          </cell>
          <cell r="AS170">
            <v>0</v>
          </cell>
          <cell r="AT170">
            <v>2244296.6724930215</v>
          </cell>
          <cell r="AU170">
            <v>5.7169358129020601E-5</v>
          </cell>
          <cell r="AV170">
            <v>0</v>
          </cell>
          <cell r="AW170">
            <v>0</v>
          </cell>
          <cell r="AY170">
            <v>0</v>
          </cell>
          <cell r="AZ170">
            <v>0</v>
          </cell>
          <cell r="BA170">
            <v>0</v>
          </cell>
          <cell r="BB170">
            <v>0</v>
          </cell>
          <cell r="BC170">
            <v>0</v>
          </cell>
          <cell r="BD170">
            <v>0</v>
          </cell>
          <cell r="BE170">
            <v>0</v>
          </cell>
          <cell r="BF170">
            <v>0</v>
          </cell>
          <cell r="BG170">
            <v>0</v>
          </cell>
          <cell r="BH170">
            <v>0</v>
          </cell>
          <cell r="BJ170">
            <v>0</v>
          </cell>
          <cell r="BL170">
            <v>0</v>
          </cell>
          <cell r="BM170">
            <v>0</v>
          </cell>
          <cell r="BN170">
            <v>0</v>
          </cell>
          <cell r="BO170">
            <v>0</v>
          </cell>
          <cell r="BQ170">
            <v>0</v>
          </cell>
          <cell r="BR170">
            <v>0</v>
          </cell>
          <cell r="BS170">
            <v>0</v>
          </cell>
          <cell r="BT170">
            <v>0</v>
          </cell>
          <cell r="CB170">
            <v>0</v>
          </cell>
          <cell r="CC170">
            <v>0</v>
          </cell>
          <cell r="CD170">
            <v>0</v>
          </cell>
          <cell r="CE170">
            <v>0</v>
          </cell>
          <cell r="CF170">
            <v>0</v>
          </cell>
          <cell r="CI170">
            <v>0</v>
          </cell>
          <cell r="CJ170">
            <v>0</v>
          </cell>
          <cell r="CK170">
            <v>0</v>
          </cell>
          <cell r="CV170">
            <v>5.1589004249023141E-5</v>
          </cell>
          <cell r="DG170">
            <v>2244297</v>
          </cell>
          <cell r="DR170">
            <v>756108.58000000007</v>
          </cell>
          <cell r="EC170">
            <v>2.9682205166882247</v>
          </cell>
          <cell r="EN170">
            <v>2.4095909012463064E-2</v>
          </cell>
        </row>
        <row r="171">
          <cell r="B171">
            <v>34505</v>
          </cell>
          <cell r="C171" t="str">
            <v>Blue Ridge Community College</v>
          </cell>
          <cell r="D171">
            <v>5.5545647658876765E-4</v>
          </cell>
          <cell r="E171">
            <v>961069.21972975775</v>
          </cell>
          <cell r="F171">
            <v>749367.71113582677</v>
          </cell>
          <cell r="G171">
            <v>37200</v>
          </cell>
          <cell r="H171">
            <v>-268172.46226383455</v>
          </cell>
          <cell r="I171">
            <v>-11097.482475741779</v>
          </cell>
          <cell r="J171">
            <v>811007.96659338346</v>
          </cell>
          <cell r="K171">
            <v>0</v>
          </cell>
          <cell r="L171">
            <v>-42611.704908191023</v>
          </cell>
          <cell r="M171">
            <v>7646.975790653265</v>
          </cell>
          <cell r="N171">
            <v>288.27080222003866</v>
          </cell>
          <cell r="O171">
            <v>-130.09346138185526</v>
          </cell>
          <cell r="P171">
            <v>0</v>
          </cell>
          <cell r="Q171">
            <v>0</v>
          </cell>
          <cell r="R171">
            <v>0</v>
          </cell>
          <cell r="S171">
            <v>2244568.4009426916</v>
          </cell>
          <cell r="T171">
            <v>186003.14999999991</v>
          </cell>
          <cell r="U171">
            <v>4055039.8329669177</v>
          </cell>
          <cell r="V171">
            <v>30587.90316261306</v>
          </cell>
          <cell r="W171">
            <v>0</v>
          </cell>
          <cell r="X171">
            <v>4271630.8861295311</v>
          </cell>
          <cell r="Y171">
            <v>0</v>
          </cell>
          <cell r="Z171">
            <v>0</v>
          </cell>
          <cell r="AA171">
            <v>0</v>
          </cell>
          <cell r="AB171">
            <v>55487.412378708897</v>
          </cell>
          <cell r="AC171">
            <v>55487.412378708897</v>
          </cell>
          <cell r="AD171" t="str">
            <v>N/A</v>
          </cell>
          <cell r="AE171">
            <v>844757</v>
          </cell>
          <cell r="AF171">
            <v>844758</v>
          </cell>
          <cell r="AG171">
            <v>844758</v>
          </cell>
          <cell r="AH171">
            <v>844758</v>
          </cell>
          <cell r="AI171">
            <v>837111</v>
          </cell>
          <cell r="AJ171">
            <v>0</v>
          </cell>
          <cell r="AK171">
            <v>4216142</v>
          </cell>
          <cell r="AL171">
            <v>18253907</v>
          </cell>
          <cell r="AM171">
            <v>2244568.4009426916</v>
          </cell>
          <cell r="AN171">
            <v>-550374.14999999991</v>
          </cell>
          <cell r="AO171">
            <v>4030140.3237508219</v>
          </cell>
          <cell r="AP171">
            <v>0</v>
          </cell>
          <cell r="AQ171">
            <v>186003.14999999991</v>
          </cell>
          <cell r="AR171">
            <v>0</v>
          </cell>
          <cell r="AS171">
            <v>0</v>
          </cell>
          <cell r="AT171">
            <v>24164244.724693514</v>
          </cell>
          <cell r="AU171">
            <v>5.5057112825791289E-4</v>
          </cell>
          <cell r="AV171">
            <v>0</v>
          </cell>
          <cell r="AW171">
            <v>0</v>
          </cell>
          <cell r="AY171">
            <v>0</v>
          </cell>
          <cell r="AZ171">
            <v>0</v>
          </cell>
          <cell r="BA171">
            <v>0</v>
          </cell>
          <cell r="BB171">
            <v>0</v>
          </cell>
          <cell r="BC171">
            <v>0</v>
          </cell>
          <cell r="BD171">
            <v>0</v>
          </cell>
          <cell r="BE171">
            <v>0</v>
          </cell>
          <cell r="BF171">
            <v>0</v>
          </cell>
          <cell r="BG171">
            <v>0</v>
          </cell>
          <cell r="BH171">
            <v>0</v>
          </cell>
          <cell r="BJ171">
            <v>0</v>
          </cell>
          <cell r="BL171">
            <v>0</v>
          </cell>
          <cell r="BM171">
            <v>0</v>
          </cell>
          <cell r="BN171">
            <v>0</v>
          </cell>
          <cell r="BO171">
            <v>0</v>
          </cell>
          <cell r="BQ171">
            <v>0</v>
          </cell>
          <cell r="BR171">
            <v>0</v>
          </cell>
          <cell r="BS171">
            <v>0</v>
          </cell>
          <cell r="BT171">
            <v>0</v>
          </cell>
          <cell r="CB171">
            <v>0</v>
          </cell>
          <cell r="CC171">
            <v>0</v>
          </cell>
          <cell r="CD171">
            <v>0</v>
          </cell>
          <cell r="CE171">
            <v>0</v>
          </cell>
          <cell r="CF171">
            <v>0</v>
          </cell>
          <cell r="CI171">
            <v>0</v>
          </cell>
          <cell r="CJ171">
            <v>0</v>
          </cell>
          <cell r="CK171">
            <v>0</v>
          </cell>
          <cell r="CV171">
            <v>5.5545647658876765E-4</v>
          </cell>
          <cell r="DG171">
            <v>24164245</v>
          </cell>
          <cell r="DR171">
            <v>9672640.7699999996</v>
          </cell>
          <cell r="EC171">
            <v>2.4982055650144859</v>
          </cell>
          <cell r="EN171">
            <v>2.4095909012463064E-2</v>
          </cell>
        </row>
        <row r="172">
          <cell r="B172">
            <v>34600</v>
          </cell>
          <cell r="C172" t="str">
            <v>Hertford County Schools</v>
          </cell>
          <cell r="D172">
            <v>1.0584263195967936E-3</v>
          </cell>
          <cell r="E172">
            <v>1831324.325108967</v>
          </cell>
          <cell r="F172">
            <v>1427925.5746429535</v>
          </cell>
          <cell r="G172">
            <v>-158584</v>
          </cell>
          <cell r="H172">
            <v>-511004.55969885475</v>
          </cell>
          <cell r="I172">
            <v>-21146.332842717649</v>
          </cell>
          <cell r="J172">
            <v>1545381.5256899509</v>
          </cell>
          <cell r="K172">
            <v>0</v>
          </cell>
          <cell r="L172">
            <v>-81196.910826754203</v>
          </cell>
          <cell r="M172">
            <v>14571.367484727582</v>
          </cell>
          <cell r="N172">
            <v>549.30209134434392</v>
          </cell>
          <cell r="O172">
            <v>-247.89402831276502</v>
          </cell>
          <cell r="P172">
            <v>0</v>
          </cell>
          <cell r="Q172">
            <v>0</v>
          </cell>
          <cell r="R172">
            <v>0</v>
          </cell>
          <cell r="S172">
            <v>4047572.3976213033</v>
          </cell>
          <cell r="T172">
            <v>31111.170000000042</v>
          </cell>
          <cell r="U172">
            <v>7726907.6284497548</v>
          </cell>
          <cell r="V172">
            <v>58285.469938910326</v>
          </cell>
          <cell r="W172">
            <v>0</v>
          </cell>
          <cell r="X172">
            <v>7816304.2683886653</v>
          </cell>
          <cell r="Y172">
            <v>824032</v>
          </cell>
          <cell r="Z172">
            <v>0</v>
          </cell>
          <cell r="AA172">
            <v>0</v>
          </cell>
          <cell r="AB172">
            <v>105731.66421358824</v>
          </cell>
          <cell r="AC172">
            <v>929763.66421358823</v>
          </cell>
          <cell r="AD172" t="str">
            <v>N/A</v>
          </cell>
          <cell r="AE172">
            <v>1380223</v>
          </cell>
          <cell r="AF172">
            <v>1380222</v>
          </cell>
          <cell r="AG172">
            <v>1380222</v>
          </cell>
          <cell r="AH172">
            <v>1380222</v>
          </cell>
          <cell r="AI172">
            <v>1365650</v>
          </cell>
          <cell r="AJ172">
            <v>0</v>
          </cell>
          <cell r="AK172">
            <v>6886539</v>
          </cell>
          <cell r="AL172">
            <v>36080426</v>
          </cell>
          <cell r="AM172">
            <v>4047572.3976213033</v>
          </cell>
          <cell r="AN172">
            <v>-969396.17</v>
          </cell>
          <cell r="AO172">
            <v>7679461.4341750769</v>
          </cell>
          <cell r="AP172">
            <v>0</v>
          </cell>
          <cell r="AQ172">
            <v>-792920.83</v>
          </cell>
          <cell r="AR172">
            <v>0</v>
          </cell>
          <cell r="AS172">
            <v>0</v>
          </cell>
          <cell r="AT172">
            <v>46045142.831796378</v>
          </cell>
          <cell r="AU172">
            <v>1.0882514752291229E-3</v>
          </cell>
          <cell r="AV172">
            <v>0</v>
          </cell>
          <cell r="AW172">
            <v>0</v>
          </cell>
          <cell r="AY172">
            <v>0</v>
          </cell>
          <cell r="AZ172">
            <v>0</v>
          </cell>
          <cell r="BA172">
            <v>0</v>
          </cell>
          <cell r="BB172">
            <v>0</v>
          </cell>
          <cell r="BC172">
            <v>0</v>
          </cell>
          <cell r="BD172">
            <v>0</v>
          </cell>
          <cell r="BE172">
            <v>0</v>
          </cell>
          <cell r="BF172">
            <v>0</v>
          </cell>
          <cell r="BG172">
            <v>0</v>
          </cell>
          <cell r="BH172">
            <v>0</v>
          </cell>
          <cell r="BJ172">
            <v>0</v>
          </cell>
          <cell r="BL172">
            <v>0</v>
          </cell>
          <cell r="BM172">
            <v>0</v>
          </cell>
          <cell r="BN172">
            <v>0</v>
          </cell>
          <cell r="BO172">
            <v>0</v>
          </cell>
          <cell r="BQ172">
            <v>0</v>
          </cell>
          <cell r="BR172">
            <v>0</v>
          </cell>
          <cell r="BS172">
            <v>0</v>
          </cell>
          <cell r="BT172">
            <v>0</v>
          </cell>
          <cell r="CB172">
            <v>0</v>
          </cell>
          <cell r="CC172">
            <v>0</v>
          </cell>
          <cell r="CD172">
            <v>0</v>
          </cell>
          <cell r="CE172">
            <v>0</v>
          </cell>
          <cell r="CF172">
            <v>0</v>
          </cell>
          <cell r="CI172">
            <v>0</v>
          </cell>
          <cell r="CJ172">
            <v>0</v>
          </cell>
          <cell r="CK172">
            <v>0</v>
          </cell>
          <cell r="CV172">
            <v>1.0584263195967936E-3</v>
          </cell>
          <cell r="DG172">
            <v>46045142</v>
          </cell>
          <cell r="DR172">
            <v>16910461.929999992</v>
          </cell>
          <cell r="EC172">
            <v>2.7228790195443242</v>
          </cell>
          <cell r="EN172">
            <v>2.4095909012463064E-2</v>
          </cell>
        </row>
        <row r="173">
          <cell r="B173">
            <v>34605</v>
          </cell>
          <cell r="C173" t="str">
            <v>Roanoke-Chowan Community College</v>
          </cell>
          <cell r="D173">
            <v>2.4764422203784329E-4</v>
          </cell>
          <cell r="E173">
            <v>428482.24708107725</v>
          </cell>
          <cell r="F173">
            <v>334097.43457164289</v>
          </cell>
          <cell r="G173">
            <v>62984</v>
          </cell>
          <cell r="H173">
            <v>-119561.77232310474</v>
          </cell>
          <cell r="I173">
            <v>-4947.6917276424574</v>
          </cell>
          <cell r="J173">
            <v>361579.07130175503</v>
          </cell>
          <cell r="K173">
            <v>0</v>
          </cell>
          <cell r="L173">
            <v>-18997.964658728233</v>
          </cell>
          <cell r="M173">
            <v>3409.3208926980833</v>
          </cell>
          <cell r="N173">
            <v>128.52239835319992</v>
          </cell>
          <cell r="O173">
            <v>-58.000753243483274</v>
          </cell>
          <cell r="P173">
            <v>0</v>
          </cell>
          <cell r="Q173">
            <v>0</v>
          </cell>
          <cell r="R173">
            <v>0</v>
          </cell>
          <cell r="S173">
            <v>1047115.1667828076</v>
          </cell>
          <cell r="T173">
            <v>314917.58999999997</v>
          </cell>
          <cell r="U173">
            <v>1807895.3565087754</v>
          </cell>
          <cell r="V173">
            <v>13637.283570792333</v>
          </cell>
          <cell r="W173">
            <v>0</v>
          </cell>
          <cell r="X173">
            <v>2136450.230079568</v>
          </cell>
          <cell r="Y173">
            <v>0</v>
          </cell>
          <cell r="Z173">
            <v>0</v>
          </cell>
          <cell r="AA173">
            <v>0</v>
          </cell>
          <cell r="AB173">
            <v>24738.458638212287</v>
          </cell>
          <cell r="AC173">
            <v>24738.458638212287</v>
          </cell>
          <cell r="AD173" t="str">
            <v>N/A</v>
          </cell>
          <cell r="AE173">
            <v>423025</v>
          </cell>
          <cell r="AF173">
            <v>423025</v>
          </cell>
          <cell r="AG173">
            <v>423025</v>
          </cell>
          <cell r="AH173">
            <v>423025</v>
          </cell>
          <cell r="AI173">
            <v>419615</v>
          </cell>
          <cell r="AJ173">
            <v>0</v>
          </cell>
          <cell r="AK173">
            <v>2111715</v>
          </cell>
          <cell r="AL173">
            <v>7856029</v>
          </cell>
          <cell r="AM173">
            <v>1047115.1667828076</v>
          </cell>
          <cell r="AN173">
            <v>-241490.59</v>
          </cell>
          <cell r="AO173">
            <v>1796794.1814413555</v>
          </cell>
          <cell r="AP173">
            <v>0</v>
          </cell>
          <cell r="AQ173">
            <v>314917.58999999997</v>
          </cell>
          <cell r="AR173">
            <v>0</v>
          </cell>
          <cell r="AS173">
            <v>0</v>
          </cell>
          <cell r="AT173">
            <v>10773365.348224163</v>
          </cell>
          <cell r="AU173">
            <v>2.3695216199379654E-4</v>
          </cell>
          <cell r="AV173">
            <v>0</v>
          </cell>
          <cell r="AW173">
            <v>0</v>
          </cell>
          <cell r="AY173">
            <v>0</v>
          </cell>
          <cell r="AZ173">
            <v>0</v>
          </cell>
          <cell r="BA173">
            <v>0</v>
          </cell>
          <cell r="BB173">
            <v>0</v>
          </cell>
          <cell r="BC173">
            <v>0</v>
          </cell>
          <cell r="BD173">
            <v>0</v>
          </cell>
          <cell r="BE173">
            <v>0</v>
          </cell>
          <cell r="BF173">
            <v>0</v>
          </cell>
          <cell r="BG173">
            <v>0</v>
          </cell>
          <cell r="BH173">
            <v>0</v>
          </cell>
          <cell r="BJ173">
            <v>0</v>
          </cell>
          <cell r="BL173">
            <v>0</v>
          </cell>
          <cell r="BM173">
            <v>0</v>
          </cell>
          <cell r="BN173">
            <v>0</v>
          </cell>
          <cell r="BO173">
            <v>0</v>
          </cell>
          <cell r="BQ173">
            <v>0</v>
          </cell>
          <cell r="BR173">
            <v>0</v>
          </cell>
          <cell r="BS173">
            <v>0</v>
          </cell>
          <cell r="BT173">
            <v>0</v>
          </cell>
          <cell r="CB173">
            <v>0</v>
          </cell>
          <cell r="CC173">
            <v>0</v>
          </cell>
          <cell r="CD173">
            <v>0</v>
          </cell>
          <cell r="CE173">
            <v>0</v>
          </cell>
          <cell r="CF173">
            <v>0</v>
          </cell>
          <cell r="CI173">
            <v>0</v>
          </cell>
          <cell r="CJ173">
            <v>0</v>
          </cell>
          <cell r="CK173">
            <v>0</v>
          </cell>
          <cell r="CV173">
            <v>2.4764422203784329E-4</v>
          </cell>
          <cell r="DG173">
            <v>10773365</v>
          </cell>
          <cell r="DR173">
            <v>4201772.21</v>
          </cell>
          <cell r="EC173">
            <v>2.5640050106381183</v>
          </cell>
          <cell r="EN173">
            <v>2.4095909012463064E-2</v>
          </cell>
        </row>
        <row r="174">
          <cell r="B174">
            <v>34700</v>
          </cell>
          <cell r="C174" t="str">
            <v>Hoke County Schools</v>
          </cell>
          <cell r="D174">
            <v>2.9499284301126028E-3</v>
          </cell>
          <cell r="E174">
            <v>5104064.0159569234</v>
          </cell>
          <cell r="F174">
            <v>3979755.7663992965</v>
          </cell>
          <cell r="G174">
            <v>731778</v>
          </cell>
          <cell r="H174">
            <v>-1424215.2246809935</v>
          </cell>
          <cell r="I174">
            <v>-58936.713203730906</v>
          </cell>
          <cell r="J174">
            <v>4307115.964142154</v>
          </cell>
          <cell r="K174">
            <v>0</v>
          </cell>
          <cell r="L174">
            <v>-226303.02294108376</v>
          </cell>
          <cell r="M174">
            <v>40611.699097950586</v>
          </cell>
          <cell r="N174">
            <v>1530.9538566598385</v>
          </cell>
          <cell r="O174">
            <v>-690.90273761667265</v>
          </cell>
          <cell r="P174">
            <v>0</v>
          </cell>
          <cell r="Q174">
            <v>0</v>
          </cell>
          <cell r="R174">
            <v>0</v>
          </cell>
          <cell r="S174">
            <v>12454710.535889557</v>
          </cell>
          <cell r="T174">
            <v>3920876</v>
          </cell>
          <cell r="U174">
            <v>21535579.820710771</v>
          </cell>
          <cell r="V174">
            <v>162446.79639180235</v>
          </cell>
          <cell r="W174">
            <v>0</v>
          </cell>
          <cell r="X174">
            <v>25618902.617102575</v>
          </cell>
          <cell r="Y174">
            <v>261986.9700000002</v>
          </cell>
          <cell r="Z174">
            <v>0</v>
          </cell>
          <cell r="AA174">
            <v>0</v>
          </cell>
          <cell r="AB174">
            <v>294683.5660186545</v>
          </cell>
          <cell r="AC174">
            <v>556670.5360186547</v>
          </cell>
          <cell r="AD174" t="str">
            <v>N/A</v>
          </cell>
          <cell r="AE174">
            <v>5020569</v>
          </cell>
          <cell r="AF174">
            <v>5020569</v>
          </cell>
          <cell r="AG174">
            <v>5020569</v>
          </cell>
          <cell r="AH174">
            <v>5020569</v>
          </cell>
          <cell r="AI174">
            <v>4979957</v>
          </cell>
          <cell r="AJ174">
            <v>0</v>
          </cell>
          <cell r="AK174">
            <v>25062233</v>
          </cell>
          <cell r="AL174">
            <v>93098331</v>
          </cell>
          <cell r="AM174">
            <v>12454710.535889557</v>
          </cell>
          <cell r="AN174">
            <v>-2283360.0299999998</v>
          </cell>
          <cell r="AO174">
            <v>21403343.051083922</v>
          </cell>
          <cell r="AP174">
            <v>0</v>
          </cell>
          <cell r="AQ174">
            <v>3658889.03</v>
          </cell>
          <cell r="AR174">
            <v>0</v>
          </cell>
          <cell r="AS174">
            <v>0</v>
          </cell>
          <cell r="AT174">
            <v>128331913.58697347</v>
          </cell>
          <cell r="AU174">
            <v>2.808015515772702E-3</v>
          </cell>
          <cell r="AV174">
            <v>0</v>
          </cell>
          <cell r="AW174">
            <v>0</v>
          </cell>
          <cell r="AY174">
            <v>0</v>
          </cell>
          <cell r="AZ174">
            <v>0</v>
          </cell>
          <cell r="BA174">
            <v>0</v>
          </cell>
          <cell r="BB174">
            <v>0</v>
          </cell>
          <cell r="BC174">
            <v>0</v>
          </cell>
          <cell r="BD174">
            <v>0</v>
          </cell>
          <cell r="BE174">
            <v>0</v>
          </cell>
          <cell r="BF174">
            <v>0</v>
          </cell>
          <cell r="BG174">
            <v>0</v>
          </cell>
          <cell r="BH174">
            <v>0</v>
          </cell>
          <cell r="BJ174">
            <v>0</v>
          </cell>
          <cell r="BL174">
            <v>0</v>
          </cell>
          <cell r="BM174">
            <v>0</v>
          </cell>
          <cell r="BN174">
            <v>0</v>
          </cell>
          <cell r="BO174">
            <v>0</v>
          </cell>
          <cell r="BQ174">
            <v>0</v>
          </cell>
          <cell r="BR174">
            <v>0</v>
          </cell>
          <cell r="BS174">
            <v>0</v>
          </cell>
          <cell r="BT174">
            <v>0</v>
          </cell>
          <cell r="CB174">
            <v>0</v>
          </cell>
          <cell r="CC174">
            <v>0</v>
          </cell>
          <cell r="CD174">
            <v>0</v>
          </cell>
          <cell r="CE174">
            <v>0</v>
          </cell>
          <cell r="CF174">
            <v>0</v>
          </cell>
          <cell r="CI174">
            <v>0</v>
          </cell>
          <cell r="CJ174">
            <v>0</v>
          </cell>
          <cell r="CK174">
            <v>0</v>
          </cell>
          <cell r="CV174">
            <v>2.9499284301126028E-3</v>
          </cell>
          <cell r="DG174">
            <v>128331914</v>
          </cell>
          <cell r="DR174">
            <v>39591307.19000005</v>
          </cell>
          <cell r="EC174">
            <v>3.2414164398293472</v>
          </cell>
          <cell r="EN174">
            <v>2.4095909012463064E-2</v>
          </cell>
        </row>
        <row r="175">
          <cell r="B175">
            <v>34800</v>
          </cell>
          <cell r="C175" t="str">
            <v>Hyde County Schools</v>
          </cell>
          <cell r="D175">
            <v>3.0197101229566622E-4</v>
          </cell>
          <cell r="E175">
            <v>522480.26155046851</v>
          </cell>
          <cell r="F175">
            <v>407389.84214042005</v>
          </cell>
          <cell r="G175">
            <v>96968</v>
          </cell>
          <cell r="H175">
            <v>-145790.55841954879</v>
          </cell>
          <cell r="I175">
            <v>-6033.0883847343493</v>
          </cell>
          <cell r="J175">
            <v>440900.24506702495</v>
          </cell>
          <cell r="K175">
            <v>0</v>
          </cell>
          <cell r="L175">
            <v>-23165.630808365044</v>
          </cell>
          <cell r="M175">
            <v>4157.2384477093956</v>
          </cell>
          <cell r="N175">
            <v>156.71691596120485</v>
          </cell>
          <cell r="O175">
            <v>-70.724630789767986</v>
          </cell>
          <cell r="P175">
            <v>0</v>
          </cell>
          <cell r="Q175">
            <v>0</v>
          </cell>
          <cell r="R175">
            <v>0</v>
          </cell>
          <cell r="S175">
            <v>1296992.3018781461</v>
          </cell>
          <cell r="T175">
            <v>484837.2</v>
          </cell>
          <cell r="U175">
            <v>2204501.2253351249</v>
          </cell>
          <cell r="V175">
            <v>16628.953790837582</v>
          </cell>
          <cell r="W175">
            <v>0</v>
          </cell>
          <cell r="X175">
            <v>2705967.3791259625</v>
          </cell>
          <cell r="Y175">
            <v>0</v>
          </cell>
          <cell r="Z175">
            <v>0</v>
          </cell>
          <cell r="AA175">
            <v>0</v>
          </cell>
          <cell r="AB175">
            <v>30165.441923671748</v>
          </cell>
          <cell r="AC175">
            <v>30165.441923671748</v>
          </cell>
          <cell r="AD175" t="str">
            <v>N/A</v>
          </cell>
          <cell r="AE175">
            <v>535992</v>
          </cell>
          <cell r="AF175">
            <v>535992</v>
          </cell>
          <cell r="AG175">
            <v>535992</v>
          </cell>
          <cell r="AH175">
            <v>535992</v>
          </cell>
          <cell r="AI175">
            <v>531835</v>
          </cell>
          <cell r="AJ175">
            <v>0</v>
          </cell>
          <cell r="AK175">
            <v>2675803</v>
          </cell>
          <cell r="AL175">
            <v>9466808</v>
          </cell>
          <cell r="AM175">
            <v>1296992.3018781461</v>
          </cell>
          <cell r="AN175">
            <v>-302836.2</v>
          </cell>
          <cell r="AO175">
            <v>2190964.7372022909</v>
          </cell>
          <cell r="AP175">
            <v>0</v>
          </cell>
          <cell r="AQ175">
            <v>484837.2</v>
          </cell>
          <cell r="AR175">
            <v>0</v>
          </cell>
          <cell r="AS175">
            <v>0</v>
          </cell>
          <cell r="AT175">
            <v>13136766.039080437</v>
          </cell>
          <cell r="AU175">
            <v>2.8553619787913319E-4</v>
          </cell>
          <cell r="AV175">
            <v>0</v>
          </cell>
          <cell r="AW175">
            <v>0</v>
          </cell>
          <cell r="AY175">
            <v>0</v>
          </cell>
          <cell r="AZ175">
            <v>0</v>
          </cell>
          <cell r="BA175">
            <v>0</v>
          </cell>
          <cell r="BB175">
            <v>0</v>
          </cell>
          <cell r="BC175">
            <v>0</v>
          </cell>
          <cell r="BD175">
            <v>0</v>
          </cell>
          <cell r="BE175">
            <v>0</v>
          </cell>
          <cell r="BF175">
            <v>0</v>
          </cell>
          <cell r="BG175">
            <v>0</v>
          </cell>
          <cell r="BH175">
            <v>0</v>
          </cell>
          <cell r="BJ175">
            <v>0</v>
          </cell>
          <cell r="BL175">
            <v>0</v>
          </cell>
          <cell r="BM175">
            <v>0</v>
          </cell>
          <cell r="BN175">
            <v>0</v>
          </cell>
          <cell r="BO175">
            <v>0</v>
          </cell>
          <cell r="BQ175">
            <v>0</v>
          </cell>
          <cell r="BR175">
            <v>0</v>
          </cell>
          <cell r="BS175">
            <v>0</v>
          </cell>
          <cell r="BT175">
            <v>0</v>
          </cell>
          <cell r="CB175">
            <v>0</v>
          </cell>
          <cell r="CC175">
            <v>0</v>
          </cell>
          <cell r="CD175">
            <v>0</v>
          </cell>
          <cell r="CE175">
            <v>0</v>
          </cell>
          <cell r="CF175">
            <v>0</v>
          </cell>
          <cell r="CI175">
            <v>0</v>
          </cell>
          <cell r="CJ175">
            <v>0</v>
          </cell>
          <cell r="CK175">
            <v>0</v>
          </cell>
          <cell r="CV175">
            <v>3.0197101229566622E-4</v>
          </cell>
          <cell r="DG175">
            <v>13136765</v>
          </cell>
          <cell r="DR175">
            <v>5121679.4700000016</v>
          </cell>
          <cell r="EC175">
            <v>2.5649330609125363</v>
          </cell>
          <cell r="EN175">
            <v>2.4095909012463064E-2</v>
          </cell>
        </row>
        <row r="176">
          <cell r="B176">
            <v>34900</v>
          </cell>
          <cell r="C176" t="str">
            <v>Iredell County Schools</v>
          </cell>
          <cell r="D176">
            <v>6.4268871434988049E-3</v>
          </cell>
          <cell r="E176">
            <v>11120013.309101295</v>
          </cell>
          <cell r="F176">
            <v>8670529.3959828522</v>
          </cell>
          <cell r="G176">
            <v>-645571</v>
          </cell>
          <cell r="H176">
            <v>-3102878.8439888172</v>
          </cell>
          <cell r="I176">
            <v>-128402.98106984103</v>
          </cell>
          <cell r="J176">
            <v>9383735.5282707773</v>
          </cell>
          <cell r="K176">
            <v>0</v>
          </cell>
          <cell r="L176">
            <v>-493037.04246799269</v>
          </cell>
          <cell r="M176">
            <v>88479.030251692457</v>
          </cell>
          <cell r="N176">
            <v>3335.4258897330096</v>
          </cell>
          <cell r="O176">
            <v>-1505.2412378788551</v>
          </cell>
          <cell r="P176">
            <v>0</v>
          </cell>
          <cell r="Q176">
            <v>0</v>
          </cell>
          <cell r="R176">
            <v>0</v>
          </cell>
          <cell r="S176">
            <v>24894697.58073182</v>
          </cell>
          <cell r="T176">
            <v>0</v>
          </cell>
          <cell r="U176">
            <v>46918677.64135389</v>
          </cell>
          <cell r="V176">
            <v>353916.12100676983</v>
          </cell>
          <cell r="W176">
            <v>0</v>
          </cell>
          <cell r="X176">
            <v>47272593.762360662</v>
          </cell>
          <cell r="Y176">
            <v>3227851.1899999995</v>
          </cell>
          <cell r="Z176">
            <v>0</v>
          </cell>
          <cell r="AA176">
            <v>0</v>
          </cell>
          <cell r="AB176">
            <v>642014.90534920513</v>
          </cell>
          <cell r="AC176">
            <v>3869866.0953492047</v>
          </cell>
          <cell r="AD176" t="str">
            <v>N/A</v>
          </cell>
          <cell r="AE176">
            <v>8698242</v>
          </cell>
          <cell r="AF176">
            <v>8698241</v>
          </cell>
          <cell r="AG176">
            <v>8698241</v>
          </cell>
          <cell r="AH176">
            <v>8698241</v>
          </cell>
          <cell r="AI176">
            <v>8609762</v>
          </cell>
          <cell r="AJ176">
            <v>0</v>
          </cell>
          <cell r="AK176">
            <v>43402727</v>
          </cell>
          <cell r="AL176">
            <v>216810108</v>
          </cell>
          <cell r="AM176">
            <v>24894697.58073182</v>
          </cell>
          <cell r="AN176">
            <v>-5516097.8100000005</v>
          </cell>
          <cell r="AO176">
            <v>46630578.85701146</v>
          </cell>
          <cell r="AP176">
            <v>0</v>
          </cell>
          <cell r="AQ176">
            <v>-3227851.1899999995</v>
          </cell>
          <cell r="AR176">
            <v>0</v>
          </cell>
          <cell r="AS176">
            <v>0</v>
          </cell>
          <cell r="AT176">
            <v>279591435.43774325</v>
          </cell>
          <cell r="AU176">
            <v>6.5393884122890216E-3</v>
          </cell>
          <cell r="AV176">
            <v>0</v>
          </cell>
          <cell r="AW176">
            <v>0</v>
          </cell>
          <cell r="AY176">
            <v>0</v>
          </cell>
          <cell r="AZ176">
            <v>0</v>
          </cell>
          <cell r="BA176">
            <v>0</v>
          </cell>
          <cell r="BB176">
            <v>0</v>
          </cell>
          <cell r="BC176">
            <v>0</v>
          </cell>
          <cell r="BD176">
            <v>0</v>
          </cell>
          <cell r="BE176">
            <v>0</v>
          </cell>
          <cell r="BF176">
            <v>0</v>
          </cell>
          <cell r="BG176">
            <v>0</v>
          </cell>
          <cell r="BH176">
            <v>0</v>
          </cell>
          <cell r="BJ176">
            <v>0</v>
          </cell>
          <cell r="BL176">
            <v>0</v>
          </cell>
          <cell r="BM176">
            <v>0</v>
          </cell>
          <cell r="BN176">
            <v>0</v>
          </cell>
          <cell r="BO176">
            <v>0</v>
          </cell>
          <cell r="BQ176">
            <v>0</v>
          </cell>
          <cell r="BR176">
            <v>0</v>
          </cell>
          <cell r="BS176">
            <v>0</v>
          </cell>
          <cell r="BT176">
            <v>0</v>
          </cell>
          <cell r="CB176">
            <v>0</v>
          </cell>
          <cell r="CC176">
            <v>0</v>
          </cell>
          <cell r="CD176">
            <v>0</v>
          </cell>
          <cell r="CE176">
            <v>0</v>
          </cell>
          <cell r="CF176">
            <v>0</v>
          </cell>
          <cell r="CI176">
            <v>0</v>
          </cell>
          <cell r="CJ176">
            <v>0</v>
          </cell>
          <cell r="CK176">
            <v>0</v>
          </cell>
          <cell r="CV176">
            <v>6.4268871434988049E-3</v>
          </cell>
          <cell r="DG176">
            <v>279591436</v>
          </cell>
          <cell r="DR176">
            <v>96933813.520000041</v>
          </cell>
          <cell r="EC176">
            <v>2.8843540334076798</v>
          </cell>
          <cell r="EN176">
            <v>2.4095909012463064E-2</v>
          </cell>
        </row>
        <row r="177">
          <cell r="B177">
            <v>34901</v>
          </cell>
          <cell r="C177" t="str">
            <v>American Renaissance Middle School</v>
          </cell>
          <cell r="D177">
            <v>1.6389090689676063E-4</v>
          </cell>
          <cell r="E177">
            <v>283569.4832102661</v>
          </cell>
          <cell r="F177">
            <v>221105.62925009546</v>
          </cell>
          <cell r="G177">
            <v>47511</v>
          </cell>
          <cell r="H177">
            <v>-79125.961974688282</v>
          </cell>
          <cell r="I177">
            <v>-3274.3816012190641</v>
          </cell>
          <cell r="J177">
            <v>239292.97208265768</v>
          </cell>
          <cell r="K177">
            <v>0</v>
          </cell>
          <cell r="L177">
            <v>-12572.850000254719</v>
          </cell>
          <cell r="M177">
            <v>2256.2880264615142</v>
          </cell>
          <cell r="N177">
            <v>85.056102861280834</v>
          </cell>
          <cell r="O177">
            <v>-38.384889304290304</v>
          </cell>
          <cell r="P177">
            <v>0</v>
          </cell>
          <cell r="Q177">
            <v>0</v>
          </cell>
          <cell r="R177">
            <v>0</v>
          </cell>
          <cell r="S177">
            <v>698808.85020687571</v>
          </cell>
          <cell r="T177">
            <v>255662</v>
          </cell>
          <cell r="U177">
            <v>1196464.8604132885</v>
          </cell>
          <cell r="V177">
            <v>9025.1521058460567</v>
          </cell>
          <cell r="W177">
            <v>0</v>
          </cell>
          <cell r="X177">
            <v>1461152.0125191344</v>
          </cell>
          <cell r="Y177">
            <v>18112.839999999982</v>
          </cell>
          <cell r="Z177">
            <v>0</v>
          </cell>
          <cell r="AA177">
            <v>0</v>
          </cell>
          <cell r="AB177">
            <v>16371.90800609532</v>
          </cell>
          <cell r="AC177">
            <v>34484.748006095302</v>
          </cell>
          <cell r="AD177" t="str">
            <v>N/A</v>
          </cell>
          <cell r="AE177">
            <v>285784</v>
          </cell>
          <cell r="AF177">
            <v>285786</v>
          </cell>
          <cell r="AG177">
            <v>285786</v>
          </cell>
          <cell r="AH177">
            <v>285786</v>
          </cell>
          <cell r="AI177">
            <v>283530</v>
          </cell>
          <cell r="AJ177">
            <v>0</v>
          </cell>
          <cell r="AK177">
            <v>1426672</v>
          </cell>
          <cell r="AL177">
            <v>5126925</v>
          </cell>
          <cell r="AM177">
            <v>698808.85020687571</v>
          </cell>
          <cell r="AN177">
            <v>-122589.16000000002</v>
          </cell>
          <cell r="AO177">
            <v>1189118.1045130391</v>
          </cell>
          <cell r="AP177">
            <v>0</v>
          </cell>
          <cell r="AQ177">
            <v>237549.16000000003</v>
          </cell>
          <cell r="AR177">
            <v>0</v>
          </cell>
          <cell r="AS177">
            <v>0</v>
          </cell>
          <cell r="AT177">
            <v>7129811.9547199151</v>
          </cell>
          <cell r="AU177">
            <v>1.5463741092972694E-4</v>
          </cell>
          <cell r="AV177">
            <v>0</v>
          </cell>
          <cell r="AW177">
            <v>0</v>
          </cell>
          <cell r="AY177">
            <v>0</v>
          </cell>
          <cell r="AZ177">
            <v>0</v>
          </cell>
          <cell r="BA177">
            <v>0</v>
          </cell>
          <cell r="BB177">
            <v>0</v>
          </cell>
          <cell r="BC177">
            <v>0</v>
          </cell>
          <cell r="BD177">
            <v>0</v>
          </cell>
          <cell r="BE177">
            <v>0</v>
          </cell>
          <cell r="BF177">
            <v>0</v>
          </cell>
          <cell r="BG177">
            <v>0</v>
          </cell>
          <cell r="BH177">
            <v>0</v>
          </cell>
          <cell r="BJ177">
            <v>0</v>
          </cell>
          <cell r="BL177">
            <v>0</v>
          </cell>
          <cell r="BM177">
            <v>0</v>
          </cell>
          <cell r="BN177">
            <v>0</v>
          </cell>
          <cell r="BO177">
            <v>0</v>
          </cell>
          <cell r="BQ177">
            <v>0</v>
          </cell>
          <cell r="BR177">
            <v>0</v>
          </cell>
          <cell r="BS177">
            <v>0</v>
          </cell>
          <cell r="BT177">
            <v>0</v>
          </cell>
          <cell r="CB177">
            <v>0</v>
          </cell>
          <cell r="CC177">
            <v>0</v>
          </cell>
          <cell r="CD177">
            <v>0</v>
          </cell>
          <cell r="CE177">
            <v>0</v>
          </cell>
          <cell r="CF177">
            <v>0</v>
          </cell>
          <cell r="CI177">
            <v>0</v>
          </cell>
          <cell r="CJ177">
            <v>0</v>
          </cell>
          <cell r="CK177">
            <v>0</v>
          </cell>
          <cell r="CV177">
            <v>1.6389090689676063E-4</v>
          </cell>
          <cell r="DG177">
            <v>7129812</v>
          </cell>
          <cell r="DR177">
            <v>2162233.81</v>
          </cell>
          <cell r="EC177">
            <v>3.2974287826902495</v>
          </cell>
          <cell r="EN177">
            <v>2.4095909012463064E-2</v>
          </cell>
        </row>
        <row r="178">
          <cell r="B178">
            <v>34903</v>
          </cell>
          <cell r="C178" t="str">
            <v>Success Institute</v>
          </cell>
          <cell r="D178">
            <v>1.0277800466765437E-5</v>
          </cell>
          <cell r="E178">
            <v>17782.99127196124</v>
          </cell>
          <cell r="F178">
            <v>13865.806117862256</v>
          </cell>
          <cell r="G178">
            <v>-27445</v>
          </cell>
          <cell r="H178">
            <v>-4962.0864532099895</v>
          </cell>
          <cell r="I178">
            <v>-205.34049988860383</v>
          </cell>
          <cell r="J178">
            <v>15006.356769470283</v>
          </cell>
          <cell r="K178">
            <v>0</v>
          </cell>
          <cell r="L178">
            <v>-788.45889651821733</v>
          </cell>
          <cell r="M178">
            <v>141.49459888052991</v>
          </cell>
          <cell r="N178">
            <v>5.3339728862419262</v>
          </cell>
          <cell r="O178">
            <v>-2.4071636473211329</v>
          </cell>
          <cell r="P178">
            <v>0</v>
          </cell>
          <cell r="Q178">
            <v>0</v>
          </cell>
          <cell r="R178">
            <v>0</v>
          </cell>
          <cell r="S178">
            <v>13398.689717796418</v>
          </cell>
          <cell r="T178">
            <v>5130.6699999999983</v>
          </cell>
          <cell r="U178">
            <v>75031.783847351413</v>
          </cell>
          <cell r="V178">
            <v>565.97839552211963</v>
          </cell>
          <cell r="W178">
            <v>0</v>
          </cell>
          <cell r="X178">
            <v>80728.432242873532</v>
          </cell>
          <cell r="Y178">
            <v>142353</v>
          </cell>
          <cell r="Z178">
            <v>0</v>
          </cell>
          <cell r="AA178">
            <v>0</v>
          </cell>
          <cell r="AB178">
            <v>1026.7024994430192</v>
          </cell>
          <cell r="AC178">
            <v>143379.70249944302</v>
          </cell>
          <cell r="AD178" t="str">
            <v>N/A</v>
          </cell>
          <cell r="AE178">
            <v>-12502</v>
          </cell>
          <cell r="AF178">
            <v>-12502</v>
          </cell>
          <cell r="AG178">
            <v>-12502</v>
          </cell>
          <cell r="AH178">
            <v>-12502</v>
          </cell>
          <cell r="AI178">
            <v>-12644</v>
          </cell>
          <cell r="AJ178">
            <v>0</v>
          </cell>
          <cell r="AK178">
            <v>-62652</v>
          </cell>
          <cell r="AL178">
            <v>511579</v>
          </cell>
          <cell r="AM178">
            <v>13398.689717796418</v>
          </cell>
          <cell r="AN178">
            <v>-15207.669999999998</v>
          </cell>
          <cell r="AO178">
            <v>74571.059743430524</v>
          </cell>
          <cell r="AP178">
            <v>0</v>
          </cell>
          <cell r="AQ178">
            <v>-137222.33000000002</v>
          </cell>
          <cell r="AR178">
            <v>0</v>
          </cell>
          <cell r="AS178">
            <v>0</v>
          </cell>
          <cell r="AT178">
            <v>447118.74946122692</v>
          </cell>
          <cell r="AU178">
            <v>1.5430163940450943E-5</v>
          </cell>
          <cell r="AV178">
            <v>0</v>
          </cell>
          <cell r="AW178">
            <v>0</v>
          </cell>
          <cell r="AY178">
            <v>0</v>
          </cell>
          <cell r="AZ178">
            <v>0</v>
          </cell>
          <cell r="BA178">
            <v>0</v>
          </cell>
          <cell r="BB178">
            <v>0</v>
          </cell>
          <cell r="BC178">
            <v>0</v>
          </cell>
          <cell r="BD178">
            <v>0</v>
          </cell>
          <cell r="BE178">
            <v>0</v>
          </cell>
          <cell r="BF178">
            <v>0</v>
          </cell>
          <cell r="BG178">
            <v>0</v>
          </cell>
          <cell r="BH178">
            <v>0</v>
          </cell>
          <cell r="BJ178">
            <v>0</v>
          </cell>
          <cell r="BL178">
            <v>0</v>
          </cell>
          <cell r="BM178">
            <v>0</v>
          </cell>
          <cell r="BN178">
            <v>0</v>
          </cell>
          <cell r="BO178">
            <v>0</v>
          </cell>
          <cell r="BQ178">
            <v>0</v>
          </cell>
          <cell r="BR178">
            <v>0</v>
          </cell>
          <cell r="BS178">
            <v>0</v>
          </cell>
          <cell r="BT178">
            <v>0</v>
          </cell>
          <cell r="CB178">
            <v>0</v>
          </cell>
          <cell r="CC178">
            <v>0</v>
          </cell>
          <cell r="CD178">
            <v>0</v>
          </cell>
          <cell r="CE178">
            <v>0</v>
          </cell>
          <cell r="CF178">
            <v>0</v>
          </cell>
          <cell r="CI178">
            <v>0</v>
          </cell>
          <cell r="CJ178">
            <v>0</v>
          </cell>
          <cell r="CK178">
            <v>0</v>
          </cell>
          <cell r="CV178">
            <v>1.0277800466765437E-5</v>
          </cell>
          <cell r="DG178">
            <v>447119</v>
          </cell>
          <cell r="DR178">
            <v>241292.06</v>
          </cell>
          <cell r="EC178">
            <v>1.8530199460355223</v>
          </cell>
          <cell r="EN178">
            <v>2.4095909012463064E-2</v>
          </cell>
        </row>
        <row r="179">
          <cell r="B179">
            <v>34905</v>
          </cell>
          <cell r="C179" t="str">
            <v>Mitchell Community College</v>
          </cell>
          <cell r="D179">
            <v>6.4680458820755033E-4</v>
          </cell>
          <cell r="E179">
            <v>1119122.7523780898</v>
          </cell>
          <cell r="F179">
            <v>872605.67523472523</v>
          </cell>
          <cell r="G179">
            <v>-278301</v>
          </cell>
          <cell r="H179">
            <v>-312275.01403603569</v>
          </cell>
          <cell r="I179">
            <v>-12922.529280681752</v>
          </cell>
          <cell r="J179">
            <v>944383.03624972759</v>
          </cell>
          <cell r="K179">
            <v>0</v>
          </cell>
          <cell r="L179">
            <v>-49619.452482087574</v>
          </cell>
          <cell r="M179">
            <v>8904.5663085650485</v>
          </cell>
          <cell r="N179">
            <v>335.67864518795449</v>
          </cell>
          <cell r="O179">
            <v>-151.48810260409036</v>
          </cell>
          <cell r="P179">
            <v>0</v>
          </cell>
          <cell r="Q179">
            <v>0</v>
          </cell>
          <cell r="R179">
            <v>0</v>
          </cell>
          <cell r="S179">
            <v>2292082.2249148865</v>
          </cell>
          <cell r="T179">
            <v>4387.6899999999441</v>
          </cell>
          <cell r="U179">
            <v>4721915.1812486378</v>
          </cell>
          <cell r="V179">
            <v>35618.265234260194</v>
          </cell>
          <cell r="W179">
            <v>0</v>
          </cell>
          <cell r="X179">
            <v>4761921.1364828981</v>
          </cell>
          <cell r="Y179">
            <v>1395896</v>
          </cell>
          <cell r="Z179">
            <v>0</v>
          </cell>
          <cell r="AA179">
            <v>0</v>
          </cell>
          <cell r="AB179">
            <v>64612.646403408755</v>
          </cell>
          <cell r="AC179">
            <v>1460508.6464034088</v>
          </cell>
          <cell r="AD179" t="str">
            <v>N/A</v>
          </cell>
          <cell r="AE179">
            <v>662064</v>
          </cell>
          <cell r="AF179">
            <v>662063</v>
          </cell>
          <cell r="AG179">
            <v>662063</v>
          </cell>
          <cell r="AH179">
            <v>662063</v>
          </cell>
          <cell r="AI179">
            <v>653159</v>
          </cell>
          <cell r="AJ179">
            <v>0</v>
          </cell>
          <cell r="AK179">
            <v>3301412</v>
          </cell>
          <cell r="AL179">
            <v>23119553</v>
          </cell>
          <cell r="AM179">
            <v>2292082.2249148865</v>
          </cell>
          <cell r="AN179">
            <v>-574849.68999999994</v>
          </cell>
          <cell r="AO179">
            <v>4692920.8000794901</v>
          </cell>
          <cell r="AP179">
            <v>0</v>
          </cell>
          <cell r="AQ179">
            <v>-1391508.31</v>
          </cell>
          <cell r="AR179">
            <v>0</v>
          </cell>
          <cell r="AS179">
            <v>0</v>
          </cell>
          <cell r="AT179">
            <v>28138198.024994377</v>
          </cell>
          <cell r="AU179">
            <v>6.9732791259809873E-4</v>
          </cell>
          <cell r="AV179">
            <v>0</v>
          </cell>
          <cell r="AW179">
            <v>0</v>
          </cell>
          <cell r="AY179">
            <v>0</v>
          </cell>
          <cell r="AZ179">
            <v>0</v>
          </cell>
          <cell r="BA179">
            <v>0</v>
          </cell>
          <cell r="BB179">
            <v>0</v>
          </cell>
          <cell r="BC179">
            <v>0</v>
          </cell>
          <cell r="BD179">
            <v>0</v>
          </cell>
          <cell r="BE179">
            <v>0</v>
          </cell>
          <cell r="BF179">
            <v>0</v>
          </cell>
          <cell r="BG179">
            <v>0</v>
          </cell>
          <cell r="BH179">
            <v>0</v>
          </cell>
          <cell r="BJ179">
            <v>0</v>
          </cell>
          <cell r="BL179">
            <v>0</v>
          </cell>
          <cell r="BM179">
            <v>0</v>
          </cell>
          <cell r="BN179">
            <v>0</v>
          </cell>
          <cell r="BO179">
            <v>0</v>
          </cell>
          <cell r="BQ179">
            <v>0</v>
          </cell>
          <cell r="BR179">
            <v>0</v>
          </cell>
          <cell r="BS179">
            <v>0</v>
          </cell>
          <cell r="BT179">
            <v>0</v>
          </cell>
          <cell r="CB179">
            <v>0</v>
          </cell>
          <cell r="CC179">
            <v>0</v>
          </cell>
          <cell r="CD179">
            <v>0</v>
          </cell>
          <cell r="CE179">
            <v>0</v>
          </cell>
          <cell r="CF179">
            <v>0</v>
          </cell>
          <cell r="CI179">
            <v>0</v>
          </cell>
          <cell r="CJ179">
            <v>0</v>
          </cell>
          <cell r="CK179">
            <v>0</v>
          </cell>
          <cell r="CV179">
            <v>6.4680458820755033E-4</v>
          </cell>
          <cell r="DG179">
            <v>28138198</v>
          </cell>
          <cell r="DR179">
            <v>10185169.599999998</v>
          </cell>
          <cell r="EC179">
            <v>2.7626636673777143</v>
          </cell>
          <cell r="EN179">
            <v>2.4095909012463064E-2</v>
          </cell>
        </row>
        <row r="180">
          <cell r="B180">
            <v>34910</v>
          </cell>
          <cell r="C180" t="str">
            <v>Mooresville City Schools</v>
          </cell>
          <cell r="D180">
            <v>2.0249211906262152E-3</v>
          </cell>
          <cell r="E180">
            <v>3503585.8086324492</v>
          </cell>
          <cell r="F180">
            <v>2731826.2038619011</v>
          </cell>
          <cell r="G180">
            <v>292746</v>
          </cell>
          <cell r="H180">
            <v>-977624.93456796731</v>
          </cell>
          <cell r="I180">
            <v>-40455.964373189592</v>
          </cell>
          <cell r="J180">
            <v>2956536.2661842597</v>
          </cell>
          <cell r="K180">
            <v>0</v>
          </cell>
          <cell r="L180">
            <v>-155341.32353125568</v>
          </cell>
          <cell r="M180">
            <v>27877.113644969562</v>
          </cell>
          <cell r="N180">
            <v>1050.8935995111931</v>
          </cell>
          <cell r="O180">
            <v>-474.25679205656587</v>
          </cell>
          <cell r="P180">
            <v>0</v>
          </cell>
          <cell r="Q180">
            <v>0</v>
          </cell>
          <cell r="R180">
            <v>0</v>
          </cell>
          <cell r="S180">
            <v>8339725.80665862</v>
          </cell>
          <cell r="T180">
            <v>1563174</v>
          </cell>
          <cell r="U180">
            <v>14782681.3309213</v>
          </cell>
          <cell r="V180">
            <v>111508.45457987825</v>
          </cell>
          <cell r="W180">
            <v>0</v>
          </cell>
          <cell r="X180">
            <v>16457363.785501178</v>
          </cell>
          <cell r="Y180">
            <v>99443.689999999944</v>
          </cell>
          <cell r="Z180">
            <v>0</v>
          </cell>
          <cell r="AA180">
            <v>0</v>
          </cell>
          <cell r="AB180">
            <v>202279.82186594795</v>
          </cell>
          <cell r="AC180">
            <v>301723.51186594786</v>
          </cell>
          <cell r="AD180" t="str">
            <v>N/A</v>
          </cell>
          <cell r="AE180">
            <v>3236703</v>
          </cell>
          <cell r="AF180">
            <v>3236703</v>
          </cell>
          <cell r="AG180">
            <v>3236703</v>
          </cell>
          <cell r="AH180">
            <v>3236703</v>
          </cell>
          <cell r="AI180">
            <v>3208826</v>
          </cell>
          <cell r="AJ180">
            <v>0</v>
          </cell>
          <cell r="AK180">
            <v>16155638</v>
          </cell>
          <cell r="AL180">
            <v>65259427</v>
          </cell>
          <cell r="AM180">
            <v>8339725.80665862</v>
          </cell>
          <cell r="AN180">
            <v>-1663838.31</v>
          </cell>
          <cell r="AO180">
            <v>14691909.96363523</v>
          </cell>
          <cell r="AP180">
            <v>0</v>
          </cell>
          <cell r="AQ180">
            <v>1463730.31</v>
          </cell>
          <cell r="AR180">
            <v>0</v>
          </cell>
          <cell r="AS180">
            <v>0</v>
          </cell>
          <cell r="AT180">
            <v>88090954.770293862</v>
          </cell>
          <cell r="AU180">
            <v>1.9683433939587879E-3</v>
          </cell>
          <cell r="AV180">
            <v>0</v>
          </cell>
          <cell r="AW180">
            <v>0</v>
          </cell>
          <cell r="AY180">
            <v>0</v>
          </cell>
          <cell r="AZ180">
            <v>0</v>
          </cell>
          <cell r="BA180">
            <v>0</v>
          </cell>
          <cell r="BB180">
            <v>0</v>
          </cell>
          <cell r="BC180">
            <v>0</v>
          </cell>
          <cell r="BD180">
            <v>0</v>
          </cell>
          <cell r="BE180">
            <v>0</v>
          </cell>
          <cell r="BF180">
            <v>0</v>
          </cell>
          <cell r="BG180">
            <v>0</v>
          </cell>
          <cell r="BH180">
            <v>0</v>
          </cell>
          <cell r="BJ180">
            <v>0</v>
          </cell>
          <cell r="BL180">
            <v>0</v>
          </cell>
          <cell r="BM180">
            <v>0</v>
          </cell>
          <cell r="BN180">
            <v>0</v>
          </cell>
          <cell r="BO180">
            <v>0</v>
          </cell>
          <cell r="BQ180">
            <v>0</v>
          </cell>
          <cell r="BR180">
            <v>0</v>
          </cell>
          <cell r="BS180">
            <v>0</v>
          </cell>
          <cell r="BT180">
            <v>0</v>
          </cell>
          <cell r="CB180">
            <v>0</v>
          </cell>
          <cell r="CC180">
            <v>0</v>
          </cell>
          <cell r="CD180">
            <v>0</v>
          </cell>
          <cell r="CE180">
            <v>0</v>
          </cell>
          <cell r="CF180">
            <v>0</v>
          </cell>
          <cell r="CI180">
            <v>0</v>
          </cell>
          <cell r="CJ180">
            <v>0</v>
          </cell>
          <cell r="CK180">
            <v>0</v>
          </cell>
          <cell r="CV180">
            <v>2.0249211906262152E-3</v>
          </cell>
          <cell r="DG180">
            <v>88090955</v>
          </cell>
          <cell r="DR180">
            <v>28760253.99000001</v>
          </cell>
          <cell r="EC180">
            <v>3.0629407873320376</v>
          </cell>
          <cell r="EN180">
            <v>2.4095909012463064E-2</v>
          </cell>
        </row>
        <row r="181">
          <cell r="B181">
            <v>35000</v>
          </cell>
          <cell r="C181" t="str">
            <v>Jackson County Schools</v>
          </cell>
          <cell r="D181">
            <v>1.3013259753777465E-3</v>
          </cell>
          <cell r="E181">
            <v>2251597.3662798544</v>
          </cell>
          <cell r="F181">
            <v>1755622.1031020361</v>
          </cell>
          <cell r="G181">
            <v>-42224</v>
          </cell>
          <cell r="H181">
            <v>-628275.67187285447</v>
          </cell>
          <cell r="I181">
            <v>-25999.232731377164</v>
          </cell>
          <cell r="J181">
            <v>1900033.1756823007</v>
          </cell>
          <cell r="K181">
            <v>0</v>
          </cell>
          <cell r="L181">
            <v>-99830.897269767709</v>
          </cell>
          <cell r="M181">
            <v>17915.369878438294</v>
          </cell>
          <cell r="N181">
            <v>675.36215470154286</v>
          </cell>
          <cell r="O181">
            <v>-304.78355669322201</v>
          </cell>
          <cell r="P181">
            <v>0</v>
          </cell>
          <cell r="Q181">
            <v>0</v>
          </cell>
          <cell r="R181">
            <v>0</v>
          </cell>
          <cell r="S181">
            <v>5129208.791666639</v>
          </cell>
          <cell r="T181">
            <v>0</v>
          </cell>
          <cell r="U181">
            <v>9500165.8784115035</v>
          </cell>
          <cell r="V181">
            <v>71661.479513753176</v>
          </cell>
          <cell r="W181">
            <v>0</v>
          </cell>
          <cell r="X181">
            <v>9571827.3579252567</v>
          </cell>
          <cell r="Y181">
            <v>211122.25</v>
          </cell>
          <cell r="Z181">
            <v>0</v>
          </cell>
          <cell r="AA181">
            <v>0</v>
          </cell>
          <cell r="AB181">
            <v>129996.16365688581</v>
          </cell>
          <cell r="AC181">
            <v>341118.41365688579</v>
          </cell>
          <cell r="AD181" t="str">
            <v>N/A</v>
          </cell>
          <cell r="AE181">
            <v>1849725</v>
          </cell>
          <cell r="AF181">
            <v>1849724</v>
          </cell>
          <cell r="AG181">
            <v>1849724</v>
          </cell>
          <cell r="AH181">
            <v>1849724</v>
          </cell>
          <cell r="AI181">
            <v>1831809</v>
          </cell>
          <cell r="AJ181">
            <v>0</v>
          </cell>
          <cell r="AK181">
            <v>9230706</v>
          </cell>
          <cell r="AL181">
            <v>43375569</v>
          </cell>
          <cell r="AM181">
            <v>5129208.791666639</v>
          </cell>
          <cell r="AN181">
            <v>-1123383.75</v>
          </cell>
          <cell r="AO181">
            <v>9441831.1942683719</v>
          </cell>
          <cell r="AP181">
            <v>0</v>
          </cell>
          <cell r="AQ181">
            <v>-211122.25</v>
          </cell>
          <cell r="AR181">
            <v>0</v>
          </cell>
          <cell r="AS181">
            <v>0</v>
          </cell>
          <cell r="AT181">
            <v>56612102.985935017</v>
          </cell>
          <cell r="AU181">
            <v>1.3082863040847189E-3</v>
          </cell>
          <cell r="AV181">
            <v>0</v>
          </cell>
          <cell r="AW181">
            <v>0</v>
          </cell>
          <cell r="AY181">
            <v>0</v>
          </cell>
          <cell r="AZ181">
            <v>0</v>
          </cell>
          <cell r="BA181">
            <v>0</v>
          </cell>
          <cell r="BB181">
            <v>0</v>
          </cell>
          <cell r="BC181">
            <v>0</v>
          </cell>
          <cell r="BD181">
            <v>0</v>
          </cell>
          <cell r="BE181">
            <v>0</v>
          </cell>
          <cell r="BF181">
            <v>0</v>
          </cell>
          <cell r="BG181">
            <v>0</v>
          </cell>
          <cell r="BH181">
            <v>0</v>
          </cell>
          <cell r="BJ181">
            <v>0</v>
          </cell>
          <cell r="BL181">
            <v>0</v>
          </cell>
          <cell r="BM181">
            <v>0</v>
          </cell>
          <cell r="BN181">
            <v>0</v>
          </cell>
          <cell r="BO181">
            <v>0</v>
          </cell>
          <cell r="BQ181">
            <v>0</v>
          </cell>
          <cell r="BR181">
            <v>0</v>
          </cell>
          <cell r="BS181">
            <v>0</v>
          </cell>
          <cell r="BT181">
            <v>0</v>
          </cell>
          <cell r="CB181">
            <v>0</v>
          </cell>
          <cell r="CC181">
            <v>0</v>
          </cell>
          <cell r="CD181">
            <v>0</v>
          </cell>
          <cell r="CE181">
            <v>0</v>
          </cell>
          <cell r="CF181">
            <v>0</v>
          </cell>
          <cell r="CI181">
            <v>0</v>
          </cell>
          <cell r="CJ181">
            <v>0</v>
          </cell>
          <cell r="CK181">
            <v>0</v>
          </cell>
          <cell r="CV181">
            <v>1.3013259753777465E-3</v>
          </cell>
          <cell r="DG181">
            <v>56612103</v>
          </cell>
          <cell r="DR181">
            <v>18923949.79000001</v>
          </cell>
          <cell r="EC181">
            <v>2.9915585080401956</v>
          </cell>
          <cell r="EN181">
            <v>2.4095909012463064E-2</v>
          </cell>
        </row>
        <row r="182">
          <cell r="B182">
            <v>35005</v>
          </cell>
          <cell r="C182" t="str">
            <v>Southwestern Community College</v>
          </cell>
          <cell r="D182">
            <v>6.1334207961408302E-4</v>
          </cell>
          <cell r="E182">
            <v>1061224.8100917251</v>
          </cell>
          <cell r="F182">
            <v>827461.32184173318</v>
          </cell>
          <cell r="G182">
            <v>48096</v>
          </cell>
          <cell r="H182">
            <v>-296119.43083328812</v>
          </cell>
          <cell r="I182">
            <v>-12253.980765430049</v>
          </cell>
          <cell r="J182">
            <v>895525.27295895328</v>
          </cell>
          <cell r="K182">
            <v>0</v>
          </cell>
          <cell r="L182">
            <v>-47052.384490677156</v>
          </cell>
          <cell r="M182">
            <v>8443.8875625357414</v>
          </cell>
          <cell r="N182">
            <v>318.31227247811682</v>
          </cell>
          <cell r="O182">
            <v>-143.65084846641437</v>
          </cell>
          <cell r="P182">
            <v>0</v>
          </cell>
          <cell r="Q182">
            <v>0</v>
          </cell>
          <cell r="R182">
            <v>0</v>
          </cell>
          <cell r="S182">
            <v>2485500.1577895633</v>
          </cell>
          <cell r="T182">
            <v>240482.01</v>
          </cell>
          <cell r="U182">
            <v>4477626.3647947665</v>
          </cell>
          <cell r="V182">
            <v>33775.550250142966</v>
          </cell>
          <cell r="W182">
            <v>0</v>
          </cell>
          <cell r="X182">
            <v>4751883.9250449091</v>
          </cell>
          <cell r="Y182">
            <v>0</v>
          </cell>
          <cell r="Z182">
            <v>0</v>
          </cell>
          <cell r="AA182">
            <v>0</v>
          </cell>
          <cell r="AB182">
            <v>61269.90382715025</v>
          </cell>
          <cell r="AC182">
            <v>61269.90382715025</v>
          </cell>
          <cell r="AD182" t="str">
            <v>N/A</v>
          </cell>
          <cell r="AE182">
            <v>939811</v>
          </cell>
          <cell r="AF182">
            <v>939811</v>
          </cell>
          <cell r="AG182">
            <v>939811</v>
          </cell>
          <cell r="AH182">
            <v>939811</v>
          </cell>
          <cell r="AI182">
            <v>931367</v>
          </cell>
          <cell r="AJ182">
            <v>0</v>
          </cell>
          <cell r="AK182">
            <v>4690611</v>
          </cell>
          <cell r="AL182">
            <v>20053303</v>
          </cell>
          <cell r="AM182">
            <v>2485500.1577895633</v>
          </cell>
          <cell r="AN182">
            <v>-546952.01</v>
          </cell>
          <cell r="AO182">
            <v>4450132.0112177599</v>
          </cell>
          <cell r="AP182">
            <v>0</v>
          </cell>
          <cell r="AQ182">
            <v>240482.01</v>
          </cell>
          <cell r="AR182">
            <v>0</v>
          </cell>
          <cell r="AS182">
            <v>0</v>
          </cell>
          <cell r="AT182">
            <v>26682465.16900732</v>
          </cell>
          <cell r="AU182">
            <v>6.0484421486170265E-4</v>
          </cell>
          <cell r="AV182">
            <v>0</v>
          </cell>
          <cell r="AW182">
            <v>0</v>
          </cell>
          <cell r="AY182">
            <v>0</v>
          </cell>
          <cell r="AZ182">
            <v>0</v>
          </cell>
          <cell r="BA182">
            <v>0</v>
          </cell>
          <cell r="BB182">
            <v>0</v>
          </cell>
          <cell r="BC182">
            <v>0</v>
          </cell>
          <cell r="BD182">
            <v>0</v>
          </cell>
          <cell r="BE182">
            <v>0</v>
          </cell>
          <cell r="BF182">
            <v>0</v>
          </cell>
          <cell r="BG182">
            <v>0</v>
          </cell>
          <cell r="BH182">
            <v>0</v>
          </cell>
          <cell r="BJ182">
            <v>0</v>
          </cell>
          <cell r="BL182">
            <v>0</v>
          </cell>
          <cell r="BM182">
            <v>0</v>
          </cell>
          <cell r="BN182">
            <v>0</v>
          </cell>
          <cell r="BO182">
            <v>0</v>
          </cell>
          <cell r="BQ182">
            <v>0</v>
          </cell>
          <cell r="BR182">
            <v>0</v>
          </cell>
          <cell r="BS182">
            <v>0</v>
          </cell>
          <cell r="BT182">
            <v>0</v>
          </cell>
          <cell r="CB182">
            <v>0</v>
          </cell>
          <cell r="CC182">
            <v>0</v>
          </cell>
          <cell r="CD182">
            <v>0</v>
          </cell>
          <cell r="CE182">
            <v>0</v>
          </cell>
          <cell r="CF182">
            <v>0</v>
          </cell>
          <cell r="CI182">
            <v>0</v>
          </cell>
          <cell r="CJ182">
            <v>0</v>
          </cell>
          <cell r="CK182">
            <v>0</v>
          </cell>
          <cell r="CV182">
            <v>6.1334207961408302E-4</v>
          </cell>
          <cell r="DG182">
            <v>26682465</v>
          </cell>
          <cell r="DR182">
            <v>9473854.3199999947</v>
          </cell>
          <cell r="EC182">
            <v>2.8164318448164627</v>
          </cell>
          <cell r="EN182">
            <v>2.4095909012463064E-2</v>
          </cell>
        </row>
        <row r="183">
          <cell r="B183">
            <v>35100</v>
          </cell>
          <cell r="C183" t="str">
            <v>Johnston County Schools</v>
          </cell>
          <cell r="D183">
            <v>1.1413440915809547E-2</v>
          </cell>
          <cell r="E183">
            <v>19747914.044955414</v>
          </cell>
          <cell r="F183">
            <v>15397901.466177898</v>
          </cell>
          <cell r="G183">
            <v>950099</v>
          </cell>
          <cell r="H183">
            <v>-5510369.727062312</v>
          </cell>
          <cell r="I183">
            <v>-228029.49626039513</v>
          </cell>
          <cell r="J183">
            <v>16664476.694575293</v>
          </cell>
          <cell r="K183">
            <v>0</v>
          </cell>
          <cell r="L183">
            <v>-875579.27000573336</v>
          </cell>
          <cell r="M183">
            <v>157128.97418579124</v>
          </cell>
          <cell r="N183">
            <v>5923.3475664868383</v>
          </cell>
          <cell r="O183">
            <v>-2673.1419968917539</v>
          </cell>
          <cell r="P183">
            <v>0</v>
          </cell>
          <cell r="Q183">
            <v>0</v>
          </cell>
          <cell r="R183">
            <v>0</v>
          </cell>
          <cell r="S183">
            <v>46306791.892135561</v>
          </cell>
          <cell r="T183">
            <v>5393316</v>
          </cell>
          <cell r="U183">
            <v>83322383.472876459</v>
          </cell>
          <cell r="V183">
            <v>628515.89674316498</v>
          </cell>
          <cell r="W183">
            <v>0</v>
          </cell>
          <cell r="X183">
            <v>89344215.369619623</v>
          </cell>
          <cell r="Y183">
            <v>642818.80000000075</v>
          </cell>
          <cell r="Z183">
            <v>0</v>
          </cell>
          <cell r="AA183">
            <v>0</v>
          </cell>
          <cell r="AB183">
            <v>1140147.4813019757</v>
          </cell>
          <cell r="AC183">
            <v>1782966.2813019764</v>
          </cell>
          <cell r="AD183" t="str">
            <v>N/A</v>
          </cell>
          <cell r="AE183">
            <v>17543675</v>
          </cell>
          <cell r="AF183">
            <v>17543675</v>
          </cell>
          <cell r="AG183">
            <v>17543675</v>
          </cell>
          <cell r="AH183">
            <v>17543675</v>
          </cell>
          <cell r="AI183">
            <v>17386546</v>
          </cell>
          <cell r="AJ183">
            <v>0</v>
          </cell>
          <cell r="AK183">
            <v>87561246</v>
          </cell>
          <cell r="AL183">
            <v>371934869</v>
          </cell>
          <cell r="AM183">
            <v>46306791.892135561</v>
          </cell>
          <cell r="AN183">
            <v>-9279436.1999999993</v>
          </cell>
          <cell r="AO183">
            <v>82810751.888317659</v>
          </cell>
          <cell r="AP183">
            <v>0</v>
          </cell>
          <cell r="AQ183">
            <v>4750497.1999999993</v>
          </cell>
          <cell r="AR183">
            <v>0</v>
          </cell>
          <cell r="AS183">
            <v>0</v>
          </cell>
          <cell r="AT183">
            <v>496523473.78045321</v>
          </cell>
          <cell r="AU183">
            <v>1.1218234207632584E-2</v>
          </cell>
          <cell r="AV183">
            <v>0</v>
          </cell>
          <cell r="AW183">
            <v>0</v>
          </cell>
          <cell r="AY183">
            <v>0</v>
          </cell>
          <cell r="AZ183">
            <v>0</v>
          </cell>
          <cell r="BA183">
            <v>0</v>
          </cell>
          <cell r="BB183">
            <v>0</v>
          </cell>
          <cell r="BC183">
            <v>0</v>
          </cell>
          <cell r="BD183">
            <v>0</v>
          </cell>
          <cell r="BE183">
            <v>0</v>
          </cell>
          <cell r="BF183">
            <v>0</v>
          </cell>
          <cell r="BG183">
            <v>0</v>
          </cell>
          <cell r="BH183">
            <v>0</v>
          </cell>
          <cell r="BJ183">
            <v>0</v>
          </cell>
          <cell r="BL183">
            <v>0</v>
          </cell>
          <cell r="BM183">
            <v>0</v>
          </cell>
          <cell r="BN183">
            <v>0</v>
          </cell>
          <cell r="BO183">
            <v>0</v>
          </cell>
          <cell r="BQ183">
            <v>0</v>
          </cell>
          <cell r="BR183">
            <v>0</v>
          </cell>
          <cell r="BS183">
            <v>0</v>
          </cell>
          <cell r="BT183">
            <v>0</v>
          </cell>
          <cell r="CB183">
            <v>0</v>
          </cell>
          <cell r="CC183">
            <v>0</v>
          </cell>
          <cell r="CD183">
            <v>0</v>
          </cell>
          <cell r="CE183">
            <v>0</v>
          </cell>
          <cell r="CF183">
            <v>0</v>
          </cell>
          <cell r="CI183">
            <v>0</v>
          </cell>
          <cell r="CJ183">
            <v>0</v>
          </cell>
          <cell r="CK183">
            <v>0</v>
          </cell>
          <cell r="CV183">
            <v>1.1413440915809547E-2</v>
          </cell>
          <cell r="DG183">
            <v>496523474</v>
          </cell>
          <cell r="DR183">
            <v>160761230.99999928</v>
          </cell>
          <cell r="EC183">
            <v>3.0885772080210199</v>
          </cell>
          <cell r="EN183">
            <v>2.4095909012463064E-2</v>
          </cell>
        </row>
        <row r="184">
          <cell r="B184">
            <v>35105</v>
          </cell>
          <cell r="C184" t="str">
            <v>Johnston Technical College</v>
          </cell>
          <cell r="D184">
            <v>1.0623775128854984E-3</v>
          </cell>
          <cell r="E184">
            <v>1838160.8107942143</v>
          </cell>
          <cell r="F184">
            <v>1433256.1393150871</v>
          </cell>
          <cell r="G184">
            <v>183872</v>
          </cell>
          <cell r="H184">
            <v>-512912.18212792359</v>
          </cell>
          <cell r="I184">
            <v>-21225.273858130695</v>
          </cell>
          <cell r="J184">
            <v>1551150.5631748848</v>
          </cell>
          <cell r="K184">
            <v>0</v>
          </cell>
          <cell r="L184">
            <v>-81500.025633313868</v>
          </cell>
          <cell r="M184">
            <v>14625.763608810021</v>
          </cell>
          <cell r="N184">
            <v>551.35268163731598</v>
          </cell>
          <cell r="O184">
            <v>-248.81943729291257</v>
          </cell>
          <cell r="P184">
            <v>0</v>
          </cell>
          <cell r="Q184">
            <v>0</v>
          </cell>
          <cell r="R184">
            <v>0</v>
          </cell>
          <cell r="S184">
            <v>4405730.3285179716</v>
          </cell>
          <cell r="T184">
            <v>959474</v>
          </cell>
          <cell r="U184">
            <v>7755752.8158744238</v>
          </cell>
          <cell r="V184">
            <v>58503.054435240083</v>
          </cell>
          <cell r="W184">
            <v>0</v>
          </cell>
          <cell r="X184">
            <v>8773729.8703096639</v>
          </cell>
          <cell r="Y184">
            <v>40113.789999999804</v>
          </cell>
          <cell r="Z184">
            <v>0</v>
          </cell>
          <cell r="AA184">
            <v>0</v>
          </cell>
          <cell r="AB184">
            <v>106126.36929065347</v>
          </cell>
          <cell r="AC184">
            <v>146240.15929065328</v>
          </cell>
          <cell r="AD184" t="str">
            <v>N/A</v>
          </cell>
          <cell r="AE184">
            <v>1728423</v>
          </cell>
          <cell r="AF184">
            <v>1728423</v>
          </cell>
          <cell r="AG184">
            <v>1728423</v>
          </cell>
          <cell r="AH184">
            <v>1728423</v>
          </cell>
          <cell r="AI184">
            <v>1713797</v>
          </cell>
          <cell r="AJ184">
            <v>0</v>
          </cell>
          <cell r="AK184">
            <v>8627489</v>
          </cell>
          <cell r="AL184">
            <v>34071219</v>
          </cell>
          <cell r="AM184">
            <v>4405730.3285179716</v>
          </cell>
          <cell r="AN184">
            <v>-887406.2100000002</v>
          </cell>
          <cell r="AO184">
            <v>7708129.5010190113</v>
          </cell>
          <cell r="AP184">
            <v>0</v>
          </cell>
          <cell r="AQ184">
            <v>919360.2100000002</v>
          </cell>
          <cell r="AR184">
            <v>0</v>
          </cell>
          <cell r="AS184">
            <v>0</v>
          </cell>
          <cell r="AT184">
            <v>46217032.829536982</v>
          </cell>
          <cell r="AU184">
            <v>1.0276501268383588E-3</v>
          </cell>
          <cell r="AV184">
            <v>0</v>
          </cell>
          <cell r="AW184">
            <v>0</v>
          </cell>
          <cell r="AY184">
            <v>0</v>
          </cell>
          <cell r="AZ184">
            <v>0</v>
          </cell>
          <cell r="BA184">
            <v>0</v>
          </cell>
          <cell r="BB184">
            <v>0</v>
          </cell>
          <cell r="BC184">
            <v>0</v>
          </cell>
          <cell r="BD184">
            <v>0</v>
          </cell>
          <cell r="BE184">
            <v>0</v>
          </cell>
          <cell r="BF184">
            <v>0</v>
          </cell>
          <cell r="BG184">
            <v>0</v>
          </cell>
          <cell r="BH184">
            <v>0</v>
          </cell>
          <cell r="BJ184">
            <v>0</v>
          </cell>
          <cell r="BL184">
            <v>0</v>
          </cell>
          <cell r="BM184">
            <v>0</v>
          </cell>
          <cell r="BN184">
            <v>0</v>
          </cell>
          <cell r="BO184">
            <v>0</v>
          </cell>
          <cell r="BQ184">
            <v>0</v>
          </cell>
          <cell r="BR184">
            <v>0</v>
          </cell>
          <cell r="BS184">
            <v>0</v>
          </cell>
          <cell r="BT184">
            <v>0</v>
          </cell>
          <cell r="CB184">
            <v>0</v>
          </cell>
          <cell r="CC184">
            <v>0</v>
          </cell>
          <cell r="CD184">
            <v>0</v>
          </cell>
          <cell r="CE184">
            <v>0</v>
          </cell>
          <cell r="CF184">
            <v>0</v>
          </cell>
          <cell r="CI184">
            <v>0</v>
          </cell>
          <cell r="CJ184">
            <v>0</v>
          </cell>
          <cell r="CK184">
            <v>0</v>
          </cell>
          <cell r="CV184">
            <v>1.0623775128854984E-3</v>
          </cell>
          <cell r="DG184">
            <v>46217033</v>
          </cell>
          <cell r="DR184">
            <v>15728539.479999999</v>
          </cell>
          <cell r="EC184">
            <v>2.9384186026152253</v>
          </cell>
          <cell r="EN184">
            <v>2.4095909012463064E-2</v>
          </cell>
        </row>
        <row r="185">
          <cell r="B185">
            <v>35106</v>
          </cell>
          <cell r="C185" t="str">
            <v>Neuse Charter School</v>
          </cell>
          <cell r="D185">
            <v>2.6629198982874028E-4</v>
          </cell>
          <cell r="E185">
            <v>460747.23344069708</v>
          </cell>
          <cell r="F185">
            <v>359255.18437964912</v>
          </cell>
          <cell r="G185">
            <v>158620</v>
          </cell>
          <cell r="H185">
            <v>-128564.8499988223</v>
          </cell>
          <cell r="I185">
            <v>-5320.2560688525646</v>
          </cell>
          <cell r="J185">
            <v>388806.20587488858</v>
          </cell>
          <cell r="K185">
            <v>0</v>
          </cell>
          <cell r="L185">
            <v>-20428.523508599137</v>
          </cell>
          <cell r="M185">
            <v>3666.0449293363063</v>
          </cell>
          <cell r="N185">
            <v>138.20021688131962</v>
          </cell>
          <cell r="O185">
            <v>-62.368246937789259</v>
          </cell>
          <cell r="P185">
            <v>0</v>
          </cell>
          <cell r="Q185">
            <v>0</v>
          </cell>
          <cell r="R185">
            <v>0</v>
          </cell>
          <cell r="S185">
            <v>1216856.8710182405</v>
          </cell>
          <cell r="T185">
            <v>828574</v>
          </cell>
          <cell r="U185">
            <v>1944031.0293744428</v>
          </cell>
          <cell r="V185">
            <v>14664.179717345225</v>
          </cell>
          <cell r="W185">
            <v>0</v>
          </cell>
          <cell r="X185">
            <v>2787269.2090917882</v>
          </cell>
          <cell r="Y185">
            <v>35472.290000000008</v>
          </cell>
          <cell r="Z185">
            <v>0</v>
          </cell>
          <cell r="AA185">
            <v>0</v>
          </cell>
          <cell r="AB185">
            <v>26601.280344262821</v>
          </cell>
          <cell r="AC185">
            <v>62073.570344262829</v>
          </cell>
          <cell r="AD185" t="str">
            <v>N/A</v>
          </cell>
          <cell r="AE185">
            <v>545773</v>
          </cell>
          <cell r="AF185">
            <v>545772</v>
          </cell>
          <cell r="AG185">
            <v>545772</v>
          </cell>
          <cell r="AH185">
            <v>545772</v>
          </cell>
          <cell r="AI185">
            <v>542106</v>
          </cell>
          <cell r="AJ185">
            <v>0</v>
          </cell>
          <cell r="AK185">
            <v>2725195</v>
          </cell>
          <cell r="AL185">
            <v>7834487</v>
          </cell>
          <cell r="AM185">
            <v>1216856.8710182405</v>
          </cell>
          <cell r="AN185">
            <v>-191932.71</v>
          </cell>
          <cell r="AO185">
            <v>1932093.9287475254</v>
          </cell>
          <cell r="AP185">
            <v>0</v>
          </cell>
          <cell r="AQ185">
            <v>793101.71</v>
          </cell>
          <cell r="AR185">
            <v>0</v>
          </cell>
          <cell r="AS185">
            <v>0</v>
          </cell>
          <cell r="AT185">
            <v>11584606.799765766</v>
          </cell>
          <cell r="AU185">
            <v>2.3630241392937746E-4</v>
          </cell>
          <cell r="AV185">
            <v>0</v>
          </cell>
          <cell r="AW185">
            <v>0</v>
          </cell>
          <cell r="AY185">
            <v>0</v>
          </cell>
          <cell r="AZ185">
            <v>0</v>
          </cell>
          <cell r="BA185">
            <v>0</v>
          </cell>
          <cell r="BB185">
            <v>0</v>
          </cell>
          <cell r="BC185">
            <v>0</v>
          </cell>
          <cell r="BD185">
            <v>0</v>
          </cell>
          <cell r="BE185">
            <v>0</v>
          </cell>
          <cell r="BF185">
            <v>0</v>
          </cell>
          <cell r="BG185">
            <v>0</v>
          </cell>
          <cell r="BH185">
            <v>0</v>
          </cell>
          <cell r="BJ185">
            <v>0</v>
          </cell>
          <cell r="BL185">
            <v>0</v>
          </cell>
          <cell r="BM185">
            <v>0</v>
          </cell>
          <cell r="BN185">
            <v>0</v>
          </cell>
          <cell r="BO185">
            <v>0</v>
          </cell>
          <cell r="BQ185">
            <v>0</v>
          </cell>
          <cell r="BR185">
            <v>0</v>
          </cell>
          <cell r="BS185">
            <v>0</v>
          </cell>
          <cell r="BT185">
            <v>0</v>
          </cell>
          <cell r="CB185">
            <v>0</v>
          </cell>
          <cell r="CC185">
            <v>0</v>
          </cell>
          <cell r="CD185">
            <v>0</v>
          </cell>
          <cell r="CE185">
            <v>0</v>
          </cell>
          <cell r="CF185">
            <v>0</v>
          </cell>
          <cell r="CI185">
            <v>0</v>
          </cell>
          <cell r="CJ185">
            <v>0</v>
          </cell>
          <cell r="CK185">
            <v>0</v>
          </cell>
          <cell r="CV185">
            <v>2.6629198982874028E-4</v>
          </cell>
          <cell r="DG185">
            <v>11584607</v>
          </cell>
          <cell r="DR185">
            <v>3395559.830000001</v>
          </cell>
          <cell r="EC185">
            <v>3.4116927929377692</v>
          </cell>
          <cell r="EN185">
            <v>2.4095909012463064E-2</v>
          </cell>
        </row>
        <row r="186">
          <cell r="B186">
            <v>35200</v>
          </cell>
          <cell r="C186" t="str">
            <v>Jones County Schools</v>
          </cell>
          <cell r="D186">
            <v>4.906476542015859E-4</v>
          </cell>
          <cell r="E186">
            <v>848934.84559162613</v>
          </cell>
          <cell r="F186">
            <v>661933.96800630644</v>
          </cell>
          <cell r="G186">
            <v>51397</v>
          </cell>
          <cell r="H186">
            <v>-236882.98737513451</v>
          </cell>
          <cell r="I186">
            <v>-9802.6649679288639</v>
          </cell>
          <cell r="J186">
            <v>716382.24256846914</v>
          </cell>
          <cell r="K186">
            <v>0</v>
          </cell>
          <cell r="L186">
            <v>-37639.912281035264</v>
          </cell>
          <cell r="M186">
            <v>6754.7519770808512</v>
          </cell>
          <cell r="N186">
            <v>254.63631957753904</v>
          </cell>
          <cell r="O186">
            <v>-114.91458709055344</v>
          </cell>
          <cell r="P186">
            <v>0</v>
          </cell>
          <cell r="Q186">
            <v>0</v>
          </cell>
          <cell r="R186">
            <v>0</v>
          </cell>
          <cell r="S186">
            <v>2001216.9652518709</v>
          </cell>
          <cell r="T186">
            <v>256982.06</v>
          </cell>
          <cell r="U186">
            <v>3581911.2128423457</v>
          </cell>
          <cell r="V186">
            <v>27019.007908323405</v>
          </cell>
          <cell r="W186">
            <v>0</v>
          </cell>
          <cell r="X186">
            <v>3865912.2807506691</v>
          </cell>
          <cell r="Y186">
            <v>0</v>
          </cell>
          <cell r="Z186">
            <v>0</v>
          </cell>
          <cell r="AA186">
            <v>0</v>
          </cell>
          <cell r="AB186">
            <v>49013.324839644323</v>
          </cell>
          <cell r="AC186">
            <v>49013.324839644323</v>
          </cell>
          <cell r="AD186" t="str">
            <v>N/A</v>
          </cell>
          <cell r="AE186">
            <v>764730</v>
          </cell>
          <cell r="AF186">
            <v>764731</v>
          </cell>
          <cell r="AG186">
            <v>764731</v>
          </cell>
          <cell r="AH186">
            <v>764731</v>
          </cell>
          <cell r="AI186">
            <v>757977</v>
          </cell>
          <cell r="AJ186">
            <v>0</v>
          </cell>
          <cell r="AK186">
            <v>3816900</v>
          </cell>
          <cell r="AL186">
            <v>16003381</v>
          </cell>
          <cell r="AM186">
            <v>2001216.9652518709</v>
          </cell>
          <cell r="AN186">
            <v>-476656.06</v>
          </cell>
          <cell r="AO186">
            <v>3559916.8959110253</v>
          </cell>
          <cell r="AP186">
            <v>0</v>
          </cell>
          <cell r="AQ186">
            <v>256982.06</v>
          </cell>
          <cell r="AR186">
            <v>0</v>
          </cell>
          <cell r="AS186">
            <v>0</v>
          </cell>
          <cell r="AT186">
            <v>21344840.861162897</v>
          </cell>
          <cell r="AU186">
            <v>4.8269115606973812E-4</v>
          </cell>
          <cell r="AV186">
            <v>0</v>
          </cell>
          <cell r="AW186">
            <v>0</v>
          </cell>
          <cell r="AY186">
            <v>0</v>
          </cell>
          <cell r="AZ186">
            <v>0</v>
          </cell>
          <cell r="BA186">
            <v>0</v>
          </cell>
          <cell r="BB186">
            <v>0</v>
          </cell>
          <cell r="BC186">
            <v>0</v>
          </cell>
          <cell r="BD186">
            <v>0</v>
          </cell>
          <cell r="BE186">
            <v>0</v>
          </cell>
          <cell r="BF186">
            <v>0</v>
          </cell>
          <cell r="BG186">
            <v>0</v>
          </cell>
          <cell r="BH186">
            <v>0</v>
          </cell>
          <cell r="BJ186">
            <v>0</v>
          </cell>
          <cell r="BL186">
            <v>0</v>
          </cell>
          <cell r="BM186">
            <v>0</v>
          </cell>
          <cell r="BN186">
            <v>0</v>
          </cell>
          <cell r="BO186">
            <v>0</v>
          </cell>
          <cell r="BQ186">
            <v>0</v>
          </cell>
          <cell r="BR186">
            <v>0</v>
          </cell>
          <cell r="BS186">
            <v>0</v>
          </cell>
          <cell r="BT186">
            <v>0</v>
          </cell>
          <cell r="CB186">
            <v>0</v>
          </cell>
          <cell r="CC186">
            <v>0</v>
          </cell>
          <cell r="CD186">
            <v>0</v>
          </cell>
          <cell r="CE186">
            <v>0</v>
          </cell>
          <cell r="CF186">
            <v>0</v>
          </cell>
          <cell r="CI186">
            <v>0</v>
          </cell>
          <cell r="CJ186">
            <v>0</v>
          </cell>
          <cell r="CK186">
            <v>0</v>
          </cell>
          <cell r="CV186">
            <v>4.906476542015859E-4</v>
          </cell>
          <cell r="DG186">
            <v>21344841</v>
          </cell>
          <cell r="DR186">
            <v>8278732.1899999976</v>
          </cell>
          <cell r="EC186">
            <v>2.5782741258115278</v>
          </cell>
          <cell r="EN186">
            <v>2.4095909012463064E-2</v>
          </cell>
        </row>
        <row r="187">
          <cell r="B187">
            <v>35300</v>
          </cell>
          <cell r="C187" t="str">
            <v>Sanford-Lee County Board Of Education</v>
          </cell>
          <cell r="D187">
            <v>3.3455649867538506E-3</v>
          </cell>
          <cell r="E187">
            <v>5788607.509126558</v>
          </cell>
          <cell r="F187">
            <v>4513510.0268819025</v>
          </cell>
          <cell r="G187">
            <v>750283</v>
          </cell>
          <cell r="H187">
            <v>-1615227.1833634353</v>
          </cell>
          <cell r="I187">
            <v>-66841.148454991155</v>
          </cell>
          <cell r="J187">
            <v>4884774.9038347034</v>
          </cell>
          <cell r="K187">
            <v>0</v>
          </cell>
          <cell r="L187">
            <v>-256654.18259633615</v>
          </cell>
          <cell r="M187">
            <v>46058.432186946346</v>
          </cell>
          <cell r="N187">
            <v>1736.2813168255134</v>
          </cell>
          <cell r="O187">
            <v>-783.56477554761932</v>
          </cell>
          <cell r="P187">
            <v>0</v>
          </cell>
          <cell r="Q187">
            <v>0</v>
          </cell>
          <cell r="R187">
            <v>0</v>
          </cell>
          <cell r="S187">
            <v>14045464.074156627</v>
          </cell>
          <cell r="T187">
            <v>3848715</v>
          </cell>
          <cell r="U187">
            <v>24423874.519173514</v>
          </cell>
          <cell r="V187">
            <v>184233.72874778538</v>
          </cell>
          <cell r="W187">
            <v>0</v>
          </cell>
          <cell r="X187">
            <v>28456823.247921299</v>
          </cell>
          <cell r="Y187">
            <v>97301.279999999795</v>
          </cell>
          <cell r="Z187">
            <v>0</v>
          </cell>
          <cell r="AA187">
            <v>0</v>
          </cell>
          <cell r="AB187">
            <v>334205.74227495573</v>
          </cell>
          <cell r="AC187">
            <v>431507.02227495553</v>
          </cell>
          <cell r="AD187" t="str">
            <v>N/A</v>
          </cell>
          <cell r="AE187">
            <v>5614275</v>
          </cell>
          <cell r="AF187">
            <v>5614275</v>
          </cell>
          <cell r="AG187">
            <v>5614275</v>
          </cell>
          <cell r="AH187">
            <v>5614275</v>
          </cell>
          <cell r="AI187">
            <v>5568217</v>
          </cell>
          <cell r="AJ187">
            <v>0</v>
          </cell>
          <cell r="AK187">
            <v>28025317</v>
          </cell>
          <cell r="AL187">
            <v>106302053</v>
          </cell>
          <cell r="AM187">
            <v>14045464.074156627</v>
          </cell>
          <cell r="AN187">
            <v>-2829384.72</v>
          </cell>
          <cell r="AO187">
            <v>24273902.505646344</v>
          </cell>
          <cell r="AP187">
            <v>0</v>
          </cell>
          <cell r="AQ187">
            <v>3751413.72</v>
          </cell>
          <cell r="AR187">
            <v>0</v>
          </cell>
          <cell r="AS187">
            <v>0</v>
          </cell>
          <cell r="AT187">
            <v>145543448.57980296</v>
          </cell>
          <cell r="AU187">
            <v>3.2062638597825256E-3</v>
          </cell>
          <cell r="AV187">
            <v>0</v>
          </cell>
          <cell r="AW187">
            <v>0</v>
          </cell>
          <cell r="AY187">
            <v>0</v>
          </cell>
          <cell r="AZ187">
            <v>0</v>
          </cell>
          <cell r="BA187">
            <v>0</v>
          </cell>
          <cell r="BB187">
            <v>0</v>
          </cell>
          <cell r="BC187">
            <v>0</v>
          </cell>
          <cell r="BD187">
            <v>0</v>
          </cell>
          <cell r="BE187">
            <v>0</v>
          </cell>
          <cell r="BF187">
            <v>0</v>
          </cell>
          <cell r="BG187">
            <v>0</v>
          </cell>
          <cell r="BH187">
            <v>0</v>
          </cell>
          <cell r="BJ187">
            <v>0</v>
          </cell>
          <cell r="BL187">
            <v>0</v>
          </cell>
          <cell r="BM187">
            <v>0</v>
          </cell>
          <cell r="BN187">
            <v>0</v>
          </cell>
          <cell r="BO187">
            <v>0</v>
          </cell>
          <cell r="BQ187">
            <v>0</v>
          </cell>
          <cell r="BR187">
            <v>0</v>
          </cell>
          <cell r="BS187">
            <v>0</v>
          </cell>
          <cell r="BT187">
            <v>0</v>
          </cell>
          <cell r="CB187">
            <v>0</v>
          </cell>
          <cell r="CC187">
            <v>0</v>
          </cell>
          <cell r="CD187">
            <v>0</v>
          </cell>
          <cell r="CE187">
            <v>0</v>
          </cell>
          <cell r="CF187">
            <v>0</v>
          </cell>
          <cell r="CI187">
            <v>0</v>
          </cell>
          <cell r="CJ187">
            <v>0</v>
          </cell>
          <cell r="CK187">
            <v>0</v>
          </cell>
          <cell r="CV187">
            <v>3.3455649867538506E-3</v>
          </cell>
          <cell r="DG187">
            <v>145543449</v>
          </cell>
          <cell r="DR187">
            <v>47527684.359999925</v>
          </cell>
          <cell r="EC187">
            <v>3.0622878215058114</v>
          </cell>
          <cell r="EN187">
            <v>2.4095909012463064E-2</v>
          </cell>
        </row>
        <row r="188">
          <cell r="B188">
            <v>35305</v>
          </cell>
          <cell r="C188" t="str">
            <v>Central Carolina Community College</v>
          </cell>
          <cell r="D188">
            <v>1.2597015295089031E-3</v>
          </cell>
          <cell r="E188">
            <v>2179577.3693963364</v>
          </cell>
          <cell r="F188">
            <v>1699466.4598739792</v>
          </cell>
          <cell r="G188">
            <v>536665</v>
          </cell>
          <cell r="H188">
            <v>-608179.53363432304</v>
          </cell>
          <cell r="I188">
            <v>-25167.616613713384</v>
          </cell>
          <cell r="J188">
            <v>1839258.3740056974</v>
          </cell>
          <cell r="K188">
            <v>0</v>
          </cell>
          <cell r="L188">
            <v>-96637.688298251334</v>
          </cell>
          <cell r="M188">
            <v>17342.325646758451</v>
          </cell>
          <cell r="N188">
            <v>653.75989978453049</v>
          </cell>
          <cell r="O188">
            <v>-295.03469522628018</v>
          </cell>
          <cell r="P188">
            <v>0</v>
          </cell>
          <cell r="Q188">
            <v>0</v>
          </cell>
          <cell r="R188">
            <v>0</v>
          </cell>
          <cell r="S188">
            <v>5542683.415581041</v>
          </cell>
          <cell r="T188">
            <v>2683324.21</v>
          </cell>
          <cell r="U188">
            <v>9196291.8700284883</v>
          </cell>
          <cell r="V188">
            <v>69369.302587033802</v>
          </cell>
          <cell r="W188">
            <v>0</v>
          </cell>
          <cell r="X188">
            <v>11948985.382615523</v>
          </cell>
          <cell r="Y188">
            <v>0</v>
          </cell>
          <cell r="Z188">
            <v>0</v>
          </cell>
          <cell r="AA188">
            <v>0</v>
          </cell>
          <cell r="AB188">
            <v>125838.08306856692</v>
          </cell>
          <cell r="AC188">
            <v>125838.08306856692</v>
          </cell>
          <cell r="AD188" t="str">
            <v>N/A</v>
          </cell>
          <cell r="AE188">
            <v>2368098</v>
          </cell>
          <cell r="AF188">
            <v>2368098</v>
          </cell>
          <cell r="AG188">
            <v>2368098</v>
          </cell>
          <cell r="AH188">
            <v>2368098</v>
          </cell>
          <cell r="AI188">
            <v>2350756</v>
          </cell>
          <cell r="AJ188">
            <v>0</v>
          </cell>
          <cell r="AK188">
            <v>11823148</v>
          </cell>
          <cell r="AL188">
            <v>38557191</v>
          </cell>
          <cell r="AM188">
            <v>5542683.415581041</v>
          </cell>
          <cell r="AN188">
            <v>-1121723.2100000002</v>
          </cell>
          <cell r="AO188">
            <v>9139823.0895469561</v>
          </cell>
          <cell r="AP188">
            <v>0</v>
          </cell>
          <cell r="AQ188">
            <v>2683324.21</v>
          </cell>
          <cell r="AR188">
            <v>0</v>
          </cell>
          <cell r="AS188">
            <v>0</v>
          </cell>
          <cell r="AT188">
            <v>54801298.505127996</v>
          </cell>
          <cell r="AU188">
            <v>1.1629552377531902E-3</v>
          </cell>
          <cell r="AV188">
            <v>0</v>
          </cell>
          <cell r="AW188">
            <v>0</v>
          </cell>
          <cell r="AY188">
            <v>0</v>
          </cell>
          <cell r="AZ188">
            <v>0</v>
          </cell>
          <cell r="BA188">
            <v>0</v>
          </cell>
          <cell r="BB188">
            <v>0</v>
          </cell>
          <cell r="BC188">
            <v>0</v>
          </cell>
          <cell r="BD188">
            <v>0</v>
          </cell>
          <cell r="BE188">
            <v>0</v>
          </cell>
          <cell r="BF188">
            <v>0</v>
          </cell>
          <cell r="BG188">
            <v>0</v>
          </cell>
          <cell r="BH188">
            <v>0</v>
          </cell>
          <cell r="BJ188">
            <v>0</v>
          </cell>
          <cell r="BL188">
            <v>0</v>
          </cell>
          <cell r="BM188">
            <v>0</v>
          </cell>
          <cell r="BN188">
            <v>0</v>
          </cell>
          <cell r="BO188">
            <v>0</v>
          </cell>
          <cell r="BQ188">
            <v>0</v>
          </cell>
          <cell r="BR188">
            <v>0</v>
          </cell>
          <cell r="BS188">
            <v>0</v>
          </cell>
          <cell r="BT188">
            <v>0</v>
          </cell>
          <cell r="CB188">
            <v>0</v>
          </cell>
          <cell r="CC188">
            <v>0</v>
          </cell>
          <cell r="CD188">
            <v>0</v>
          </cell>
          <cell r="CE188">
            <v>0</v>
          </cell>
          <cell r="CF188">
            <v>0</v>
          </cell>
          <cell r="CI188">
            <v>0</v>
          </cell>
          <cell r="CJ188">
            <v>0</v>
          </cell>
          <cell r="CK188">
            <v>0</v>
          </cell>
          <cell r="CV188">
            <v>1.2597015295089031E-3</v>
          </cell>
          <cell r="DG188">
            <v>54801298</v>
          </cell>
          <cell r="DR188">
            <v>18830477.289999992</v>
          </cell>
          <cell r="EC188">
            <v>2.9102447673539573</v>
          </cell>
          <cell r="EN188">
            <v>2.4095909012463064E-2</v>
          </cell>
        </row>
        <row r="189">
          <cell r="B189">
            <v>35400</v>
          </cell>
          <cell r="C189" t="str">
            <v>Lenoir County Schools</v>
          </cell>
          <cell r="D189">
            <v>2.6768339883394055E-3</v>
          </cell>
          <cell r="E189">
            <v>4631546.9545313986</v>
          </cell>
          <cell r="F189">
            <v>3611323.3772185892</v>
          </cell>
          <cell r="G189">
            <v>-87210</v>
          </cell>
          <cell r="H189">
            <v>-1292366.1744535959</v>
          </cell>
          <cell r="I189">
            <v>-53480.550732797485</v>
          </cell>
          <cell r="J189">
            <v>3908377.6700626169</v>
          </cell>
          <cell r="K189">
            <v>0</v>
          </cell>
          <cell r="L189">
            <v>-205352.65103008682</v>
          </cell>
          <cell r="M189">
            <v>36852.004733368143</v>
          </cell>
          <cell r="N189">
            <v>1389.2233032683846</v>
          </cell>
          <cell r="O189">
            <v>-626.94128840897213</v>
          </cell>
          <cell r="P189">
            <v>0</v>
          </cell>
          <cell r="Q189">
            <v>0</v>
          </cell>
          <cell r="R189">
            <v>0</v>
          </cell>
          <cell r="S189">
            <v>10550452.912344351</v>
          </cell>
          <cell r="T189">
            <v>50329.89000000013</v>
          </cell>
          <cell r="U189">
            <v>19541888.350313082</v>
          </cell>
          <cell r="V189">
            <v>147408.01893347257</v>
          </cell>
          <cell r="W189">
            <v>0</v>
          </cell>
          <cell r="X189">
            <v>19739626.259246554</v>
          </cell>
          <cell r="Y189">
            <v>486381</v>
          </cell>
          <cell r="Z189">
            <v>0</v>
          </cell>
          <cell r="AA189">
            <v>0</v>
          </cell>
          <cell r="AB189">
            <v>267402.75366398745</v>
          </cell>
          <cell r="AC189">
            <v>753783.75366398739</v>
          </cell>
          <cell r="AD189" t="str">
            <v>N/A</v>
          </cell>
          <cell r="AE189">
            <v>3804539</v>
          </cell>
          <cell r="AF189">
            <v>3804539</v>
          </cell>
          <cell r="AG189">
            <v>3804539</v>
          </cell>
          <cell r="AH189">
            <v>3804539</v>
          </cell>
          <cell r="AI189">
            <v>3767687</v>
          </cell>
          <cell r="AJ189">
            <v>0</v>
          </cell>
          <cell r="AK189">
            <v>18985843</v>
          </cell>
          <cell r="AL189">
            <v>89332731</v>
          </cell>
          <cell r="AM189">
            <v>10550452.912344351</v>
          </cell>
          <cell r="AN189">
            <v>-2417648.89</v>
          </cell>
          <cell r="AO189">
            <v>19421893.61558257</v>
          </cell>
          <cell r="AP189">
            <v>0</v>
          </cell>
          <cell r="AQ189">
            <v>-436051.10999999987</v>
          </cell>
          <cell r="AR189">
            <v>0</v>
          </cell>
          <cell r="AS189">
            <v>0</v>
          </cell>
          <cell r="AT189">
            <v>116451377.52792692</v>
          </cell>
          <cell r="AU189">
            <v>2.6944381381537237E-3</v>
          </cell>
          <cell r="AV189">
            <v>0</v>
          </cell>
          <cell r="AW189">
            <v>0</v>
          </cell>
          <cell r="AY189">
            <v>0</v>
          </cell>
          <cell r="AZ189">
            <v>0</v>
          </cell>
          <cell r="BA189">
            <v>0</v>
          </cell>
          <cell r="BB189">
            <v>0</v>
          </cell>
          <cell r="BC189">
            <v>0</v>
          </cell>
          <cell r="BD189">
            <v>0</v>
          </cell>
          <cell r="BE189">
            <v>0</v>
          </cell>
          <cell r="BF189">
            <v>0</v>
          </cell>
          <cell r="BG189">
            <v>0</v>
          </cell>
          <cell r="BH189">
            <v>0</v>
          </cell>
          <cell r="BJ189">
            <v>0</v>
          </cell>
          <cell r="BL189">
            <v>0</v>
          </cell>
          <cell r="BM189">
            <v>0</v>
          </cell>
          <cell r="BN189">
            <v>0</v>
          </cell>
          <cell r="BO189">
            <v>0</v>
          </cell>
          <cell r="BQ189">
            <v>0</v>
          </cell>
          <cell r="BR189">
            <v>0</v>
          </cell>
          <cell r="BS189">
            <v>0</v>
          </cell>
          <cell r="BT189">
            <v>0</v>
          </cell>
          <cell r="CB189">
            <v>0</v>
          </cell>
          <cell r="CC189">
            <v>0</v>
          </cell>
          <cell r="CD189">
            <v>0</v>
          </cell>
          <cell r="CE189">
            <v>0</v>
          </cell>
          <cell r="CF189">
            <v>0</v>
          </cell>
          <cell r="CI189">
            <v>0</v>
          </cell>
          <cell r="CJ189">
            <v>0</v>
          </cell>
          <cell r="CK189">
            <v>0</v>
          </cell>
          <cell r="CV189">
            <v>2.6768339883394055E-3</v>
          </cell>
          <cell r="DG189">
            <v>116451377</v>
          </cell>
          <cell r="DR189">
            <v>41850396.309999958</v>
          </cell>
          <cell r="EC189">
            <v>2.7825633032816581</v>
          </cell>
          <cell r="EN189">
            <v>2.4095909012463064E-2</v>
          </cell>
        </row>
        <row r="190">
          <cell r="B190">
            <v>35401</v>
          </cell>
          <cell r="C190" t="str">
            <v>Childrens Village Academy</v>
          </cell>
          <cell r="D190">
            <v>2.4651261078602637E-5</v>
          </cell>
          <cell r="E190">
            <v>42652.429575877002</v>
          </cell>
          <cell r="F190">
            <v>33257.077502330641</v>
          </cell>
          <cell r="G190">
            <v>-3724</v>
          </cell>
          <cell r="H190">
            <v>-11901.543433171271</v>
          </cell>
          <cell r="I190">
            <v>-492.50832307292279</v>
          </cell>
          <cell r="J190">
            <v>35992.683430571466</v>
          </cell>
          <cell r="K190">
            <v>0</v>
          </cell>
          <cell r="L190">
            <v>-1891.1153384099941</v>
          </cell>
          <cell r="M190">
            <v>339.37419873980349</v>
          </cell>
          <cell r="N190">
            <v>12.793511474573197</v>
          </cell>
          <cell r="O190">
            <v>-5.7735718572195234</v>
          </cell>
          <cell r="P190">
            <v>0</v>
          </cell>
          <cell r="Q190">
            <v>0</v>
          </cell>
          <cell r="R190">
            <v>0</v>
          </cell>
          <cell r="S190">
            <v>94239.417552482104</v>
          </cell>
          <cell r="T190">
            <v>825.77999999999884</v>
          </cell>
          <cell r="U190">
            <v>179963.41715285732</v>
          </cell>
          <cell r="V190">
            <v>1357.496794959214</v>
          </cell>
          <cell r="W190">
            <v>0</v>
          </cell>
          <cell r="X190">
            <v>182146.69394781653</v>
          </cell>
          <cell r="Y190">
            <v>19443</v>
          </cell>
          <cell r="Z190">
            <v>0</v>
          </cell>
          <cell r="AA190">
            <v>0</v>
          </cell>
          <cell r="AB190">
            <v>2462.5416153646138</v>
          </cell>
          <cell r="AC190">
            <v>21905.541615364615</v>
          </cell>
          <cell r="AD190" t="str">
            <v>N/A</v>
          </cell>
          <cell r="AE190">
            <v>32116</v>
          </cell>
          <cell r="AF190">
            <v>32116</v>
          </cell>
          <cell r="AG190">
            <v>32116</v>
          </cell>
          <cell r="AH190">
            <v>32116</v>
          </cell>
          <cell r="AI190">
            <v>31776</v>
          </cell>
          <cell r="AJ190">
            <v>0</v>
          </cell>
          <cell r="AK190">
            <v>160240</v>
          </cell>
          <cell r="AL190">
            <v>840632</v>
          </cell>
          <cell r="AM190">
            <v>94239.417552482104</v>
          </cell>
          <cell r="AN190">
            <v>-22698.78</v>
          </cell>
          <cell r="AO190">
            <v>178858.37233245192</v>
          </cell>
          <cell r="AP190">
            <v>0</v>
          </cell>
          <cell r="AQ190">
            <v>-18617.22</v>
          </cell>
          <cell r="AR190">
            <v>0</v>
          </cell>
          <cell r="AS190">
            <v>0</v>
          </cell>
          <cell r="AT190">
            <v>1072413.789884934</v>
          </cell>
          <cell r="AU190">
            <v>2.5354994484920251E-5</v>
          </cell>
          <cell r="AV190">
            <v>0</v>
          </cell>
          <cell r="AW190">
            <v>0</v>
          </cell>
          <cell r="AY190">
            <v>0</v>
          </cell>
          <cell r="AZ190">
            <v>0</v>
          </cell>
          <cell r="BA190">
            <v>0</v>
          </cell>
          <cell r="BB190">
            <v>0</v>
          </cell>
          <cell r="BC190">
            <v>0</v>
          </cell>
          <cell r="BD190">
            <v>0</v>
          </cell>
          <cell r="BE190">
            <v>0</v>
          </cell>
          <cell r="BF190">
            <v>0</v>
          </cell>
          <cell r="BG190">
            <v>0</v>
          </cell>
          <cell r="BH190">
            <v>0</v>
          </cell>
          <cell r="BJ190">
            <v>0</v>
          </cell>
          <cell r="BL190">
            <v>0</v>
          </cell>
          <cell r="BM190">
            <v>0</v>
          </cell>
          <cell r="BN190">
            <v>0</v>
          </cell>
          <cell r="BO190">
            <v>0</v>
          </cell>
          <cell r="BQ190">
            <v>0</v>
          </cell>
          <cell r="BR190">
            <v>0</v>
          </cell>
          <cell r="BS190">
            <v>0</v>
          </cell>
          <cell r="BT190">
            <v>0</v>
          </cell>
          <cell r="CB190">
            <v>0</v>
          </cell>
          <cell r="CC190">
            <v>0</v>
          </cell>
          <cell r="CD190">
            <v>0</v>
          </cell>
          <cell r="CE190">
            <v>0</v>
          </cell>
          <cell r="CF190">
            <v>0</v>
          </cell>
          <cell r="CI190">
            <v>0</v>
          </cell>
          <cell r="CJ190">
            <v>0</v>
          </cell>
          <cell r="CK190">
            <v>0</v>
          </cell>
          <cell r="CV190">
            <v>2.4651261078602637E-5</v>
          </cell>
          <cell r="DG190">
            <v>1072414</v>
          </cell>
          <cell r="DR190">
            <v>344520.31</v>
          </cell>
          <cell r="EC190">
            <v>3.1127743963773864</v>
          </cell>
          <cell r="EN190">
            <v>2.4095909012463064E-2</v>
          </cell>
        </row>
        <row r="191">
          <cell r="B191">
            <v>35405</v>
          </cell>
          <cell r="C191" t="str">
            <v>Lenoir County Community College</v>
          </cell>
          <cell r="D191">
            <v>9.2830572145810521E-4</v>
          </cell>
          <cell r="E191">
            <v>1606185.3502392888</v>
          </cell>
          <cell r="F191">
            <v>1252379.552751838</v>
          </cell>
          <cell r="G191">
            <v>239268</v>
          </cell>
          <cell r="H191">
            <v>-448182.78577987076</v>
          </cell>
          <cell r="I191">
            <v>-18546.649305952975</v>
          </cell>
          <cell r="J191">
            <v>1355395.7281411346</v>
          </cell>
          <cell r="K191">
            <v>0</v>
          </cell>
          <cell r="L191">
            <v>-71214.741630682183</v>
          </cell>
          <cell r="M191">
            <v>12779.995692750903</v>
          </cell>
          <cell r="N191">
            <v>481.77210332232744</v>
          </cell>
          <cell r="O191">
            <v>-217.41848302270282</v>
          </cell>
          <cell r="P191">
            <v>0</v>
          </cell>
          <cell r="Q191">
            <v>0</v>
          </cell>
          <cell r="R191">
            <v>0</v>
          </cell>
          <cell r="S191">
            <v>3928328.8037288059</v>
          </cell>
          <cell r="T191">
            <v>1197255</v>
          </cell>
          <cell r="U191">
            <v>6776978.640705673</v>
          </cell>
          <cell r="V191">
            <v>51119.982771003612</v>
          </cell>
          <cell r="W191">
            <v>0</v>
          </cell>
          <cell r="X191">
            <v>8025353.6234766766</v>
          </cell>
          <cell r="Y191">
            <v>915.47999999998137</v>
          </cell>
          <cell r="Z191">
            <v>0</v>
          </cell>
          <cell r="AA191">
            <v>0</v>
          </cell>
          <cell r="AB191">
            <v>92733.246529764874</v>
          </cell>
          <cell r="AC191">
            <v>93648.726529764856</v>
          </cell>
          <cell r="AD191" t="str">
            <v>N/A</v>
          </cell>
          <cell r="AE191">
            <v>1588897</v>
          </cell>
          <cell r="AF191">
            <v>1588897</v>
          </cell>
          <cell r="AG191">
            <v>1588897</v>
          </cell>
          <cell r="AH191">
            <v>1588897</v>
          </cell>
          <cell r="AI191">
            <v>1576117</v>
          </cell>
          <cell r="AJ191">
            <v>0</v>
          </cell>
          <cell r="AK191">
            <v>7931705</v>
          </cell>
          <cell r="AL191">
            <v>29340800</v>
          </cell>
          <cell r="AM191">
            <v>3928328.8037288059</v>
          </cell>
          <cell r="AN191">
            <v>-816379.52</v>
          </cell>
          <cell r="AO191">
            <v>6735365.3769469121</v>
          </cell>
          <cell r="AP191">
            <v>0</v>
          </cell>
          <cell r="AQ191">
            <v>1196339.52</v>
          </cell>
          <cell r="AR191">
            <v>0</v>
          </cell>
          <cell r="AS191">
            <v>0</v>
          </cell>
          <cell r="AT191">
            <v>40384454.180675723</v>
          </cell>
          <cell r="AU191">
            <v>8.8497206143644657E-4</v>
          </cell>
          <cell r="AV191">
            <v>0</v>
          </cell>
          <cell r="AW191">
            <v>0</v>
          </cell>
          <cell r="AY191">
            <v>0</v>
          </cell>
          <cell r="AZ191">
            <v>0</v>
          </cell>
          <cell r="BA191">
            <v>0</v>
          </cell>
          <cell r="BB191">
            <v>0</v>
          </cell>
          <cell r="BC191">
            <v>0</v>
          </cell>
          <cell r="BD191">
            <v>0</v>
          </cell>
          <cell r="BE191">
            <v>0</v>
          </cell>
          <cell r="BF191">
            <v>0</v>
          </cell>
          <cell r="BG191">
            <v>0</v>
          </cell>
          <cell r="BH191">
            <v>0</v>
          </cell>
          <cell r="BJ191">
            <v>0</v>
          </cell>
          <cell r="BL191">
            <v>0</v>
          </cell>
          <cell r="BM191">
            <v>0</v>
          </cell>
          <cell r="BN191">
            <v>0</v>
          </cell>
          <cell r="BO191">
            <v>0</v>
          </cell>
          <cell r="BQ191">
            <v>0</v>
          </cell>
          <cell r="BR191">
            <v>0</v>
          </cell>
          <cell r="BS191">
            <v>0</v>
          </cell>
          <cell r="BT191">
            <v>0</v>
          </cell>
          <cell r="CB191">
            <v>0</v>
          </cell>
          <cell r="CC191">
            <v>0</v>
          </cell>
          <cell r="CD191">
            <v>0</v>
          </cell>
          <cell r="CE191">
            <v>0</v>
          </cell>
          <cell r="CF191">
            <v>0</v>
          </cell>
          <cell r="CI191">
            <v>0</v>
          </cell>
          <cell r="CJ191">
            <v>0</v>
          </cell>
          <cell r="CK191">
            <v>0</v>
          </cell>
          <cell r="CV191">
            <v>9.2830572145810521E-4</v>
          </cell>
          <cell r="DG191">
            <v>40384454</v>
          </cell>
          <cell r="DR191">
            <v>14071193.000000006</v>
          </cell>
          <cell r="EC191">
            <v>2.8700092451293919</v>
          </cell>
          <cell r="EN191">
            <v>2.4095909012463064E-2</v>
          </cell>
        </row>
        <row r="192">
          <cell r="B192">
            <v>35500</v>
          </cell>
          <cell r="C192" t="str">
            <v>Lincoln County Schools</v>
          </cell>
          <cell r="D192">
            <v>3.816186104927143E-3</v>
          </cell>
          <cell r="E192">
            <v>6602891.7778218575</v>
          </cell>
          <cell r="F192">
            <v>5148426.1454292098</v>
          </cell>
          <cell r="G192">
            <v>21964</v>
          </cell>
          <cell r="H192">
            <v>-1842441.4285352109</v>
          </cell>
          <cell r="I192">
            <v>-76243.702627581617</v>
          </cell>
          <cell r="J192">
            <v>5571916.907164338</v>
          </cell>
          <cell r="K192">
            <v>0</v>
          </cell>
          <cell r="L192">
            <v>-292757.76416643674</v>
          </cell>
          <cell r="M192">
            <v>52537.478608986232</v>
          </cell>
          <cell r="N192">
            <v>1980.5242647350888</v>
          </cell>
          <cell r="O192">
            <v>-893.78894763498613</v>
          </cell>
          <cell r="P192">
            <v>0</v>
          </cell>
          <cell r="Q192">
            <v>0</v>
          </cell>
          <cell r="R192">
            <v>0</v>
          </cell>
          <cell r="S192">
            <v>15187380.149012258</v>
          </cell>
          <cell r="T192">
            <v>262040</v>
          </cell>
          <cell r="U192">
            <v>27859584.535821691</v>
          </cell>
          <cell r="V192">
            <v>210149.91443594493</v>
          </cell>
          <cell r="W192">
            <v>0</v>
          </cell>
          <cell r="X192">
            <v>28331774.450257637</v>
          </cell>
          <cell r="Y192">
            <v>152220.91999999946</v>
          </cell>
          <cell r="Z192">
            <v>0</v>
          </cell>
          <cell r="AA192">
            <v>0</v>
          </cell>
          <cell r="AB192">
            <v>381218.51313790807</v>
          </cell>
          <cell r="AC192">
            <v>533439.43313790753</v>
          </cell>
          <cell r="AD192" t="str">
            <v>N/A</v>
          </cell>
          <cell r="AE192">
            <v>5570175</v>
          </cell>
          <cell r="AF192">
            <v>5570175</v>
          </cell>
          <cell r="AG192">
            <v>5570175</v>
          </cell>
          <cell r="AH192">
            <v>5570175</v>
          </cell>
          <cell r="AI192">
            <v>5517637</v>
          </cell>
          <cell r="AJ192">
            <v>0</v>
          </cell>
          <cell r="AK192">
            <v>27798337</v>
          </cell>
          <cell r="AL192">
            <v>126209268</v>
          </cell>
          <cell r="AM192">
            <v>15187380.149012258</v>
          </cell>
          <cell r="AN192">
            <v>-3177916.0800000005</v>
          </cell>
          <cell r="AO192">
            <v>27688515.93711973</v>
          </cell>
          <cell r="AP192">
            <v>0</v>
          </cell>
          <cell r="AQ192">
            <v>109819.08000000054</v>
          </cell>
          <cell r="AR192">
            <v>0</v>
          </cell>
          <cell r="AS192">
            <v>0</v>
          </cell>
          <cell r="AT192">
            <v>166017067.08613199</v>
          </cell>
          <cell r="AU192">
            <v>3.8067017956261722E-3</v>
          </cell>
          <cell r="AV192">
            <v>0</v>
          </cell>
          <cell r="AW192">
            <v>0</v>
          </cell>
          <cell r="AY192">
            <v>0</v>
          </cell>
          <cell r="AZ192">
            <v>0</v>
          </cell>
          <cell r="BA192">
            <v>0</v>
          </cell>
          <cell r="BB192">
            <v>0</v>
          </cell>
          <cell r="BC192">
            <v>0</v>
          </cell>
          <cell r="BD192">
            <v>0</v>
          </cell>
          <cell r="BE192">
            <v>0</v>
          </cell>
          <cell r="BF192">
            <v>0</v>
          </cell>
          <cell r="BG192">
            <v>0</v>
          </cell>
          <cell r="BH192">
            <v>0</v>
          </cell>
          <cell r="BJ192">
            <v>0</v>
          </cell>
          <cell r="BL192">
            <v>0</v>
          </cell>
          <cell r="BM192">
            <v>0</v>
          </cell>
          <cell r="BN192">
            <v>0</v>
          </cell>
          <cell r="BO192">
            <v>0</v>
          </cell>
          <cell r="BQ192">
            <v>0</v>
          </cell>
          <cell r="BR192">
            <v>0</v>
          </cell>
          <cell r="BS192">
            <v>0</v>
          </cell>
          <cell r="BT192">
            <v>0</v>
          </cell>
          <cell r="CB192">
            <v>0</v>
          </cell>
          <cell r="CC192">
            <v>0</v>
          </cell>
          <cell r="CD192">
            <v>0</v>
          </cell>
          <cell r="CE192">
            <v>0</v>
          </cell>
          <cell r="CF192">
            <v>0</v>
          </cell>
          <cell r="CI192">
            <v>0</v>
          </cell>
          <cell r="CJ192">
            <v>0</v>
          </cell>
          <cell r="CK192">
            <v>0</v>
          </cell>
          <cell r="CV192">
            <v>3.816186104927143E-3</v>
          </cell>
          <cell r="DG192">
            <v>166017067</v>
          </cell>
          <cell r="DR192">
            <v>55798882.090000018</v>
          </cell>
          <cell r="EC192">
            <v>2.9752758618394024</v>
          </cell>
          <cell r="EN192">
            <v>2.4095909012463064E-2</v>
          </cell>
        </row>
        <row r="193">
          <cell r="B193">
            <v>35600</v>
          </cell>
          <cell r="C193" t="str">
            <v>Macon County Schools</v>
          </cell>
          <cell r="D193">
            <v>1.4624347078516144E-3</v>
          </cell>
          <cell r="E193">
            <v>2530353.039021688</v>
          </cell>
          <cell r="F193">
            <v>1972974.293933216</v>
          </cell>
          <cell r="G193">
            <v>-123243</v>
          </cell>
          <cell r="H193">
            <v>-706058.40967628697</v>
          </cell>
          <cell r="I193">
            <v>-29218.02918199699</v>
          </cell>
          <cell r="J193">
            <v>2135263.9651880707</v>
          </cell>
          <cell r="K193">
            <v>0</v>
          </cell>
          <cell r="L193">
            <v>-112190.3134538583</v>
          </cell>
          <cell r="M193">
            <v>20133.355677175517</v>
          </cell>
          <cell r="N193">
            <v>758.97436468083083</v>
          </cell>
          <cell r="O193">
            <v>-342.51683292592662</v>
          </cell>
          <cell r="P193">
            <v>0</v>
          </cell>
          <cell r="Q193">
            <v>0</v>
          </cell>
          <cell r="R193">
            <v>0</v>
          </cell>
          <cell r="S193">
            <v>5688431.359039763</v>
          </cell>
          <cell r="T193">
            <v>14387.350000000326</v>
          </cell>
          <cell r="U193">
            <v>10676319.825940352</v>
          </cell>
          <cell r="V193">
            <v>80533.42270870207</v>
          </cell>
          <cell r="W193">
            <v>0</v>
          </cell>
          <cell r="X193">
            <v>10771240.598649053</v>
          </cell>
          <cell r="Y193">
            <v>630600</v>
          </cell>
          <cell r="Z193">
            <v>0</v>
          </cell>
          <cell r="AA193">
            <v>0</v>
          </cell>
          <cell r="AB193">
            <v>146090.14590998495</v>
          </cell>
          <cell r="AC193">
            <v>776690.14590998495</v>
          </cell>
          <cell r="AD193" t="str">
            <v>N/A</v>
          </cell>
          <cell r="AE193">
            <v>2002936</v>
          </cell>
          <cell r="AF193">
            <v>2002937</v>
          </cell>
          <cell r="AG193">
            <v>2002937</v>
          </cell>
          <cell r="AH193">
            <v>2002937</v>
          </cell>
          <cell r="AI193">
            <v>1982804</v>
          </cell>
          <cell r="AJ193">
            <v>0</v>
          </cell>
          <cell r="AK193">
            <v>9994551</v>
          </cell>
          <cell r="AL193">
            <v>49243001</v>
          </cell>
          <cell r="AM193">
            <v>5688431.359039763</v>
          </cell>
          <cell r="AN193">
            <v>-1305102.3500000003</v>
          </cell>
          <cell r="AO193">
            <v>10610763.102739071</v>
          </cell>
          <cell r="AP193">
            <v>0</v>
          </cell>
          <cell r="AQ193">
            <v>-616212.64999999967</v>
          </cell>
          <cell r="AR193">
            <v>0</v>
          </cell>
          <cell r="AS193">
            <v>0</v>
          </cell>
          <cell r="AT193">
            <v>63620880.461778834</v>
          </cell>
          <cell r="AU193">
            <v>1.4852587410871857E-3</v>
          </cell>
          <cell r="AV193">
            <v>0</v>
          </cell>
          <cell r="AW193">
            <v>0</v>
          </cell>
          <cell r="AY193">
            <v>0</v>
          </cell>
          <cell r="AZ193">
            <v>0</v>
          </cell>
          <cell r="BA193">
            <v>0</v>
          </cell>
          <cell r="BB193">
            <v>0</v>
          </cell>
          <cell r="BC193">
            <v>0</v>
          </cell>
          <cell r="BD193">
            <v>0</v>
          </cell>
          <cell r="BE193">
            <v>0</v>
          </cell>
          <cell r="BF193">
            <v>0</v>
          </cell>
          <cell r="BG193">
            <v>0</v>
          </cell>
          <cell r="BH193">
            <v>0</v>
          </cell>
          <cell r="BJ193">
            <v>0</v>
          </cell>
          <cell r="BL193">
            <v>0</v>
          </cell>
          <cell r="BM193">
            <v>0</v>
          </cell>
          <cell r="BN193">
            <v>0</v>
          </cell>
          <cell r="BO193">
            <v>0</v>
          </cell>
          <cell r="BQ193">
            <v>0</v>
          </cell>
          <cell r="BR193">
            <v>0</v>
          </cell>
          <cell r="BS193">
            <v>0</v>
          </cell>
          <cell r="BT193">
            <v>0</v>
          </cell>
          <cell r="CB193">
            <v>0</v>
          </cell>
          <cell r="CC193">
            <v>0</v>
          </cell>
          <cell r="CD193">
            <v>0</v>
          </cell>
          <cell r="CE193">
            <v>0</v>
          </cell>
          <cell r="CF193">
            <v>0</v>
          </cell>
          <cell r="CI193">
            <v>0</v>
          </cell>
          <cell r="CJ193">
            <v>0</v>
          </cell>
          <cell r="CK193">
            <v>0</v>
          </cell>
          <cell r="CV193">
            <v>1.4624347078516144E-3</v>
          </cell>
          <cell r="DG193">
            <v>63620881</v>
          </cell>
          <cell r="DR193">
            <v>22403744.750000019</v>
          </cell>
          <cell r="EC193">
            <v>2.8397431639190565</v>
          </cell>
          <cell r="EN193">
            <v>2.4095909012463064E-2</v>
          </cell>
        </row>
        <row r="194">
          <cell r="B194">
            <v>35700</v>
          </cell>
          <cell r="C194" t="str">
            <v>Madison County Schools</v>
          </cell>
          <cell r="D194">
            <v>8.2385240165957683E-4</v>
          </cell>
          <cell r="E194">
            <v>1425456.7517117104</v>
          </cell>
          <cell r="F194">
            <v>1111461.3197722416</v>
          </cell>
          <cell r="G194">
            <v>-334675</v>
          </cell>
          <cell r="H194">
            <v>-397753.08490748104</v>
          </cell>
          <cell r="I194">
            <v>-16459.773133194958</v>
          </cell>
          <cell r="J194">
            <v>1202886.0751544978</v>
          </cell>
          <cell r="K194">
            <v>0</v>
          </cell>
          <cell r="L194">
            <v>-63201.631283548624</v>
          </cell>
          <cell r="M194">
            <v>11341.985621002174</v>
          </cell>
          <cell r="N194">
            <v>427.5629194132872</v>
          </cell>
          <cell r="O194">
            <v>-192.95447099268949</v>
          </cell>
          <cell r="P194">
            <v>0</v>
          </cell>
          <cell r="Q194">
            <v>0</v>
          </cell>
          <cell r="R194">
            <v>0</v>
          </cell>
          <cell r="S194">
            <v>2939291.2513836478</v>
          </cell>
          <cell r="T194">
            <v>12655.170000000042</v>
          </cell>
          <cell r="U194">
            <v>6014430.3757724883</v>
          </cell>
          <cell r="V194">
            <v>45367.942484008694</v>
          </cell>
          <cell r="W194">
            <v>0</v>
          </cell>
          <cell r="X194">
            <v>6072453.4882564973</v>
          </cell>
          <cell r="Y194">
            <v>1686031</v>
          </cell>
          <cell r="Z194">
            <v>0</v>
          </cell>
          <cell r="AA194">
            <v>0</v>
          </cell>
          <cell r="AB194">
            <v>82298.865665974779</v>
          </cell>
          <cell r="AC194">
            <v>1768329.8656659748</v>
          </cell>
          <cell r="AD194" t="str">
            <v>N/A</v>
          </cell>
          <cell r="AE194">
            <v>863093</v>
          </cell>
          <cell r="AF194">
            <v>863093</v>
          </cell>
          <cell r="AG194">
            <v>863093</v>
          </cell>
          <cell r="AH194">
            <v>863093</v>
          </cell>
          <cell r="AI194">
            <v>851751</v>
          </cell>
          <cell r="AJ194">
            <v>0</v>
          </cell>
          <cell r="AK194">
            <v>4304123</v>
          </cell>
          <cell r="AL194">
            <v>29337646</v>
          </cell>
          <cell r="AM194">
            <v>2939291.2513836478</v>
          </cell>
          <cell r="AN194">
            <v>-740681.17</v>
          </cell>
          <cell r="AO194">
            <v>5977499.4525905233</v>
          </cell>
          <cell r="AP194">
            <v>0</v>
          </cell>
          <cell r="AQ194">
            <v>-1673375.83</v>
          </cell>
          <cell r="AR194">
            <v>0</v>
          </cell>
          <cell r="AS194">
            <v>0</v>
          </cell>
          <cell r="AT194">
            <v>35840379.703974172</v>
          </cell>
          <cell r="AU194">
            <v>8.8487693575365961E-4</v>
          </cell>
          <cell r="AV194">
            <v>0</v>
          </cell>
          <cell r="AW194">
            <v>0</v>
          </cell>
          <cell r="AY194">
            <v>0</v>
          </cell>
          <cell r="AZ194">
            <v>0</v>
          </cell>
          <cell r="BA194">
            <v>0</v>
          </cell>
          <cell r="BB194">
            <v>0</v>
          </cell>
          <cell r="BC194">
            <v>0</v>
          </cell>
          <cell r="BD194">
            <v>0</v>
          </cell>
          <cell r="BE194">
            <v>0</v>
          </cell>
          <cell r="BF194">
            <v>0</v>
          </cell>
          <cell r="BG194">
            <v>0</v>
          </cell>
          <cell r="BH194">
            <v>0</v>
          </cell>
          <cell r="BJ194">
            <v>0</v>
          </cell>
          <cell r="BL194">
            <v>0</v>
          </cell>
          <cell r="BM194">
            <v>0</v>
          </cell>
          <cell r="BN194">
            <v>0</v>
          </cell>
          <cell r="BO194">
            <v>0</v>
          </cell>
          <cell r="BQ194">
            <v>0</v>
          </cell>
          <cell r="BR194">
            <v>0</v>
          </cell>
          <cell r="BS194">
            <v>0</v>
          </cell>
          <cell r="BT194">
            <v>0</v>
          </cell>
          <cell r="CB194">
            <v>0</v>
          </cell>
          <cell r="CC194">
            <v>0</v>
          </cell>
          <cell r="CD194">
            <v>0</v>
          </cell>
          <cell r="CE194">
            <v>0</v>
          </cell>
          <cell r="CF194">
            <v>0</v>
          </cell>
          <cell r="CI194">
            <v>0</v>
          </cell>
          <cell r="CJ194">
            <v>0</v>
          </cell>
          <cell r="CK194">
            <v>0</v>
          </cell>
          <cell r="CV194">
            <v>8.2385240165957683E-4</v>
          </cell>
          <cell r="DG194">
            <v>35840380</v>
          </cell>
          <cell r="DR194">
            <v>12609939.180000005</v>
          </cell>
          <cell r="EC194">
            <v>2.8422325824413677</v>
          </cell>
          <cell r="EN194">
            <v>2.4095909012463064E-2</v>
          </cell>
        </row>
        <row r="195">
          <cell r="B195">
            <v>35800</v>
          </cell>
          <cell r="C195" t="str">
            <v>Martin County Schools</v>
          </cell>
          <cell r="D195">
            <v>1.1867186442876363E-3</v>
          </cell>
          <cell r="E195">
            <v>2053299.9606171807</v>
          </cell>
          <cell r="F195">
            <v>1601005.0682880459</v>
          </cell>
          <cell r="G195">
            <v>-339263</v>
          </cell>
          <cell r="H195">
            <v>-572943.64953210903</v>
          </cell>
          <cell r="I195">
            <v>-23709.489246568268</v>
          </cell>
          <cell r="J195">
            <v>1732697.9073730635</v>
          </cell>
          <cell r="K195">
            <v>0</v>
          </cell>
          <cell r="L195">
            <v>-91038.824481780917</v>
          </cell>
          <cell r="M195">
            <v>16337.569414827356</v>
          </cell>
          <cell r="N195">
            <v>615.88324201239743</v>
          </cell>
          <cell r="O195">
            <v>-277.94137367860731</v>
          </cell>
          <cell r="P195">
            <v>0</v>
          </cell>
          <cell r="Q195">
            <v>0</v>
          </cell>
          <cell r="R195">
            <v>0</v>
          </cell>
          <cell r="S195">
            <v>4376723.4843009925</v>
          </cell>
          <cell r="T195">
            <v>73051.520000000019</v>
          </cell>
          <cell r="U195">
            <v>8663489.5368653163</v>
          </cell>
          <cell r="V195">
            <v>65350.277659309424</v>
          </cell>
          <cell r="W195">
            <v>0</v>
          </cell>
          <cell r="X195">
            <v>8801891.3345246259</v>
          </cell>
          <cell r="Y195">
            <v>1769364</v>
          </cell>
          <cell r="Z195">
            <v>0</v>
          </cell>
          <cell r="AA195">
            <v>0</v>
          </cell>
          <cell r="AB195">
            <v>118547.44623284134</v>
          </cell>
          <cell r="AC195">
            <v>1887911.4462328414</v>
          </cell>
          <cell r="AD195" t="str">
            <v>N/A</v>
          </cell>
          <cell r="AE195">
            <v>1386063</v>
          </cell>
          <cell r="AF195">
            <v>1386063</v>
          </cell>
          <cell r="AG195">
            <v>1386063</v>
          </cell>
          <cell r="AH195">
            <v>1386063</v>
          </cell>
          <cell r="AI195">
            <v>1369725</v>
          </cell>
          <cell r="AJ195">
            <v>0</v>
          </cell>
          <cell r="AK195">
            <v>6913977</v>
          </cell>
          <cell r="AL195">
            <v>41468292</v>
          </cell>
          <cell r="AM195">
            <v>4376723.4843009925</v>
          </cell>
          <cell r="AN195">
            <v>-1132700.52</v>
          </cell>
          <cell r="AO195">
            <v>8610292.3682917859</v>
          </cell>
          <cell r="AP195">
            <v>0</v>
          </cell>
          <cell r="AQ195">
            <v>-1696312.48</v>
          </cell>
          <cell r="AR195">
            <v>0</v>
          </cell>
          <cell r="AS195">
            <v>0</v>
          </cell>
          <cell r="AT195">
            <v>51626294.852592781</v>
          </cell>
          <cell r="AU195">
            <v>1.2507593363649612E-3</v>
          </cell>
          <cell r="AV195">
            <v>0</v>
          </cell>
          <cell r="AW195">
            <v>0</v>
          </cell>
          <cell r="AY195">
            <v>0</v>
          </cell>
          <cell r="AZ195">
            <v>0</v>
          </cell>
          <cell r="BA195">
            <v>0</v>
          </cell>
          <cell r="BB195">
            <v>0</v>
          </cell>
          <cell r="BC195">
            <v>0</v>
          </cell>
          <cell r="BD195">
            <v>0</v>
          </cell>
          <cell r="BE195">
            <v>0</v>
          </cell>
          <cell r="BF195">
            <v>0</v>
          </cell>
          <cell r="BG195">
            <v>0</v>
          </cell>
          <cell r="BH195">
            <v>0</v>
          </cell>
          <cell r="BJ195">
            <v>0</v>
          </cell>
          <cell r="BL195">
            <v>0</v>
          </cell>
          <cell r="BM195">
            <v>0</v>
          </cell>
          <cell r="BN195">
            <v>0</v>
          </cell>
          <cell r="BO195">
            <v>0</v>
          </cell>
          <cell r="BQ195">
            <v>0</v>
          </cell>
          <cell r="BR195">
            <v>0</v>
          </cell>
          <cell r="BS195">
            <v>0</v>
          </cell>
          <cell r="BT195">
            <v>0</v>
          </cell>
          <cell r="CB195">
            <v>0</v>
          </cell>
          <cell r="CC195">
            <v>0</v>
          </cell>
          <cell r="CD195">
            <v>0</v>
          </cell>
          <cell r="CE195">
            <v>0</v>
          </cell>
          <cell r="CF195">
            <v>0</v>
          </cell>
          <cell r="CI195">
            <v>0</v>
          </cell>
          <cell r="CJ195">
            <v>0</v>
          </cell>
          <cell r="CK195">
            <v>0</v>
          </cell>
          <cell r="CV195">
            <v>1.1867186442876363E-3</v>
          </cell>
          <cell r="DG195">
            <v>51626295</v>
          </cell>
          <cell r="DR195">
            <v>19721483.920000002</v>
          </cell>
          <cell r="EC195">
            <v>2.6177692920787066</v>
          </cell>
          <cell r="EN195">
            <v>2.4095909012463064E-2</v>
          </cell>
        </row>
        <row r="196">
          <cell r="B196">
            <v>35805</v>
          </cell>
          <cell r="C196" t="str">
            <v>Martin Community College</v>
          </cell>
          <cell r="D196">
            <v>1.8563772340785819E-4</v>
          </cell>
          <cell r="E196">
            <v>321196.54645792395</v>
          </cell>
          <cell r="F196">
            <v>250444.31337795561</v>
          </cell>
          <cell r="G196">
            <v>24617</v>
          </cell>
          <cell r="H196">
            <v>-89625.24963444582</v>
          </cell>
          <cell r="I196">
            <v>-3708.8619346147434</v>
          </cell>
          <cell r="J196">
            <v>271044.94938762678</v>
          </cell>
          <cell r="K196">
            <v>0</v>
          </cell>
          <cell r="L196">
            <v>-14241.151598886587</v>
          </cell>
          <cell r="M196">
            <v>2555.6767029702946</v>
          </cell>
          <cell r="N196">
            <v>96.342265694210241</v>
          </cell>
          <cell r="O196">
            <v>-43.478211199354469</v>
          </cell>
          <cell r="P196">
            <v>0</v>
          </cell>
          <cell r="Q196">
            <v>0</v>
          </cell>
          <cell r="R196">
            <v>0</v>
          </cell>
          <cell r="S196">
            <v>762336.08681302425</v>
          </cell>
          <cell r="T196">
            <v>123083.18</v>
          </cell>
          <cell r="U196">
            <v>1355224.7469381338</v>
          </cell>
          <cell r="V196">
            <v>10222.706811881179</v>
          </cell>
          <cell r="W196">
            <v>0</v>
          </cell>
          <cell r="X196">
            <v>1488530.6337500149</v>
          </cell>
          <cell r="Y196">
            <v>0</v>
          </cell>
          <cell r="Z196">
            <v>0</v>
          </cell>
          <cell r="AA196">
            <v>0</v>
          </cell>
          <cell r="AB196">
            <v>18544.309673073716</v>
          </cell>
          <cell r="AC196">
            <v>18544.309673073716</v>
          </cell>
          <cell r="AD196" t="str">
            <v>N/A</v>
          </cell>
          <cell r="AE196">
            <v>294509</v>
          </cell>
          <cell r="AF196">
            <v>294509</v>
          </cell>
          <cell r="AG196">
            <v>294509</v>
          </cell>
          <cell r="AH196">
            <v>294509</v>
          </cell>
          <cell r="AI196">
            <v>291953</v>
          </cell>
          <cell r="AJ196">
            <v>0</v>
          </cell>
          <cell r="AK196">
            <v>1469989</v>
          </cell>
          <cell r="AL196">
            <v>6053909</v>
          </cell>
          <cell r="AM196">
            <v>762336.08681302425</v>
          </cell>
          <cell r="AN196">
            <v>-210359.18</v>
          </cell>
          <cell r="AO196">
            <v>1346903.1440769415</v>
          </cell>
          <cell r="AP196">
            <v>0</v>
          </cell>
          <cell r="AQ196">
            <v>123083.18</v>
          </cell>
          <cell r="AR196">
            <v>0</v>
          </cell>
          <cell r="AS196">
            <v>0</v>
          </cell>
          <cell r="AT196">
            <v>8075872.2308899658</v>
          </cell>
          <cell r="AU196">
            <v>1.8259693092330072E-4</v>
          </cell>
          <cell r="AV196">
            <v>0</v>
          </cell>
          <cell r="AW196">
            <v>0</v>
          </cell>
          <cell r="AY196">
            <v>0</v>
          </cell>
          <cell r="AZ196">
            <v>0</v>
          </cell>
          <cell r="BA196">
            <v>0</v>
          </cell>
          <cell r="BB196">
            <v>0</v>
          </cell>
          <cell r="BC196">
            <v>0</v>
          </cell>
          <cell r="BD196">
            <v>0</v>
          </cell>
          <cell r="BE196">
            <v>0</v>
          </cell>
          <cell r="BF196">
            <v>0</v>
          </cell>
          <cell r="BG196">
            <v>0</v>
          </cell>
          <cell r="BH196">
            <v>0</v>
          </cell>
          <cell r="BJ196">
            <v>0</v>
          </cell>
          <cell r="BL196">
            <v>0</v>
          </cell>
          <cell r="BM196">
            <v>0</v>
          </cell>
          <cell r="BN196">
            <v>0</v>
          </cell>
          <cell r="BO196">
            <v>0</v>
          </cell>
          <cell r="BQ196">
            <v>0</v>
          </cell>
          <cell r="BR196">
            <v>0</v>
          </cell>
          <cell r="BS196">
            <v>0</v>
          </cell>
          <cell r="BT196">
            <v>0</v>
          </cell>
          <cell r="CB196">
            <v>0</v>
          </cell>
          <cell r="CC196">
            <v>0</v>
          </cell>
          <cell r="CD196">
            <v>0</v>
          </cell>
          <cell r="CE196">
            <v>0</v>
          </cell>
          <cell r="CF196">
            <v>0</v>
          </cell>
          <cell r="CI196">
            <v>0</v>
          </cell>
          <cell r="CJ196">
            <v>0</v>
          </cell>
          <cell r="CK196">
            <v>0</v>
          </cell>
          <cell r="CV196">
            <v>1.8563772340785819E-4</v>
          </cell>
          <cell r="DG196">
            <v>8075872</v>
          </cell>
          <cell r="DR196">
            <v>3495280.6200000006</v>
          </cell>
          <cell r="EC196">
            <v>2.3105074750764931</v>
          </cell>
          <cell r="EN196">
            <v>2.4095909012463064E-2</v>
          </cell>
        </row>
        <row r="197">
          <cell r="B197">
            <v>35900</v>
          </cell>
          <cell r="C197" t="str">
            <v>Mcdowell County Schools</v>
          </cell>
          <cell r="D197">
            <v>2.225742813351026E-3</v>
          </cell>
          <cell r="E197">
            <v>3851054.0413233214</v>
          </cell>
          <cell r="F197">
            <v>3002755.1534927986</v>
          </cell>
          <cell r="G197">
            <v>-62690</v>
          </cell>
          <cell r="H197">
            <v>-1074580.9181810683</v>
          </cell>
          <cell r="I197">
            <v>-44468.185911455264</v>
          </cell>
          <cell r="J197">
            <v>3249750.8433087459</v>
          </cell>
          <cell r="K197">
            <v>0</v>
          </cell>
          <cell r="L197">
            <v>-170747.30417493652</v>
          </cell>
          <cell r="M197">
            <v>30641.827266903387</v>
          </cell>
          <cell r="N197">
            <v>1155.1160052729156</v>
          </cell>
          <cell r="O197">
            <v>-521.29122431494386</v>
          </cell>
          <cell r="P197">
            <v>0</v>
          </cell>
          <cell r="Q197">
            <v>0</v>
          </cell>
          <cell r="R197">
            <v>0</v>
          </cell>
          <cell r="S197">
            <v>8782349.2819052674</v>
          </cell>
          <cell r="T197">
            <v>0</v>
          </cell>
          <cell r="U197">
            <v>16248754.21654373</v>
          </cell>
          <cell r="V197">
            <v>122567.30906761355</v>
          </cell>
          <cell r="W197">
            <v>0</v>
          </cell>
          <cell r="X197">
            <v>16371321.525611345</v>
          </cell>
          <cell r="Y197">
            <v>313446.18000000017</v>
          </cell>
          <cell r="Z197">
            <v>0</v>
          </cell>
          <cell r="AA197">
            <v>0</v>
          </cell>
          <cell r="AB197">
            <v>222340.92955727631</v>
          </cell>
          <cell r="AC197">
            <v>535787.10955727648</v>
          </cell>
          <cell r="AD197" t="str">
            <v>N/A</v>
          </cell>
          <cell r="AE197">
            <v>3173235</v>
          </cell>
          <cell r="AF197">
            <v>3173234</v>
          </cell>
          <cell r="AG197">
            <v>3173234</v>
          </cell>
          <cell r="AH197">
            <v>3173234</v>
          </cell>
          <cell r="AI197">
            <v>3142593</v>
          </cell>
          <cell r="AJ197">
            <v>0</v>
          </cell>
          <cell r="AK197">
            <v>15835530</v>
          </cell>
          <cell r="AL197">
            <v>74108822</v>
          </cell>
          <cell r="AM197">
            <v>8782349.2819052674</v>
          </cell>
          <cell r="AN197">
            <v>-1899327.8199999998</v>
          </cell>
          <cell r="AO197">
            <v>16148980.596054068</v>
          </cell>
          <cell r="AP197">
            <v>0</v>
          </cell>
          <cell r="AQ197">
            <v>-313446.18000000017</v>
          </cell>
          <cell r="AR197">
            <v>0</v>
          </cell>
          <cell r="AS197">
            <v>0</v>
          </cell>
          <cell r="AT197">
            <v>96827377.877959326</v>
          </cell>
          <cell r="AU197">
            <v>2.2352572897208051E-3</v>
          </cell>
          <cell r="AV197">
            <v>0</v>
          </cell>
          <cell r="AW197">
            <v>0</v>
          </cell>
          <cell r="AY197">
            <v>0</v>
          </cell>
          <cell r="AZ197">
            <v>0</v>
          </cell>
          <cell r="BA197">
            <v>0</v>
          </cell>
          <cell r="BB197">
            <v>0</v>
          </cell>
          <cell r="BC197">
            <v>0</v>
          </cell>
          <cell r="BD197">
            <v>0</v>
          </cell>
          <cell r="BE197">
            <v>0</v>
          </cell>
          <cell r="BF197">
            <v>0</v>
          </cell>
          <cell r="BG197">
            <v>0</v>
          </cell>
          <cell r="BH197">
            <v>0</v>
          </cell>
          <cell r="BJ197">
            <v>0</v>
          </cell>
          <cell r="BL197">
            <v>0</v>
          </cell>
          <cell r="BM197">
            <v>0</v>
          </cell>
          <cell r="BN197">
            <v>0</v>
          </cell>
          <cell r="BO197">
            <v>0</v>
          </cell>
          <cell r="BQ197">
            <v>0</v>
          </cell>
          <cell r="BR197">
            <v>0</v>
          </cell>
          <cell r="BS197">
            <v>0</v>
          </cell>
          <cell r="BT197">
            <v>0</v>
          </cell>
          <cell r="CB197">
            <v>0</v>
          </cell>
          <cell r="CC197">
            <v>0</v>
          </cell>
          <cell r="CD197">
            <v>0</v>
          </cell>
          <cell r="CE197">
            <v>0</v>
          </cell>
          <cell r="CF197">
            <v>0</v>
          </cell>
          <cell r="CI197">
            <v>0</v>
          </cell>
          <cell r="CJ197">
            <v>0</v>
          </cell>
          <cell r="CK197">
            <v>0</v>
          </cell>
          <cell r="CV197">
            <v>2.225742813351026E-3</v>
          </cell>
          <cell r="DG197">
            <v>96827378</v>
          </cell>
          <cell r="DR197">
            <v>33198038.550000027</v>
          </cell>
          <cell r="EC197">
            <v>2.9166596048789732</v>
          </cell>
          <cell r="EN197">
            <v>2.4095909012463064E-2</v>
          </cell>
        </row>
        <row r="198">
          <cell r="B198">
            <v>35905</v>
          </cell>
          <cell r="C198" t="str">
            <v>Mcdowell Technical College</v>
          </cell>
          <cell r="D198">
            <v>2.9266541278908449E-4</v>
          </cell>
          <cell r="E198">
            <v>506379.40462675079</v>
          </cell>
          <cell r="F198">
            <v>394835.63475081656</v>
          </cell>
          <cell r="G198">
            <v>-132166</v>
          </cell>
          <cell r="H198">
            <v>-141297.84722128024</v>
          </cell>
          <cell r="I198">
            <v>-5847.1715185115136</v>
          </cell>
          <cell r="J198">
            <v>427313.37435464584</v>
          </cell>
          <cell r="K198">
            <v>0</v>
          </cell>
          <cell r="L198">
            <v>-22451.754065756031</v>
          </cell>
          <cell r="M198">
            <v>4029.1281507850367</v>
          </cell>
          <cell r="N198">
            <v>151.88749592927908</v>
          </cell>
          <cell r="O198">
            <v>-68.545166329331479</v>
          </cell>
          <cell r="P198">
            <v>0</v>
          </cell>
          <cell r="Q198">
            <v>0</v>
          </cell>
          <cell r="R198">
            <v>0</v>
          </cell>
          <cell r="S198">
            <v>1030878.1114070503</v>
          </cell>
          <cell r="T198">
            <v>57614.160000000033</v>
          </cell>
          <cell r="U198">
            <v>2136566.871773229</v>
          </cell>
          <cell r="V198">
            <v>16116.512603140147</v>
          </cell>
          <cell r="W198">
            <v>0</v>
          </cell>
          <cell r="X198">
            <v>2210297.5443763691</v>
          </cell>
          <cell r="Y198">
            <v>718445</v>
          </cell>
          <cell r="Z198">
            <v>0</v>
          </cell>
          <cell r="AA198">
            <v>0</v>
          </cell>
          <cell r="AB198">
            <v>29235.857592557564</v>
          </cell>
          <cell r="AC198">
            <v>747680.85759255756</v>
          </cell>
          <cell r="AD198" t="str">
            <v>N/A</v>
          </cell>
          <cell r="AE198">
            <v>293329</v>
          </cell>
          <cell r="AF198">
            <v>293329</v>
          </cell>
          <cell r="AG198">
            <v>293329</v>
          </cell>
          <cell r="AH198">
            <v>293329</v>
          </cell>
          <cell r="AI198">
            <v>289300</v>
          </cell>
          <cell r="AJ198">
            <v>0</v>
          </cell>
          <cell r="AK198">
            <v>1462616</v>
          </cell>
          <cell r="AL198">
            <v>10565307</v>
          </cell>
          <cell r="AM198">
            <v>1030878.1114070503</v>
          </cell>
          <cell r="AN198">
            <v>-326862.16000000003</v>
          </cell>
          <cell r="AO198">
            <v>2123447.5267838119</v>
          </cell>
          <cell r="AP198">
            <v>0</v>
          </cell>
          <cell r="AQ198">
            <v>-660830.84</v>
          </cell>
          <cell r="AR198">
            <v>0</v>
          </cell>
          <cell r="AS198">
            <v>0</v>
          </cell>
          <cell r="AT198">
            <v>12731939.638190862</v>
          </cell>
          <cell r="AU198">
            <v>3.1866893214690196E-4</v>
          </cell>
          <cell r="AV198">
            <v>0</v>
          </cell>
          <cell r="AW198">
            <v>0</v>
          </cell>
          <cell r="AY198">
            <v>0</v>
          </cell>
          <cell r="AZ198">
            <v>0</v>
          </cell>
          <cell r="BA198">
            <v>0</v>
          </cell>
          <cell r="BB198">
            <v>0</v>
          </cell>
          <cell r="BC198">
            <v>0</v>
          </cell>
          <cell r="BD198">
            <v>0</v>
          </cell>
          <cell r="BE198">
            <v>0</v>
          </cell>
          <cell r="BF198">
            <v>0</v>
          </cell>
          <cell r="BG198">
            <v>0</v>
          </cell>
          <cell r="BH198">
            <v>0</v>
          </cell>
          <cell r="BJ198">
            <v>0</v>
          </cell>
          <cell r="BL198">
            <v>0</v>
          </cell>
          <cell r="BM198">
            <v>0</v>
          </cell>
          <cell r="BN198">
            <v>0</v>
          </cell>
          <cell r="BO198">
            <v>0</v>
          </cell>
          <cell r="BQ198">
            <v>0</v>
          </cell>
          <cell r="BR198">
            <v>0</v>
          </cell>
          <cell r="BS198">
            <v>0</v>
          </cell>
          <cell r="BT198">
            <v>0</v>
          </cell>
          <cell r="CB198">
            <v>0</v>
          </cell>
          <cell r="CC198">
            <v>0</v>
          </cell>
          <cell r="CD198">
            <v>0</v>
          </cell>
          <cell r="CE198">
            <v>0</v>
          </cell>
          <cell r="CF198">
            <v>0</v>
          </cell>
          <cell r="CI198">
            <v>0</v>
          </cell>
          <cell r="CJ198">
            <v>0</v>
          </cell>
          <cell r="CK198">
            <v>0</v>
          </cell>
          <cell r="CV198">
            <v>2.9266541278908449E-4</v>
          </cell>
          <cell r="DG198">
            <v>12731940</v>
          </cell>
          <cell r="DR198">
            <v>5626005.3199999994</v>
          </cell>
          <cell r="EC198">
            <v>2.2630515393824764</v>
          </cell>
          <cell r="EN198">
            <v>2.4095909012463064E-2</v>
          </cell>
        </row>
        <row r="199">
          <cell r="B199">
            <v>36000</v>
          </cell>
          <cell r="C199" t="str">
            <v>Charlotte-Mecklenburg County Schools</v>
          </cell>
          <cell r="D199">
            <v>5.223530484919834E-2</v>
          </cell>
          <cell r="E199">
            <v>90379257.042909518</v>
          </cell>
          <cell r="F199">
            <v>70470779.413210034</v>
          </cell>
          <cell r="G199">
            <v>10876567</v>
          </cell>
          <cell r="H199">
            <v>-25219024.18806868</v>
          </cell>
          <cell r="I199">
            <v>-1043610.8041065739</v>
          </cell>
          <cell r="J199">
            <v>76267448.766282901</v>
          </cell>
          <cell r="K199">
            <v>0</v>
          </cell>
          <cell r="L199">
            <v>-4007218.3687423943</v>
          </cell>
          <cell r="M199">
            <v>719124.05100092094</v>
          </cell>
          <cell r="N199">
            <v>27109.078510636955</v>
          </cell>
          <cell r="O199">
            <v>-12234.030748730744</v>
          </cell>
          <cell r="P199">
            <v>0</v>
          </cell>
          <cell r="Q199">
            <v>0</v>
          </cell>
          <cell r="R199">
            <v>0</v>
          </cell>
          <cell r="S199">
            <v>218458197.96024761</v>
          </cell>
          <cell r="T199">
            <v>58077887</v>
          </cell>
          <cell r="U199">
            <v>381337243.83141446</v>
          </cell>
          <cell r="V199">
            <v>2876496.2040036838</v>
          </cell>
          <cell r="W199">
            <v>0</v>
          </cell>
          <cell r="X199">
            <v>442291627.03541815</v>
          </cell>
          <cell r="Y199">
            <v>3695054.8200000003</v>
          </cell>
          <cell r="Z199">
            <v>0</v>
          </cell>
          <cell r="AA199">
            <v>0</v>
          </cell>
          <cell r="AB199">
            <v>5218054.0205328697</v>
          </cell>
          <cell r="AC199">
            <v>8913108.8405328691</v>
          </cell>
          <cell r="AD199" t="str">
            <v>N/A</v>
          </cell>
          <cell r="AE199">
            <v>86819528</v>
          </cell>
          <cell r="AF199">
            <v>86819529</v>
          </cell>
          <cell r="AG199">
            <v>86819529</v>
          </cell>
          <cell r="AH199">
            <v>86819529</v>
          </cell>
          <cell r="AI199">
            <v>86100405</v>
          </cell>
          <cell r="AJ199">
            <v>0</v>
          </cell>
          <cell r="AK199">
            <v>433378520</v>
          </cell>
          <cell r="AL199">
            <v>1662141589</v>
          </cell>
          <cell r="AM199">
            <v>218458197.96024761</v>
          </cell>
          <cell r="AN199">
            <v>-41564996.18</v>
          </cell>
          <cell r="AO199">
            <v>378995686.01488531</v>
          </cell>
          <cell r="AP199">
            <v>0</v>
          </cell>
          <cell r="AQ199">
            <v>54382832.18</v>
          </cell>
          <cell r="AR199">
            <v>0</v>
          </cell>
          <cell r="AS199">
            <v>0</v>
          </cell>
          <cell r="AT199">
            <v>2272413308.9751325</v>
          </cell>
          <cell r="AU199">
            <v>5.0133222789853771E-2</v>
          </cell>
          <cell r="AV199">
            <v>0</v>
          </cell>
          <cell r="AW199">
            <v>0</v>
          </cell>
          <cell r="AY199">
            <v>0</v>
          </cell>
          <cell r="AZ199">
            <v>0</v>
          </cell>
          <cell r="BA199">
            <v>0</v>
          </cell>
          <cell r="BB199">
            <v>0</v>
          </cell>
          <cell r="BC199">
            <v>0</v>
          </cell>
          <cell r="BD199">
            <v>0</v>
          </cell>
          <cell r="BE199">
            <v>0</v>
          </cell>
          <cell r="BF199">
            <v>0</v>
          </cell>
          <cell r="BG199">
            <v>0</v>
          </cell>
          <cell r="BH199">
            <v>0</v>
          </cell>
          <cell r="BJ199">
            <v>0</v>
          </cell>
          <cell r="BL199">
            <v>0</v>
          </cell>
          <cell r="BM199">
            <v>0</v>
          </cell>
          <cell r="BN199">
            <v>0</v>
          </cell>
          <cell r="BO199">
            <v>0</v>
          </cell>
          <cell r="BQ199">
            <v>0</v>
          </cell>
          <cell r="BR199">
            <v>0</v>
          </cell>
          <cell r="BS199">
            <v>0</v>
          </cell>
          <cell r="BT199">
            <v>0</v>
          </cell>
          <cell r="CB199">
            <v>0</v>
          </cell>
          <cell r="CC199">
            <v>0</v>
          </cell>
          <cell r="CD199">
            <v>0</v>
          </cell>
          <cell r="CE199">
            <v>0</v>
          </cell>
          <cell r="CF199">
            <v>0</v>
          </cell>
          <cell r="CI199">
            <v>0</v>
          </cell>
          <cell r="CJ199">
            <v>0</v>
          </cell>
          <cell r="CK199">
            <v>0</v>
          </cell>
          <cell r="CV199">
            <v>5.223530484919834E-2</v>
          </cell>
          <cell r="DG199">
            <v>2272413309</v>
          </cell>
          <cell r="DR199">
            <v>714265233.25000679</v>
          </cell>
          <cell r="EC199">
            <v>3.1814698563168213</v>
          </cell>
          <cell r="EN199">
            <v>2.4095909012463064E-2</v>
          </cell>
        </row>
        <row r="200">
          <cell r="B200">
            <v>36001</v>
          </cell>
          <cell r="C200" t="str">
            <v>Community Charter School</v>
          </cell>
          <cell r="D200">
            <v>2.6673578625407405E-5</v>
          </cell>
          <cell r="E200">
            <v>46151.51047360932</v>
          </cell>
          <cell r="F200">
            <v>35985.391123851121</v>
          </cell>
          <cell r="G200">
            <v>-10042</v>
          </cell>
          <cell r="H200">
            <v>-12877.911337523759</v>
          </cell>
          <cell r="I200">
            <v>-532.91226916403377</v>
          </cell>
          <cell r="J200">
            <v>38945.418182199021</v>
          </cell>
          <cell r="K200">
            <v>0</v>
          </cell>
          <cell r="L200">
            <v>-2046.2569240555979</v>
          </cell>
          <cell r="M200">
            <v>367.2154679899208</v>
          </cell>
          <cell r="N200">
            <v>13.843053835013935</v>
          </cell>
          <cell r="O200">
            <v>-6.2472188498566679</v>
          </cell>
          <cell r="P200">
            <v>0</v>
          </cell>
          <cell r="Q200">
            <v>0</v>
          </cell>
          <cell r="R200">
            <v>0</v>
          </cell>
          <cell r="S200">
            <v>95958.050551891152</v>
          </cell>
          <cell r="T200">
            <v>0</v>
          </cell>
          <cell r="U200">
            <v>194727.09091099512</v>
          </cell>
          <cell r="V200">
            <v>1468.8618719596832</v>
          </cell>
          <cell r="W200">
            <v>0</v>
          </cell>
          <cell r="X200">
            <v>196195.95278295479</v>
          </cell>
          <cell r="Y200">
            <v>50209.94</v>
          </cell>
          <cell r="Z200">
            <v>0</v>
          </cell>
          <cell r="AA200">
            <v>0</v>
          </cell>
          <cell r="AB200">
            <v>2664.5613458201688</v>
          </cell>
          <cell r="AC200">
            <v>52874.501345820172</v>
          </cell>
          <cell r="AD200" t="str">
            <v>N/A</v>
          </cell>
          <cell r="AE200">
            <v>28738</v>
          </cell>
          <cell r="AF200">
            <v>28738</v>
          </cell>
          <cell r="AG200">
            <v>28738</v>
          </cell>
          <cell r="AH200">
            <v>28738</v>
          </cell>
          <cell r="AI200">
            <v>28371</v>
          </cell>
          <cell r="AJ200">
            <v>0</v>
          </cell>
          <cell r="AK200">
            <v>143323</v>
          </cell>
          <cell r="AL200">
            <v>941855</v>
          </cell>
          <cell r="AM200">
            <v>95958.050551891152</v>
          </cell>
          <cell r="AN200">
            <v>-20743.060000000001</v>
          </cell>
          <cell r="AO200">
            <v>193531.39143713465</v>
          </cell>
          <cell r="AP200">
            <v>0</v>
          </cell>
          <cell r="AQ200">
            <v>-50209.94</v>
          </cell>
          <cell r="AR200">
            <v>0</v>
          </cell>
          <cell r="AS200">
            <v>0</v>
          </cell>
          <cell r="AT200">
            <v>1160391.4419890258</v>
          </cell>
          <cell r="AU200">
            <v>2.8408073839590356E-5</v>
          </cell>
          <cell r="AV200">
            <v>0</v>
          </cell>
          <cell r="AW200">
            <v>0</v>
          </cell>
          <cell r="AY200">
            <v>0</v>
          </cell>
          <cell r="AZ200">
            <v>0</v>
          </cell>
          <cell r="BA200">
            <v>0</v>
          </cell>
          <cell r="BB200">
            <v>0</v>
          </cell>
          <cell r="BC200">
            <v>0</v>
          </cell>
          <cell r="BD200">
            <v>0</v>
          </cell>
          <cell r="BE200">
            <v>0</v>
          </cell>
          <cell r="BF200">
            <v>0</v>
          </cell>
          <cell r="BG200">
            <v>0</v>
          </cell>
          <cell r="BH200">
            <v>0</v>
          </cell>
          <cell r="BJ200">
            <v>0</v>
          </cell>
          <cell r="BL200">
            <v>0</v>
          </cell>
          <cell r="BM200">
            <v>0</v>
          </cell>
          <cell r="BN200">
            <v>0</v>
          </cell>
          <cell r="BO200">
            <v>0</v>
          </cell>
          <cell r="BQ200">
            <v>0</v>
          </cell>
          <cell r="BR200">
            <v>0</v>
          </cell>
          <cell r="BS200">
            <v>0</v>
          </cell>
          <cell r="BT200">
            <v>0</v>
          </cell>
          <cell r="CB200">
            <v>0</v>
          </cell>
          <cell r="CC200">
            <v>0</v>
          </cell>
          <cell r="CD200">
            <v>0</v>
          </cell>
          <cell r="CE200">
            <v>0</v>
          </cell>
          <cell r="CF200">
            <v>0</v>
          </cell>
          <cell r="CI200">
            <v>0</v>
          </cell>
          <cell r="CJ200">
            <v>0</v>
          </cell>
          <cell r="CK200">
            <v>0</v>
          </cell>
          <cell r="CV200">
            <v>2.6673578625407405E-5</v>
          </cell>
          <cell r="DG200">
            <v>1160391</v>
          </cell>
          <cell r="DR200">
            <v>353785.51</v>
          </cell>
          <cell r="EC200">
            <v>3.2799279993123518</v>
          </cell>
          <cell r="EN200">
            <v>2.4095909012463064E-2</v>
          </cell>
        </row>
        <row r="201">
          <cell r="B201">
            <v>36002</v>
          </cell>
          <cell r="C201" t="str">
            <v>Kennedy Charter</v>
          </cell>
          <cell r="D201">
            <v>1.4676337160561461E-4</v>
          </cell>
          <cell r="E201">
            <v>253934.85354630719</v>
          </cell>
          <cell r="F201">
            <v>197998.82888052042</v>
          </cell>
          <cell r="G201">
            <v>-293915</v>
          </cell>
          <cell r="H201">
            <v>-70856.8472823091</v>
          </cell>
          <cell r="I201">
            <v>-2932.1900330993858</v>
          </cell>
          <cell r="J201">
            <v>214285.49057027153</v>
          </cell>
          <cell r="K201">
            <v>0</v>
          </cell>
          <cell r="L201">
            <v>-11258.915407011558</v>
          </cell>
          <cell r="M201">
            <v>2020.4930483755541</v>
          </cell>
          <cell r="N201">
            <v>76.167254595881872</v>
          </cell>
          <cell r="O201">
            <v>-34.373449263750999</v>
          </cell>
          <cell r="P201">
            <v>0</v>
          </cell>
          <cell r="Q201">
            <v>0</v>
          </cell>
          <cell r="R201">
            <v>0</v>
          </cell>
          <cell r="S201">
            <v>289318.50712838676</v>
          </cell>
          <cell r="T201">
            <v>0</v>
          </cell>
          <cell r="U201">
            <v>1071427.4528513576</v>
          </cell>
          <cell r="V201">
            <v>8081.9721935022162</v>
          </cell>
          <cell r="W201">
            <v>0</v>
          </cell>
          <cell r="X201">
            <v>1079509.4250448598</v>
          </cell>
          <cell r="Y201">
            <v>1469574.41</v>
          </cell>
          <cell r="Z201">
            <v>0</v>
          </cell>
          <cell r="AA201">
            <v>0</v>
          </cell>
          <cell r="AB201">
            <v>14660.950165496928</v>
          </cell>
          <cell r="AC201">
            <v>1484235.3601654968</v>
          </cell>
          <cell r="AD201" t="str">
            <v>N/A</v>
          </cell>
          <cell r="AE201">
            <v>-80541</v>
          </cell>
          <cell r="AF201">
            <v>-80541</v>
          </cell>
          <cell r="AG201">
            <v>-80541</v>
          </cell>
          <cell r="AH201">
            <v>-80541</v>
          </cell>
          <cell r="AI201">
            <v>-82562</v>
          </cell>
          <cell r="AJ201">
            <v>0</v>
          </cell>
          <cell r="AK201">
            <v>-404726</v>
          </cell>
          <cell r="AL201">
            <v>6600441</v>
          </cell>
          <cell r="AM201">
            <v>289318.50712838676</v>
          </cell>
          <cell r="AN201">
            <v>-100328.58999999998</v>
          </cell>
          <cell r="AO201">
            <v>1064848.4748793631</v>
          </cell>
          <cell r="AP201">
            <v>0</v>
          </cell>
          <cell r="AQ201">
            <v>-1469574.41</v>
          </cell>
          <cell r="AR201">
            <v>0</v>
          </cell>
          <cell r="AS201">
            <v>0</v>
          </cell>
          <cell r="AT201">
            <v>6384704.9820077494</v>
          </cell>
          <cell r="AU201">
            <v>1.9908134100986438E-4</v>
          </cell>
          <cell r="AV201">
            <v>0</v>
          </cell>
          <cell r="AW201">
            <v>0</v>
          </cell>
          <cell r="AY201">
            <v>0</v>
          </cell>
          <cell r="AZ201">
            <v>0</v>
          </cell>
          <cell r="BA201">
            <v>0</v>
          </cell>
          <cell r="BB201">
            <v>0</v>
          </cell>
          <cell r="BC201">
            <v>0</v>
          </cell>
          <cell r="BD201">
            <v>0</v>
          </cell>
          <cell r="BE201">
            <v>0</v>
          </cell>
          <cell r="BF201">
            <v>0</v>
          </cell>
          <cell r="BG201">
            <v>0</v>
          </cell>
          <cell r="BH201">
            <v>0</v>
          </cell>
          <cell r="BJ201">
            <v>0</v>
          </cell>
          <cell r="BL201">
            <v>0</v>
          </cell>
          <cell r="BM201">
            <v>0</v>
          </cell>
          <cell r="BN201">
            <v>0</v>
          </cell>
          <cell r="BO201">
            <v>0</v>
          </cell>
          <cell r="BQ201">
            <v>0</v>
          </cell>
          <cell r="BR201">
            <v>0</v>
          </cell>
          <cell r="BS201">
            <v>0</v>
          </cell>
          <cell r="BT201">
            <v>0</v>
          </cell>
          <cell r="CB201">
            <v>0</v>
          </cell>
          <cell r="CC201">
            <v>0</v>
          </cell>
          <cell r="CD201">
            <v>0</v>
          </cell>
          <cell r="CE201">
            <v>0</v>
          </cell>
          <cell r="CF201">
            <v>0</v>
          </cell>
          <cell r="CI201">
            <v>0</v>
          </cell>
          <cell r="CJ201">
            <v>0</v>
          </cell>
          <cell r="CK201">
            <v>0</v>
          </cell>
          <cell r="CV201">
            <v>1.4676337160561461E-4</v>
          </cell>
          <cell r="DG201">
            <v>6384706</v>
          </cell>
          <cell r="DR201">
            <v>1857050.5799999996</v>
          </cell>
          <cell r="EC201">
            <v>3.438089446115141</v>
          </cell>
          <cell r="EN201">
            <v>2.4095909012463064E-2</v>
          </cell>
        </row>
        <row r="202">
          <cell r="B202">
            <v>36003</v>
          </cell>
          <cell r="C202" t="str">
            <v>Community School Of Davidson</v>
          </cell>
          <cell r="D202">
            <v>3.876324350915837E-4</v>
          </cell>
          <cell r="E202">
            <v>670694.49657569767</v>
          </cell>
          <cell r="F202">
            <v>522955.8802347774</v>
          </cell>
          <cell r="G202">
            <v>19404</v>
          </cell>
          <cell r="H202">
            <v>-187147.5965322071</v>
          </cell>
          <cell r="I202">
            <v>-7744.5206542127698</v>
          </cell>
          <cell r="J202">
            <v>565972.32406025787</v>
          </cell>
          <cell r="K202">
            <v>0</v>
          </cell>
          <cell r="L202">
            <v>-29737.125469139039</v>
          </cell>
          <cell r="M202">
            <v>5336.5402542814736</v>
          </cell>
          <cell r="N202">
            <v>201.1734811638301</v>
          </cell>
          <cell r="O202">
            <v>-90.787392622799814</v>
          </cell>
          <cell r="P202">
            <v>0</v>
          </cell>
          <cell r="Q202">
            <v>0</v>
          </cell>
          <cell r="R202">
            <v>0</v>
          </cell>
          <cell r="S202">
            <v>1559844.3845579964</v>
          </cell>
          <cell r="T202">
            <v>148457</v>
          </cell>
          <cell r="U202">
            <v>2829861.620301289</v>
          </cell>
          <cell r="V202">
            <v>21346.161017125894</v>
          </cell>
          <cell r="W202">
            <v>0</v>
          </cell>
          <cell r="X202">
            <v>2999664.781318415</v>
          </cell>
          <cell r="Y202">
            <v>51432.159999999974</v>
          </cell>
          <cell r="Z202">
            <v>0</v>
          </cell>
          <cell r="AA202">
            <v>0</v>
          </cell>
          <cell r="AB202">
            <v>38722.603271063846</v>
          </cell>
          <cell r="AC202">
            <v>90154.763271063828</v>
          </cell>
          <cell r="AD202" t="str">
            <v>N/A</v>
          </cell>
          <cell r="AE202">
            <v>582969</v>
          </cell>
          <cell r="AF202">
            <v>582969</v>
          </cell>
          <cell r="AG202">
            <v>582969</v>
          </cell>
          <cell r="AH202">
            <v>582969</v>
          </cell>
          <cell r="AI202">
            <v>577633</v>
          </cell>
          <cell r="AJ202">
            <v>0</v>
          </cell>
          <cell r="AK202">
            <v>2909509</v>
          </cell>
          <cell r="AL202">
            <v>12673609</v>
          </cell>
          <cell r="AM202">
            <v>1559844.3845579964</v>
          </cell>
          <cell r="AN202">
            <v>-279634.84000000003</v>
          </cell>
          <cell r="AO202">
            <v>2812485.1780473515</v>
          </cell>
          <cell r="AP202">
            <v>0</v>
          </cell>
          <cell r="AQ202">
            <v>97024.840000000026</v>
          </cell>
          <cell r="AR202">
            <v>0</v>
          </cell>
          <cell r="AS202">
            <v>0</v>
          </cell>
          <cell r="AT202">
            <v>16863328.562605347</v>
          </cell>
          <cell r="AU202">
            <v>3.8225918370144178E-4</v>
          </cell>
          <cell r="AV202">
            <v>0</v>
          </cell>
          <cell r="AW202">
            <v>0</v>
          </cell>
          <cell r="AY202">
            <v>0</v>
          </cell>
          <cell r="AZ202">
            <v>0</v>
          </cell>
          <cell r="BA202">
            <v>0</v>
          </cell>
          <cell r="BB202">
            <v>0</v>
          </cell>
          <cell r="BC202">
            <v>0</v>
          </cell>
          <cell r="BD202">
            <v>0</v>
          </cell>
          <cell r="BE202">
            <v>0</v>
          </cell>
          <cell r="BF202">
            <v>0</v>
          </cell>
          <cell r="BG202">
            <v>0</v>
          </cell>
          <cell r="BH202">
            <v>0</v>
          </cell>
          <cell r="BJ202">
            <v>0</v>
          </cell>
          <cell r="BL202">
            <v>0</v>
          </cell>
          <cell r="BM202">
            <v>0</v>
          </cell>
          <cell r="BN202">
            <v>0</v>
          </cell>
          <cell r="BO202">
            <v>0</v>
          </cell>
          <cell r="BQ202">
            <v>0</v>
          </cell>
          <cell r="BR202">
            <v>0</v>
          </cell>
          <cell r="BS202">
            <v>0</v>
          </cell>
          <cell r="BT202">
            <v>0</v>
          </cell>
          <cell r="CB202">
            <v>0</v>
          </cell>
          <cell r="CC202">
            <v>0</v>
          </cell>
          <cell r="CD202">
            <v>0</v>
          </cell>
          <cell r="CE202">
            <v>0</v>
          </cell>
          <cell r="CF202">
            <v>0</v>
          </cell>
          <cell r="CI202">
            <v>0</v>
          </cell>
          <cell r="CJ202">
            <v>0</v>
          </cell>
          <cell r="CK202">
            <v>0</v>
          </cell>
          <cell r="CV202">
            <v>3.876324350915837E-4</v>
          </cell>
          <cell r="DG202">
            <v>16863328</v>
          </cell>
          <cell r="DR202">
            <v>4819997.4300000006</v>
          </cell>
          <cell r="EC202">
            <v>3.4986176330803556</v>
          </cell>
          <cell r="EN202">
            <v>2.4095909012463064E-2</v>
          </cell>
        </row>
        <row r="203">
          <cell r="B203">
            <v>36004</v>
          </cell>
          <cell r="C203" t="str">
            <v>Corvian Community School</v>
          </cell>
          <cell r="D203">
            <v>1.9730645184590787E-4</v>
          </cell>
          <cell r="E203">
            <v>341386.1674414911</v>
          </cell>
          <cell r="F203">
            <v>266186.62387397769</v>
          </cell>
          <cell r="G203">
            <v>221317</v>
          </cell>
          <cell r="H203">
            <v>-95258.871292685188</v>
          </cell>
          <cell r="I203">
            <v>-3941.9918283387419</v>
          </cell>
          <cell r="J203">
            <v>288082.16494300379</v>
          </cell>
          <cell r="K203">
            <v>0</v>
          </cell>
          <cell r="L203">
            <v>-15136.315187417593</v>
          </cell>
          <cell r="M203">
            <v>2716.3202234518012</v>
          </cell>
          <cell r="N203">
            <v>102.39810237898926</v>
          </cell>
          <cell r="O203">
            <v>-46.211144086830082</v>
          </cell>
          <cell r="P203">
            <v>0</v>
          </cell>
          <cell r="Q203">
            <v>0</v>
          </cell>
          <cell r="R203">
            <v>0</v>
          </cell>
          <cell r="S203">
            <v>1005407.2851317751</v>
          </cell>
          <cell r="T203">
            <v>1142128</v>
          </cell>
          <cell r="U203">
            <v>1440410.824715019</v>
          </cell>
          <cell r="V203">
            <v>10865.280893807205</v>
          </cell>
          <cell r="W203">
            <v>0</v>
          </cell>
          <cell r="X203">
            <v>2593404.1056088265</v>
          </cell>
          <cell r="Y203">
            <v>35545.830000000016</v>
          </cell>
          <cell r="Z203">
            <v>0</v>
          </cell>
          <cell r="AA203">
            <v>0</v>
          </cell>
          <cell r="AB203">
            <v>19709.959141693711</v>
          </cell>
          <cell r="AC203">
            <v>55255.789141693727</v>
          </cell>
          <cell r="AD203" t="str">
            <v>N/A</v>
          </cell>
          <cell r="AE203">
            <v>508173</v>
          </cell>
          <cell r="AF203">
            <v>508173</v>
          </cell>
          <cell r="AG203">
            <v>508173</v>
          </cell>
          <cell r="AH203">
            <v>508173</v>
          </cell>
          <cell r="AI203">
            <v>505457</v>
          </cell>
          <cell r="AJ203">
            <v>0</v>
          </cell>
          <cell r="AK203">
            <v>2538149</v>
          </cell>
          <cell r="AL203">
            <v>5171041</v>
          </cell>
          <cell r="AM203">
            <v>1005407.2851317751</v>
          </cell>
          <cell r="AN203">
            <v>-131096.16999999998</v>
          </cell>
          <cell r="AO203">
            <v>1431566.1464671325</v>
          </cell>
          <cell r="AP203">
            <v>0</v>
          </cell>
          <cell r="AQ203">
            <v>1106582.17</v>
          </cell>
          <cell r="AR203">
            <v>0</v>
          </cell>
          <cell r="AS203">
            <v>0</v>
          </cell>
          <cell r="AT203">
            <v>8583500.4315989073</v>
          </cell>
          <cell r="AU203">
            <v>1.5596802992803741E-4</v>
          </cell>
          <cell r="AV203">
            <v>0</v>
          </cell>
          <cell r="AW203">
            <v>0</v>
          </cell>
          <cell r="AY203">
            <v>0</v>
          </cell>
          <cell r="AZ203">
            <v>0</v>
          </cell>
          <cell r="BA203">
            <v>0</v>
          </cell>
          <cell r="BB203">
            <v>0</v>
          </cell>
          <cell r="BC203">
            <v>0</v>
          </cell>
          <cell r="BD203">
            <v>0</v>
          </cell>
          <cell r="BE203">
            <v>0</v>
          </cell>
          <cell r="BF203">
            <v>0</v>
          </cell>
          <cell r="BG203">
            <v>0</v>
          </cell>
          <cell r="BH203">
            <v>0</v>
          </cell>
          <cell r="BJ203">
            <v>0</v>
          </cell>
          <cell r="BL203">
            <v>0</v>
          </cell>
          <cell r="BM203">
            <v>0</v>
          </cell>
          <cell r="BN203">
            <v>0</v>
          </cell>
          <cell r="BO203">
            <v>0</v>
          </cell>
          <cell r="BQ203">
            <v>0</v>
          </cell>
          <cell r="BR203">
            <v>0</v>
          </cell>
          <cell r="BS203">
            <v>0</v>
          </cell>
          <cell r="BT203">
            <v>0</v>
          </cell>
          <cell r="CB203">
            <v>0</v>
          </cell>
          <cell r="CC203">
            <v>0</v>
          </cell>
          <cell r="CD203">
            <v>0</v>
          </cell>
          <cell r="CE203">
            <v>0</v>
          </cell>
          <cell r="CF203">
            <v>0</v>
          </cell>
          <cell r="CI203">
            <v>0</v>
          </cell>
          <cell r="CJ203">
            <v>0</v>
          </cell>
          <cell r="CK203">
            <v>0</v>
          </cell>
          <cell r="CV203">
            <v>1.9730645184590787E-4</v>
          </cell>
          <cell r="DG203">
            <v>8583501</v>
          </cell>
          <cell r="DR203">
            <v>2255330.2499999995</v>
          </cell>
          <cell r="EC203">
            <v>3.805873219675922</v>
          </cell>
          <cell r="EN203">
            <v>2.4095909012463064E-2</v>
          </cell>
        </row>
        <row r="204">
          <cell r="B204">
            <v>36005</v>
          </cell>
          <cell r="C204" t="str">
            <v>Central Piedmont Community College</v>
          </cell>
          <cell r="D204">
            <v>4.444733449763769E-3</v>
          </cell>
          <cell r="E204">
            <v>7690425.242145068</v>
          </cell>
          <cell r="F204">
            <v>5996400.9283201443</v>
          </cell>
          <cell r="G204">
            <v>1388775</v>
          </cell>
          <cell r="H204">
            <v>-2145901.9087323411</v>
          </cell>
          <cell r="I204">
            <v>-88801.469866764673</v>
          </cell>
          <cell r="J204">
            <v>6489643.0036790445</v>
          </cell>
          <cell r="K204">
            <v>0</v>
          </cell>
          <cell r="L204">
            <v>-340976.6167820206</v>
          </cell>
          <cell r="M204">
            <v>61190.69723515692</v>
          </cell>
          <cell r="N204">
            <v>2306.7277657584009</v>
          </cell>
          <cell r="O204">
            <v>-1041.0010212691723</v>
          </cell>
          <cell r="P204">
            <v>0</v>
          </cell>
          <cell r="Q204">
            <v>0</v>
          </cell>
          <cell r="R204">
            <v>0</v>
          </cell>
          <cell r="S204">
            <v>19052020.602742776</v>
          </cell>
          <cell r="T204">
            <v>6943875.2200000007</v>
          </cell>
          <cell r="U204">
            <v>32448215.018395223</v>
          </cell>
          <cell r="V204">
            <v>244762.78894062768</v>
          </cell>
          <cell r="W204">
            <v>0</v>
          </cell>
          <cell r="X204">
            <v>39636853.027335852</v>
          </cell>
          <cell r="Y204">
            <v>0</v>
          </cell>
          <cell r="Z204">
            <v>0</v>
          </cell>
          <cell r="AA204">
            <v>0</v>
          </cell>
          <cell r="AB204">
            <v>444007.34933382337</v>
          </cell>
          <cell r="AC204">
            <v>444007.34933382337</v>
          </cell>
          <cell r="AD204" t="str">
            <v>N/A</v>
          </cell>
          <cell r="AE204">
            <v>7850807</v>
          </cell>
          <cell r="AF204">
            <v>7850807</v>
          </cell>
          <cell r="AG204">
            <v>7850807</v>
          </cell>
          <cell r="AH204">
            <v>7850807</v>
          </cell>
          <cell r="AI204">
            <v>7789617</v>
          </cell>
          <cell r="AJ204">
            <v>0</v>
          </cell>
          <cell r="AK204">
            <v>39192845</v>
          </cell>
          <cell r="AL204">
            <v>139117085</v>
          </cell>
          <cell r="AM204">
            <v>19052020.602742776</v>
          </cell>
          <cell r="AN204">
            <v>-4000939.22</v>
          </cell>
          <cell r="AO204">
            <v>32248970.458002031</v>
          </cell>
          <cell r="AP204">
            <v>0</v>
          </cell>
          <cell r="AQ204">
            <v>6943875.2200000007</v>
          </cell>
          <cell r="AR204">
            <v>0</v>
          </cell>
          <cell r="AS204">
            <v>0</v>
          </cell>
          <cell r="AT204">
            <v>193361012.06074482</v>
          </cell>
          <cell r="AU204">
            <v>4.1960250917593847E-3</v>
          </cell>
          <cell r="AV204">
            <v>0</v>
          </cell>
          <cell r="AW204">
            <v>0</v>
          </cell>
          <cell r="AY204">
            <v>0</v>
          </cell>
          <cell r="AZ204">
            <v>0</v>
          </cell>
          <cell r="BA204">
            <v>0</v>
          </cell>
          <cell r="BB204">
            <v>0</v>
          </cell>
          <cell r="BC204">
            <v>0</v>
          </cell>
          <cell r="BD204">
            <v>0</v>
          </cell>
          <cell r="BE204">
            <v>0</v>
          </cell>
          <cell r="BF204">
            <v>0</v>
          </cell>
          <cell r="BG204">
            <v>0</v>
          </cell>
          <cell r="BH204">
            <v>0</v>
          </cell>
          <cell r="BJ204">
            <v>0</v>
          </cell>
          <cell r="BL204">
            <v>0</v>
          </cell>
          <cell r="BM204">
            <v>0</v>
          </cell>
          <cell r="BN204">
            <v>0</v>
          </cell>
          <cell r="BO204">
            <v>0</v>
          </cell>
          <cell r="BQ204">
            <v>0</v>
          </cell>
          <cell r="BR204">
            <v>0</v>
          </cell>
          <cell r="BS204">
            <v>0</v>
          </cell>
          <cell r="BT204">
            <v>0</v>
          </cell>
          <cell r="CB204">
            <v>0</v>
          </cell>
          <cell r="CC204">
            <v>0</v>
          </cell>
          <cell r="CD204">
            <v>0</v>
          </cell>
          <cell r="CE204">
            <v>0</v>
          </cell>
          <cell r="CF204">
            <v>0</v>
          </cell>
          <cell r="CI204">
            <v>0</v>
          </cell>
          <cell r="CJ204">
            <v>0</v>
          </cell>
          <cell r="CK204">
            <v>0</v>
          </cell>
          <cell r="CV204">
            <v>4.444733449763769E-3</v>
          </cell>
          <cell r="DG204">
            <v>193361013</v>
          </cell>
          <cell r="DR204">
            <v>69143334.120000049</v>
          </cell>
          <cell r="EC204">
            <v>2.7965242848199501</v>
          </cell>
          <cell r="EN204">
            <v>2.4095909012463064E-2</v>
          </cell>
        </row>
        <row r="205">
          <cell r="B205">
            <v>36006</v>
          </cell>
          <cell r="C205" t="str">
            <v>Lake Norman Charter School</v>
          </cell>
          <cell r="D205">
            <v>4.8326750042809637E-4</v>
          </cell>
          <cell r="E205">
            <v>836165.458740414</v>
          </cell>
          <cell r="F205">
            <v>651977.38423392072</v>
          </cell>
          <cell r="G205">
            <v>35473</v>
          </cell>
          <cell r="H205">
            <v>-233319.87470521475</v>
          </cell>
          <cell r="I205">
            <v>-9655.2166427737411</v>
          </cell>
          <cell r="J205">
            <v>705606.666520203</v>
          </cell>
          <cell r="K205">
            <v>0</v>
          </cell>
          <cell r="L205">
            <v>-37073.745627071061</v>
          </cell>
          <cell r="M205">
            <v>6653.149314017558</v>
          </cell>
          <cell r="N205">
            <v>250.80616737217346</v>
          </cell>
          <cell r="O205">
            <v>-113.18608127526446</v>
          </cell>
          <cell r="P205">
            <v>0</v>
          </cell>
          <cell r="Q205">
            <v>0</v>
          </cell>
          <cell r="R205">
            <v>0</v>
          </cell>
          <cell r="S205">
            <v>1955964.4419195927</v>
          </cell>
          <cell r="T205">
            <v>238779</v>
          </cell>
          <cell r="U205">
            <v>3528033.332601015</v>
          </cell>
          <cell r="V205">
            <v>26612.597256070232</v>
          </cell>
          <cell r="W205">
            <v>0</v>
          </cell>
          <cell r="X205">
            <v>3793424.929857085</v>
          </cell>
          <cell r="Y205">
            <v>61412.820000000007</v>
          </cell>
          <cell r="Z205">
            <v>0</v>
          </cell>
          <cell r="AA205">
            <v>0</v>
          </cell>
          <cell r="AB205">
            <v>48276.083213868704</v>
          </cell>
          <cell r="AC205">
            <v>109688.9032138687</v>
          </cell>
          <cell r="AD205" t="str">
            <v>N/A</v>
          </cell>
          <cell r="AE205">
            <v>738078</v>
          </cell>
          <cell r="AF205">
            <v>738079</v>
          </cell>
          <cell r="AG205">
            <v>738079</v>
          </cell>
          <cell r="AH205">
            <v>738079</v>
          </cell>
          <cell r="AI205">
            <v>731425</v>
          </cell>
          <cell r="AJ205">
            <v>0</v>
          </cell>
          <cell r="AK205">
            <v>3683740</v>
          </cell>
          <cell r="AL205">
            <v>15735954</v>
          </cell>
          <cell r="AM205">
            <v>1955964.4419195927</v>
          </cell>
          <cell r="AN205">
            <v>-351875.18</v>
          </cell>
          <cell r="AO205">
            <v>3506369.8466432169</v>
          </cell>
          <cell r="AP205">
            <v>0</v>
          </cell>
          <cell r="AQ205">
            <v>177366.18</v>
          </cell>
          <cell r="AR205">
            <v>0</v>
          </cell>
          <cell r="AS205">
            <v>0</v>
          </cell>
          <cell r="AT205">
            <v>21023779.288562808</v>
          </cell>
          <cell r="AU205">
            <v>4.7462507611900477E-4</v>
          </cell>
          <cell r="AV205">
            <v>0</v>
          </cell>
          <cell r="AW205">
            <v>0</v>
          </cell>
          <cell r="AY205">
            <v>0</v>
          </cell>
          <cell r="AZ205">
            <v>0</v>
          </cell>
          <cell r="BA205">
            <v>0</v>
          </cell>
          <cell r="BB205">
            <v>0</v>
          </cell>
          <cell r="BC205">
            <v>0</v>
          </cell>
          <cell r="BD205">
            <v>0</v>
          </cell>
          <cell r="BE205">
            <v>0</v>
          </cell>
          <cell r="BF205">
            <v>0</v>
          </cell>
          <cell r="BG205">
            <v>0</v>
          </cell>
          <cell r="BH205">
            <v>0</v>
          </cell>
          <cell r="BJ205">
            <v>0</v>
          </cell>
          <cell r="BL205">
            <v>0</v>
          </cell>
          <cell r="BM205">
            <v>0</v>
          </cell>
          <cell r="BN205">
            <v>0</v>
          </cell>
          <cell r="BO205">
            <v>0</v>
          </cell>
          <cell r="BQ205">
            <v>0</v>
          </cell>
          <cell r="BR205">
            <v>0</v>
          </cell>
          <cell r="BS205">
            <v>0</v>
          </cell>
          <cell r="BT205">
            <v>0</v>
          </cell>
          <cell r="CB205">
            <v>0</v>
          </cell>
          <cell r="CC205">
            <v>0</v>
          </cell>
          <cell r="CD205">
            <v>0</v>
          </cell>
          <cell r="CE205">
            <v>0</v>
          </cell>
          <cell r="CF205">
            <v>0</v>
          </cell>
          <cell r="CI205">
            <v>0</v>
          </cell>
          <cell r="CJ205">
            <v>0</v>
          </cell>
          <cell r="CK205">
            <v>0</v>
          </cell>
          <cell r="CV205">
            <v>4.8326750042809637E-4</v>
          </cell>
          <cell r="DG205">
            <v>21023779</v>
          </cell>
          <cell r="DR205">
            <v>6132666.4799999995</v>
          </cell>
          <cell r="EC205">
            <v>3.4281627850728973</v>
          </cell>
          <cell r="EN205">
            <v>2.4095909012463064E-2</v>
          </cell>
        </row>
        <row r="206">
          <cell r="B206">
            <v>36007</v>
          </cell>
          <cell r="C206" t="str">
            <v>Socrates Academy</v>
          </cell>
          <cell r="D206">
            <v>1.6440453688332634E-4</v>
          </cell>
          <cell r="E206">
            <v>284458.18284961511</v>
          </cell>
          <cell r="F206">
            <v>221798.56873973334</v>
          </cell>
          <cell r="G206">
            <v>-9512</v>
          </cell>
          <cell r="H206">
            <v>-79373.940752496012</v>
          </cell>
          <cell r="I206">
            <v>-3284.6434309306087</v>
          </cell>
          <cell r="J206">
            <v>240042.91024800998</v>
          </cell>
          <cell r="K206">
            <v>0</v>
          </cell>
          <cell r="L206">
            <v>-12612.252996424553</v>
          </cell>
          <cell r="M206">
            <v>2263.35917647626</v>
          </cell>
          <cell r="N206">
            <v>85.322666551708707</v>
          </cell>
          <cell r="O206">
            <v>-38.505186583443859</v>
          </cell>
          <cell r="P206">
            <v>0</v>
          </cell>
          <cell r="Q206">
            <v>0</v>
          </cell>
          <cell r="R206">
            <v>0</v>
          </cell>
          <cell r="S206">
            <v>643827.00131395168</v>
          </cell>
          <cell r="T206">
            <v>0</v>
          </cell>
          <cell r="U206">
            <v>1200214.55124005</v>
          </cell>
          <cell r="V206">
            <v>9053.4367059050401</v>
          </cell>
          <cell r="W206">
            <v>0</v>
          </cell>
          <cell r="X206">
            <v>1209267.987945955</v>
          </cell>
          <cell r="Y206">
            <v>47562.17</v>
          </cell>
          <cell r="Z206">
            <v>0</v>
          </cell>
          <cell r="AA206">
            <v>0</v>
          </cell>
          <cell r="AB206">
            <v>16423.217154653044</v>
          </cell>
          <cell r="AC206">
            <v>63985.387154653043</v>
          </cell>
          <cell r="AD206" t="str">
            <v>N/A</v>
          </cell>
          <cell r="AE206">
            <v>229510</v>
          </cell>
          <cell r="AF206">
            <v>229509</v>
          </cell>
          <cell r="AG206">
            <v>229509</v>
          </cell>
          <cell r="AH206">
            <v>229509</v>
          </cell>
          <cell r="AI206">
            <v>227245</v>
          </cell>
          <cell r="AJ206">
            <v>0</v>
          </cell>
          <cell r="AK206">
            <v>1145282</v>
          </cell>
          <cell r="AL206">
            <v>5487475</v>
          </cell>
          <cell r="AM206">
            <v>643827.00131395168</v>
          </cell>
          <cell r="AN206">
            <v>-124428.83</v>
          </cell>
          <cell r="AO206">
            <v>1192844.770791302</v>
          </cell>
          <cell r="AP206">
            <v>0</v>
          </cell>
          <cell r="AQ206">
            <v>-47562.17</v>
          </cell>
          <cell r="AR206">
            <v>0</v>
          </cell>
          <cell r="AS206">
            <v>0</v>
          </cell>
          <cell r="AT206">
            <v>7152155.7721052542</v>
          </cell>
          <cell r="AU206">
            <v>1.6551226589657202E-4</v>
          </cell>
          <cell r="AV206">
            <v>0</v>
          </cell>
          <cell r="AW206">
            <v>0</v>
          </cell>
          <cell r="AY206">
            <v>0</v>
          </cell>
          <cell r="AZ206">
            <v>0</v>
          </cell>
          <cell r="BA206">
            <v>0</v>
          </cell>
          <cell r="BB206">
            <v>0</v>
          </cell>
          <cell r="BC206">
            <v>0</v>
          </cell>
          <cell r="BD206">
            <v>0</v>
          </cell>
          <cell r="BE206">
            <v>0</v>
          </cell>
          <cell r="BF206">
            <v>0</v>
          </cell>
          <cell r="BG206">
            <v>0</v>
          </cell>
          <cell r="BH206">
            <v>0</v>
          </cell>
          <cell r="BJ206">
            <v>0</v>
          </cell>
          <cell r="BL206">
            <v>0</v>
          </cell>
          <cell r="BM206">
            <v>0</v>
          </cell>
          <cell r="BN206">
            <v>0</v>
          </cell>
          <cell r="BO206">
            <v>0</v>
          </cell>
          <cell r="BQ206">
            <v>0</v>
          </cell>
          <cell r="BR206">
            <v>0</v>
          </cell>
          <cell r="BS206">
            <v>0</v>
          </cell>
          <cell r="BT206">
            <v>0</v>
          </cell>
          <cell r="CB206">
            <v>0</v>
          </cell>
          <cell r="CC206">
            <v>0</v>
          </cell>
          <cell r="CD206">
            <v>0</v>
          </cell>
          <cell r="CE206">
            <v>0</v>
          </cell>
          <cell r="CF206">
            <v>0</v>
          </cell>
          <cell r="CI206">
            <v>0</v>
          </cell>
          <cell r="CJ206">
            <v>0</v>
          </cell>
          <cell r="CK206">
            <v>0</v>
          </cell>
          <cell r="CV206">
            <v>1.6440453688332634E-4</v>
          </cell>
          <cell r="DG206">
            <v>7152156</v>
          </cell>
          <cell r="DR206">
            <v>2123885.6199999996</v>
          </cell>
          <cell r="EC206">
            <v>3.3674864280120702</v>
          </cell>
          <cell r="EN206">
            <v>2.4095909012463064E-2</v>
          </cell>
        </row>
        <row r="207">
          <cell r="B207">
            <v>36008</v>
          </cell>
          <cell r="C207" t="str">
            <v>Pine Lake Prep Charter</v>
          </cell>
          <cell r="D207">
            <v>5.1236741829565377E-4</v>
          </cell>
          <cell r="E207">
            <v>886515.10185003758</v>
          </cell>
          <cell r="F207">
            <v>691236.15565121127</v>
          </cell>
          <cell r="G207">
            <v>125540</v>
          </cell>
          <cell r="H207">
            <v>-247369.21422168557</v>
          </cell>
          <cell r="I207">
            <v>-10236.604820230945</v>
          </cell>
          <cell r="J207">
            <v>748094.72132287419</v>
          </cell>
          <cell r="K207">
            <v>0</v>
          </cell>
          <cell r="L207">
            <v>-39306.138560249477</v>
          </cell>
          <cell r="M207">
            <v>7053.7682226489123</v>
          </cell>
          <cell r="N207">
            <v>265.90844274707837</v>
          </cell>
          <cell r="O207">
            <v>-120.00157303902508</v>
          </cell>
          <cell r="P207">
            <v>0</v>
          </cell>
          <cell r="Q207">
            <v>0</v>
          </cell>
          <cell r="R207">
            <v>0</v>
          </cell>
          <cell r="S207">
            <v>2161673.6963143134</v>
          </cell>
          <cell r="T207">
            <v>723078</v>
          </cell>
          <cell r="U207">
            <v>3740473.6066143708</v>
          </cell>
          <cell r="V207">
            <v>28215.072890595649</v>
          </cell>
          <cell r="W207">
            <v>0</v>
          </cell>
          <cell r="X207">
            <v>4491766.6795049664</v>
          </cell>
          <cell r="Y207">
            <v>95380.920000000042</v>
          </cell>
          <cell r="Z207">
            <v>0</v>
          </cell>
          <cell r="AA207">
            <v>0</v>
          </cell>
          <cell r="AB207">
            <v>51183.024101154719</v>
          </cell>
          <cell r="AC207">
            <v>146563.94410115475</v>
          </cell>
          <cell r="AD207" t="str">
            <v>N/A</v>
          </cell>
          <cell r="AE207">
            <v>870452</v>
          </cell>
          <cell r="AF207">
            <v>870452</v>
          </cell>
          <cell r="AG207">
            <v>870452</v>
          </cell>
          <cell r="AH207">
            <v>870452</v>
          </cell>
          <cell r="AI207">
            <v>863398</v>
          </cell>
          <cell r="AJ207">
            <v>0</v>
          </cell>
          <cell r="AK207">
            <v>4345206</v>
          </cell>
          <cell r="AL207">
            <v>16119588</v>
          </cell>
          <cell r="AM207">
            <v>2161673.6963143134</v>
          </cell>
          <cell r="AN207">
            <v>-336740.07999999996</v>
          </cell>
          <cell r="AO207">
            <v>3717505.655403812</v>
          </cell>
          <cell r="AP207">
            <v>0</v>
          </cell>
          <cell r="AQ207">
            <v>627697.07999999996</v>
          </cell>
          <cell r="AR207">
            <v>0</v>
          </cell>
          <cell r="AS207">
            <v>0</v>
          </cell>
          <cell r="AT207">
            <v>22289724.351718124</v>
          </cell>
          <cell r="AU207">
            <v>4.8619618220996239E-4</v>
          </cell>
          <cell r="AV207">
            <v>0</v>
          </cell>
          <cell r="AW207">
            <v>0</v>
          </cell>
          <cell r="AY207">
            <v>0</v>
          </cell>
          <cell r="AZ207">
            <v>0</v>
          </cell>
          <cell r="BA207">
            <v>0</v>
          </cell>
          <cell r="BB207">
            <v>0</v>
          </cell>
          <cell r="BC207">
            <v>0</v>
          </cell>
          <cell r="BD207">
            <v>0</v>
          </cell>
          <cell r="BE207">
            <v>0</v>
          </cell>
          <cell r="BF207">
            <v>0</v>
          </cell>
          <cell r="BG207">
            <v>0</v>
          </cell>
          <cell r="BH207">
            <v>0</v>
          </cell>
          <cell r="BJ207">
            <v>0</v>
          </cell>
          <cell r="BL207">
            <v>0</v>
          </cell>
          <cell r="BM207">
            <v>0</v>
          </cell>
          <cell r="BN207">
            <v>0</v>
          </cell>
          <cell r="BO207">
            <v>0</v>
          </cell>
          <cell r="BQ207">
            <v>0</v>
          </cell>
          <cell r="BR207">
            <v>0</v>
          </cell>
          <cell r="BS207">
            <v>0</v>
          </cell>
          <cell r="BT207">
            <v>0</v>
          </cell>
          <cell r="CB207">
            <v>0</v>
          </cell>
          <cell r="CC207">
            <v>0</v>
          </cell>
          <cell r="CD207">
            <v>0</v>
          </cell>
          <cell r="CE207">
            <v>0</v>
          </cell>
          <cell r="CF207">
            <v>0</v>
          </cell>
          <cell r="CI207">
            <v>0</v>
          </cell>
          <cell r="CJ207">
            <v>0</v>
          </cell>
          <cell r="CK207">
            <v>0</v>
          </cell>
          <cell r="CV207">
            <v>5.1236741829565377E-4</v>
          </cell>
          <cell r="DG207">
            <v>22289724</v>
          </cell>
          <cell r="DR207">
            <v>5994908.870000002</v>
          </cell>
          <cell r="EC207">
            <v>3.7181088959572444</v>
          </cell>
          <cell r="EN207">
            <v>2.4095909012463064E-2</v>
          </cell>
        </row>
        <row r="208">
          <cell r="B208">
            <v>36009</v>
          </cell>
          <cell r="C208" t="str">
            <v>Charlotte Secondary Charter</v>
          </cell>
          <cell r="D208">
            <v>1.5927350958971524E-4</v>
          </cell>
          <cell r="E208">
            <v>275580.3092351649</v>
          </cell>
          <cell r="F208">
            <v>214876.2870833877</v>
          </cell>
          <cell r="G208">
            <v>136423</v>
          </cell>
          <cell r="H208">
            <v>-76896.69855393334</v>
          </cell>
          <cell r="I208">
            <v>-3182.1304746984706</v>
          </cell>
          <cell r="J208">
            <v>232551.22694370762</v>
          </cell>
          <cell r="K208">
            <v>0</v>
          </cell>
          <cell r="L208">
            <v>-12218.62751877421</v>
          </cell>
          <cell r="M208">
            <v>2192.7202638896415</v>
          </cell>
          <cell r="N208">
            <v>82.659766006870413</v>
          </cell>
          <cell r="O208">
            <v>-37.303448681007204</v>
          </cell>
          <cell r="P208">
            <v>0</v>
          </cell>
          <cell r="Q208">
            <v>0</v>
          </cell>
          <cell r="R208">
            <v>0</v>
          </cell>
          <cell r="S208">
            <v>769371.44329606974</v>
          </cell>
          <cell r="T208">
            <v>707265</v>
          </cell>
          <cell r="U208">
            <v>1162756.134718538</v>
          </cell>
          <cell r="V208">
            <v>8770.881055558566</v>
          </cell>
          <cell r="W208">
            <v>0</v>
          </cell>
          <cell r="X208">
            <v>1878792.0157740966</v>
          </cell>
          <cell r="Y208">
            <v>25151.42</v>
          </cell>
          <cell r="Z208">
            <v>0</v>
          </cell>
          <cell r="AA208">
            <v>0</v>
          </cell>
          <cell r="AB208">
            <v>15910.652373492352</v>
          </cell>
          <cell r="AC208">
            <v>41062.072373492352</v>
          </cell>
          <cell r="AD208" t="str">
            <v>N/A</v>
          </cell>
          <cell r="AE208">
            <v>367985</v>
          </cell>
          <cell r="AF208">
            <v>367985</v>
          </cell>
          <cell r="AG208">
            <v>367985</v>
          </cell>
          <cell r="AH208">
            <v>367985</v>
          </cell>
          <cell r="AI208">
            <v>365792</v>
          </cell>
          <cell r="AJ208">
            <v>0</v>
          </cell>
          <cell r="AK208">
            <v>1837732</v>
          </cell>
          <cell r="AL208">
            <v>4431914</v>
          </cell>
          <cell r="AM208">
            <v>769371.44329606974</v>
          </cell>
          <cell r="AN208">
            <v>-110076.58</v>
          </cell>
          <cell r="AO208">
            <v>1155616.3634006043</v>
          </cell>
          <cell r="AP208">
            <v>0</v>
          </cell>
          <cell r="AQ208">
            <v>682113.58</v>
          </cell>
          <cell r="AR208">
            <v>0</v>
          </cell>
          <cell r="AS208">
            <v>0</v>
          </cell>
          <cell r="AT208">
            <v>6928938.8066966739</v>
          </cell>
          <cell r="AU208">
            <v>1.3367459981016111E-4</v>
          </cell>
          <cell r="AV208">
            <v>0</v>
          </cell>
          <cell r="AW208">
            <v>0</v>
          </cell>
          <cell r="AY208">
            <v>0</v>
          </cell>
          <cell r="AZ208">
            <v>0</v>
          </cell>
          <cell r="BA208">
            <v>0</v>
          </cell>
          <cell r="BB208">
            <v>0</v>
          </cell>
          <cell r="BC208">
            <v>0</v>
          </cell>
          <cell r="BD208">
            <v>0</v>
          </cell>
          <cell r="BE208">
            <v>0</v>
          </cell>
          <cell r="BF208">
            <v>0</v>
          </cell>
          <cell r="BG208">
            <v>0</v>
          </cell>
          <cell r="BH208">
            <v>0</v>
          </cell>
          <cell r="BJ208">
            <v>0</v>
          </cell>
          <cell r="BL208">
            <v>0</v>
          </cell>
          <cell r="BM208">
            <v>0</v>
          </cell>
          <cell r="BN208">
            <v>0</v>
          </cell>
          <cell r="BO208">
            <v>0</v>
          </cell>
          <cell r="BQ208">
            <v>0</v>
          </cell>
          <cell r="BR208">
            <v>0</v>
          </cell>
          <cell r="BS208">
            <v>0</v>
          </cell>
          <cell r="BT208">
            <v>0</v>
          </cell>
          <cell r="CB208">
            <v>0</v>
          </cell>
          <cell r="CC208">
            <v>0</v>
          </cell>
          <cell r="CD208">
            <v>0</v>
          </cell>
          <cell r="CE208">
            <v>0</v>
          </cell>
          <cell r="CF208">
            <v>0</v>
          </cell>
          <cell r="CI208">
            <v>0</v>
          </cell>
          <cell r="CJ208">
            <v>0</v>
          </cell>
          <cell r="CK208">
            <v>0</v>
          </cell>
          <cell r="CV208">
            <v>1.5927350958971524E-4</v>
          </cell>
          <cell r="DG208">
            <v>6928939</v>
          </cell>
          <cell r="DR208">
            <v>1841895.1</v>
          </cell>
          <cell r="EC208">
            <v>3.761853213030427</v>
          </cell>
          <cell r="EN208">
            <v>2.4095909012463064E-2</v>
          </cell>
        </row>
        <row r="209">
          <cell r="B209">
            <v>36100</v>
          </cell>
          <cell r="C209" t="str">
            <v>Mitchell County Schools</v>
          </cell>
          <cell r="D209">
            <v>6.7253678859313421E-4</v>
          </cell>
          <cell r="E209">
            <v>1163645.4589965816</v>
          </cell>
          <cell r="F209">
            <v>907321.05063885346</v>
          </cell>
          <cell r="G209">
            <v>-82714</v>
          </cell>
          <cell r="H209">
            <v>-324698.43122120848</v>
          </cell>
          <cell r="I209">
            <v>-13436.633724282847</v>
          </cell>
          <cell r="J209">
            <v>981953.9718500271</v>
          </cell>
          <cell r="K209">
            <v>0</v>
          </cell>
          <cell r="L209">
            <v>-51593.491809530198</v>
          </cell>
          <cell r="M209">
            <v>9258.8218113494368</v>
          </cell>
          <cell r="N209">
            <v>349.03314254406479</v>
          </cell>
          <cell r="O209">
            <v>-157.51484125639797</v>
          </cell>
          <cell r="P209">
            <v>0</v>
          </cell>
          <cell r="Q209">
            <v>0</v>
          </cell>
          <cell r="R209">
            <v>0</v>
          </cell>
          <cell r="S209">
            <v>2589928.2648430779</v>
          </cell>
          <cell r="T209">
            <v>30312.339999999967</v>
          </cell>
          <cell r="U209">
            <v>4909769.8592501357</v>
          </cell>
          <cell r="V209">
            <v>37035.287245397747</v>
          </cell>
          <cell r="W209">
            <v>0</v>
          </cell>
          <cell r="X209">
            <v>4977117.486495533</v>
          </cell>
          <cell r="Y209">
            <v>443879</v>
          </cell>
          <cell r="Z209">
            <v>0</v>
          </cell>
          <cell r="AA209">
            <v>0</v>
          </cell>
          <cell r="AB209">
            <v>67183.168621414225</v>
          </cell>
          <cell r="AC209">
            <v>511062.16862141422</v>
          </cell>
          <cell r="AD209" t="str">
            <v>N/A</v>
          </cell>
          <cell r="AE209">
            <v>895062</v>
          </cell>
          <cell r="AF209">
            <v>895063</v>
          </cell>
          <cell r="AG209">
            <v>895063</v>
          </cell>
          <cell r="AH209">
            <v>895063</v>
          </cell>
          <cell r="AI209">
            <v>885804</v>
          </cell>
          <cell r="AJ209">
            <v>0</v>
          </cell>
          <cell r="AK209">
            <v>4466055</v>
          </cell>
          <cell r="AL209">
            <v>22830271</v>
          </cell>
          <cell r="AM209">
            <v>2589928.2648430779</v>
          </cell>
          <cell r="AN209">
            <v>-628618.34</v>
          </cell>
          <cell r="AO209">
            <v>4879621.9778741198</v>
          </cell>
          <cell r="AP209">
            <v>0</v>
          </cell>
          <cell r="AQ209">
            <v>-413566.66000000003</v>
          </cell>
          <cell r="AR209">
            <v>0</v>
          </cell>
          <cell r="AS209">
            <v>0</v>
          </cell>
          <cell r="AT209">
            <v>29257636.242717195</v>
          </cell>
          <cell r="AU209">
            <v>6.8860262771461116E-4</v>
          </cell>
          <cell r="AV209">
            <v>0</v>
          </cell>
          <cell r="AW209">
            <v>0</v>
          </cell>
          <cell r="AY209">
            <v>0</v>
          </cell>
          <cell r="AZ209">
            <v>0</v>
          </cell>
          <cell r="BA209">
            <v>0</v>
          </cell>
          <cell r="BB209">
            <v>0</v>
          </cell>
          <cell r="BC209">
            <v>0</v>
          </cell>
          <cell r="BD209">
            <v>0</v>
          </cell>
          <cell r="BE209">
            <v>0</v>
          </cell>
          <cell r="BF209">
            <v>0</v>
          </cell>
          <cell r="BG209">
            <v>0</v>
          </cell>
          <cell r="BH209">
            <v>0</v>
          </cell>
          <cell r="BJ209">
            <v>0</v>
          </cell>
          <cell r="BL209">
            <v>0</v>
          </cell>
          <cell r="BM209">
            <v>0</v>
          </cell>
          <cell r="BN209">
            <v>0</v>
          </cell>
          <cell r="BO209">
            <v>0</v>
          </cell>
          <cell r="BQ209">
            <v>0</v>
          </cell>
          <cell r="BR209">
            <v>0</v>
          </cell>
          <cell r="BS209">
            <v>0</v>
          </cell>
          <cell r="BT209">
            <v>0</v>
          </cell>
          <cell r="CB209">
            <v>0</v>
          </cell>
          <cell r="CC209">
            <v>0</v>
          </cell>
          <cell r="CD209">
            <v>0</v>
          </cell>
          <cell r="CE209">
            <v>0</v>
          </cell>
          <cell r="CF209">
            <v>0</v>
          </cell>
          <cell r="CI209">
            <v>0</v>
          </cell>
          <cell r="CJ209">
            <v>0</v>
          </cell>
          <cell r="CK209">
            <v>0</v>
          </cell>
          <cell r="CV209">
            <v>6.7253678859313421E-4</v>
          </cell>
          <cell r="DG209">
            <v>29257636</v>
          </cell>
          <cell r="DR209">
            <v>10989867.26999999</v>
          </cell>
          <cell r="EC209">
            <v>2.6622374302797223</v>
          </cell>
          <cell r="EN209">
            <v>2.4095909012463064E-2</v>
          </cell>
        </row>
        <row r="210">
          <cell r="B210">
            <v>36102</v>
          </cell>
          <cell r="C210" t="str">
            <v>Kipp Charlotte Charter</v>
          </cell>
          <cell r="D210">
            <v>1.6273927781060074E-4</v>
          </cell>
          <cell r="E210">
            <v>281576.89636700711</v>
          </cell>
          <cell r="F210">
            <v>219551.96359176523</v>
          </cell>
          <cell r="G210">
            <v>177923</v>
          </cell>
          <cell r="H210">
            <v>-78569.959442236417</v>
          </cell>
          <cell r="I210">
            <v>-3251.3731673617422</v>
          </cell>
          <cell r="J210">
            <v>237611.50755248926</v>
          </cell>
          <cell r="K210">
            <v>0</v>
          </cell>
          <cell r="L210">
            <v>-12484.503062463109</v>
          </cell>
          <cell r="M210">
            <v>2240.433535402628</v>
          </cell>
          <cell r="N210">
            <v>84.458430398145566</v>
          </cell>
          <cell r="O210">
            <v>-38.1151662560208</v>
          </cell>
          <cell r="P210">
            <v>0</v>
          </cell>
          <cell r="Q210">
            <v>0</v>
          </cell>
          <cell r="R210">
            <v>0</v>
          </cell>
          <cell r="S210">
            <v>824644.3086387451</v>
          </cell>
          <cell r="T210">
            <v>923911</v>
          </cell>
          <cell r="U210">
            <v>1188057.5377624463</v>
          </cell>
          <cell r="V210">
            <v>8961.7341416105119</v>
          </cell>
          <cell r="W210">
            <v>0</v>
          </cell>
          <cell r="X210">
            <v>2120930.2719040569</v>
          </cell>
          <cell r="Y210">
            <v>34294.78</v>
          </cell>
          <cell r="Z210">
            <v>0</v>
          </cell>
          <cell r="AA210">
            <v>0</v>
          </cell>
          <cell r="AB210">
            <v>16256.865836808709</v>
          </cell>
          <cell r="AC210">
            <v>50551.645836808704</v>
          </cell>
          <cell r="AD210" t="str">
            <v>N/A</v>
          </cell>
          <cell r="AE210">
            <v>414524</v>
          </cell>
          <cell r="AF210">
            <v>414524</v>
          </cell>
          <cell r="AG210">
            <v>414524</v>
          </cell>
          <cell r="AH210">
            <v>414524</v>
          </cell>
          <cell r="AI210">
            <v>412283</v>
          </cell>
          <cell r="AJ210">
            <v>0</v>
          </cell>
          <cell r="AK210">
            <v>2070379</v>
          </cell>
          <cell r="AL210">
            <v>4286845</v>
          </cell>
          <cell r="AM210">
            <v>824644.3086387451</v>
          </cell>
          <cell r="AN210">
            <v>-102156.22</v>
          </cell>
          <cell r="AO210">
            <v>1180762.4060672482</v>
          </cell>
          <cell r="AP210">
            <v>0</v>
          </cell>
          <cell r="AQ210">
            <v>889616.22</v>
          </cell>
          <cell r="AR210">
            <v>0</v>
          </cell>
          <cell r="AS210">
            <v>0</v>
          </cell>
          <cell r="AT210">
            <v>7079711.7147059934</v>
          </cell>
          <cell r="AU210">
            <v>1.2929906699602807E-4</v>
          </cell>
          <cell r="AV210">
            <v>0</v>
          </cell>
          <cell r="AW210">
            <v>0</v>
          </cell>
          <cell r="AY210">
            <v>0</v>
          </cell>
          <cell r="AZ210">
            <v>0</v>
          </cell>
          <cell r="BA210">
            <v>0</v>
          </cell>
          <cell r="BB210">
            <v>0</v>
          </cell>
          <cell r="BC210">
            <v>0</v>
          </cell>
          <cell r="BD210">
            <v>0</v>
          </cell>
          <cell r="BE210">
            <v>0</v>
          </cell>
          <cell r="BF210">
            <v>0</v>
          </cell>
          <cell r="BG210">
            <v>0</v>
          </cell>
          <cell r="BH210">
            <v>0</v>
          </cell>
          <cell r="BJ210">
            <v>0</v>
          </cell>
          <cell r="BL210">
            <v>0</v>
          </cell>
          <cell r="BM210">
            <v>0</v>
          </cell>
          <cell r="BN210">
            <v>0</v>
          </cell>
          <cell r="BO210">
            <v>0</v>
          </cell>
          <cell r="BQ210">
            <v>0</v>
          </cell>
          <cell r="BR210">
            <v>0</v>
          </cell>
          <cell r="BS210">
            <v>0</v>
          </cell>
          <cell r="BT210">
            <v>0</v>
          </cell>
          <cell r="CB210">
            <v>0</v>
          </cell>
          <cell r="CC210">
            <v>0</v>
          </cell>
          <cell r="CD210">
            <v>0</v>
          </cell>
          <cell r="CE210">
            <v>0</v>
          </cell>
          <cell r="CF210">
            <v>0</v>
          </cell>
          <cell r="CI210">
            <v>0</v>
          </cell>
          <cell r="CJ210">
            <v>0</v>
          </cell>
          <cell r="CK210">
            <v>0</v>
          </cell>
          <cell r="CV210">
            <v>1.6273927781060074E-4</v>
          </cell>
          <cell r="DG210">
            <v>7079712</v>
          </cell>
          <cell r="DR210">
            <v>1834403.22</v>
          </cell>
          <cell r="EC210">
            <v>3.8594088381506442</v>
          </cell>
          <cell r="EN210">
            <v>2.4095909012463064E-2</v>
          </cell>
        </row>
        <row r="211">
          <cell r="B211">
            <v>36105</v>
          </cell>
          <cell r="C211" t="str">
            <v>Mayland Technical College</v>
          </cell>
          <cell r="D211">
            <v>3.4452709511830436E-4</v>
          </cell>
          <cell r="E211">
            <v>596112.20759290818</v>
          </cell>
          <cell r="F211">
            <v>464802.3590950417</v>
          </cell>
          <cell r="G211">
            <v>-77364</v>
          </cell>
          <cell r="H211">
            <v>-166336.48775128959</v>
          </cell>
          <cell r="I211">
            <v>-6883.3177065000664</v>
          </cell>
          <cell r="J211">
            <v>503035.30631993269</v>
          </cell>
          <cell r="K211">
            <v>0</v>
          </cell>
          <cell r="L211">
            <v>-26430.310076169018</v>
          </cell>
          <cell r="M211">
            <v>4743.1085361964151</v>
          </cell>
          <cell r="N211">
            <v>178.80267182449759</v>
          </cell>
          <cell r="O211">
            <v>-80.69169094765806</v>
          </cell>
          <cell r="P211">
            <v>0</v>
          </cell>
          <cell r="Q211">
            <v>0</v>
          </cell>
          <cell r="R211">
            <v>0</v>
          </cell>
          <cell r="S211">
            <v>1291776.9769909973</v>
          </cell>
          <cell r="T211">
            <v>39895.189999999944</v>
          </cell>
          <cell r="U211">
            <v>2515176.5315996632</v>
          </cell>
          <cell r="V211">
            <v>18972.43414478566</v>
          </cell>
          <cell r="W211">
            <v>0</v>
          </cell>
          <cell r="X211">
            <v>2574044.1557444488</v>
          </cell>
          <cell r="Y211">
            <v>426715</v>
          </cell>
          <cell r="Z211">
            <v>0</v>
          </cell>
          <cell r="AA211">
            <v>0</v>
          </cell>
          <cell r="AB211">
            <v>34416.588532500333</v>
          </cell>
          <cell r="AC211">
            <v>461131.58853250032</v>
          </cell>
          <cell r="AD211" t="str">
            <v>N/A</v>
          </cell>
          <cell r="AE211">
            <v>423531</v>
          </cell>
          <cell r="AF211">
            <v>423531</v>
          </cell>
          <cell r="AG211">
            <v>423531</v>
          </cell>
          <cell r="AH211">
            <v>423531</v>
          </cell>
          <cell r="AI211">
            <v>418788</v>
          </cell>
          <cell r="AJ211">
            <v>0</v>
          </cell>
          <cell r="AK211">
            <v>2112912</v>
          </cell>
          <cell r="AL211">
            <v>11934679</v>
          </cell>
          <cell r="AM211">
            <v>1291776.9769909973</v>
          </cell>
          <cell r="AN211">
            <v>-351269.18999999994</v>
          </cell>
          <cell r="AO211">
            <v>2499732.3772119489</v>
          </cell>
          <cell r="AP211">
            <v>0</v>
          </cell>
          <cell r="AQ211">
            <v>-386819.81000000006</v>
          </cell>
          <cell r="AR211">
            <v>0</v>
          </cell>
          <cell r="AS211">
            <v>0</v>
          </cell>
          <cell r="AT211">
            <v>14988099.354202947</v>
          </cell>
          <cell r="AU211">
            <v>3.599716783877378E-4</v>
          </cell>
          <cell r="AV211">
            <v>0</v>
          </cell>
          <cell r="AW211">
            <v>0</v>
          </cell>
          <cell r="AY211">
            <v>0</v>
          </cell>
          <cell r="AZ211">
            <v>0</v>
          </cell>
          <cell r="BA211">
            <v>0</v>
          </cell>
          <cell r="BB211">
            <v>0</v>
          </cell>
          <cell r="BC211">
            <v>0</v>
          </cell>
          <cell r="BD211">
            <v>0</v>
          </cell>
          <cell r="BE211">
            <v>0</v>
          </cell>
          <cell r="BF211">
            <v>0</v>
          </cell>
          <cell r="BG211">
            <v>0</v>
          </cell>
          <cell r="BH211">
            <v>0</v>
          </cell>
          <cell r="BJ211">
            <v>0</v>
          </cell>
          <cell r="BL211">
            <v>0</v>
          </cell>
          <cell r="BM211">
            <v>0</v>
          </cell>
          <cell r="BN211">
            <v>0</v>
          </cell>
          <cell r="BO211">
            <v>0</v>
          </cell>
          <cell r="BQ211">
            <v>0</v>
          </cell>
          <cell r="BR211">
            <v>0</v>
          </cell>
          <cell r="BS211">
            <v>0</v>
          </cell>
          <cell r="BT211">
            <v>0</v>
          </cell>
          <cell r="CB211">
            <v>0</v>
          </cell>
          <cell r="CC211">
            <v>0</v>
          </cell>
          <cell r="CD211">
            <v>0</v>
          </cell>
          <cell r="CE211">
            <v>0</v>
          </cell>
          <cell r="CF211">
            <v>0</v>
          </cell>
          <cell r="CI211">
            <v>0</v>
          </cell>
          <cell r="CJ211">
            <v>0</v>
          </cell>
          <cell r="CK211">
            <v>0</v>
          </cell>
          <cell r="CV211">
            <v>3.4452709511830436E-4</v>
          </cell>
          <cell r="DG211">
            <v>14988100</v>
          </cell>
          <cell r="DR211">
            <v>5969869.6899999995</v>
          </cell>
          <cell r="EC211">
            <v>2.5106243148164933</v>
          </cell>
          <cell r="EN211">
            <v>2.4095909012463064E-2</v>
          </cell>
        </row>
        <row r="212">
          <cell r="B212">
            <v>36200</v>
          </cell>
          <cell r="C212" t="str">
            <v>Montgomery County Schools</v>
          </cell>
          <cell r="D212">
            <v>1.3812649658540327E-3</v>
          </cell>
          <cell r="E212">
            <v>2389910.4590983</v>
          </cell>
          <cell r="F212">
            <v>1863467.9935516545</v>
          </cell>
          <cell r="G212">
            <v>90690</v>
          </cell>
          <cell r="H212">
            <v>-666869.93948958092</v>
          </cell>
          <cell r="I212">
            <v>-27596.336344944091</v>
          </cell>
          <cell r="J212">
            <v>2016750.0758359348</v>
          </cell>
          <cell r="K212">
            <v>0</v>
          </cell>
          <cell r="L212">
            <v>-105963.39696398962</v>
          </cell>
          <cell r="M212">
            <v>19015.890892533866</v>
          </cell>
          <cell r="N212">
            <v>716.84889197892585</v>
          </cell>
          <cell r="O212">
            <v>-323.50606765267298</v>
          </cell>
          <cell r="P212">
            <v>0</v>
          </cell>
          <cell r="Q212">
            <v>0</v>
          </cell>
          <cell r="R212">
            <v>0</v>
          </cell>
          <cell r="S212">
            <v>5579798.0894042356</v>
          </cell>
          <cell r="T212">
            <v>453449.17999999993</v>
          </cell>
          <cell r="U212">
            <v>10083750.379179675</v>
          </cell>
          <cell r="V212">
            <v>76063.563570135462</v>
          </cell>
          <cell r="W212">
            <v>0</v>
          </cell>
          <cell r="X212">
            <v>10613263.122749811</v>
          </cell>
          <cell r="Y212">
            <v>0</v>
          </cell>
          <cell r="Z212">
            <v>0</v>
          </cell>
          <cell r="AA212">
            <v>0</v>
          </cell>
          <cell r="AB212">
            <v>137981.68172472046</v>
          </cell>
          <cell r="AC212">
            <v>137981.68172472046</v>
          </cell>
          <cell r="AD212" t="str">
            <v>N/A</v>
          </cell>
          <cell r="AE212">
            <v>2098860</v>
          </cell>
          <cell r="AF212">
            <v>2098860</v>
          </cell>
          <cell r="AG212">
            <v>2098860</v>
          </cell>
          <cell r="AH212">
            <v>2098860</v>
          </cell>
          <cell r="AI212">
            <v>2079844</v>
          </cell>
          <cell r="AJ212">
            <v>0</v>
          </cell>
          <cell r="AK212">
            <v>10475284</v>
          </cell>
          <cell r="AL212">
            <v>45314695</v>
          </cell>
          <cell r="AM212">
            <v>5579798.0894042356</v>
          </cell>
          <cell r="AN212">
            <v>-1280053.18</v>
          </cell>
          <cell r="AO212">
            <v>10021832.26102509</v>
          </cell>
          <cell r="AP212">
            <v>0</v>
          </cell>
          <cell r="AQ212">
            <v>453449.17999999993</v>
          </cell>
          <cell r="AR212">
            <v>0</v>
          </cell>
          <cell r="AS212">
            <v>0</v>
          </cell>
          <cell r="AT212">
            <v>60089721.350429319</v>
          </cell>
          <cell r="AU212">
            <v>1.3667738617282928E-3</v>
          </cell>
          <cell r="AV212">
            <v>0</v>
          </cell>
          <cell r="AW212">
            <v>0</v>
          </cell>
          <cell r="AY212">
            <v>0</v>
          </cell>
          <cell r="AZ212">
            <v>0</v>
          </cell>
          <cell r="BA212">
            <v>0</v>
          </cell>
          <cell r="BB212">
            <v>0</v>
          </cell>
          <cell r="BC212">
            <v>0</v>
          </cell>
          <cell r="BD212">
            <v>0</v>
          </cell>
          <cell r="BE212">
            <v>0</v>
          </cell>
          <cell r="BF212">
            <v>0</v>
          </cell>
          <cell r="BG212">
            <v>0</v>
          </cell>
          <cell r="BH212">
            <v>0</v>
          </cell>
          <cell r="BJ212">
            <v>0</v>
          </cell>
          <cell r="BL212">
            <v>0</v>
          </cell>
          <cell r="BM212">
            <v>0</v>
          </cell>
          <cell r="BN212">
            <v>0</v>
          </cell>
          <cell r="BO212">
            <v>0</v>
          </cell>
          <cell r="BQ212">
            <v>0</v>
          </cell>
          <cell r="BR212">
            <v>0</v>
          </cell>
          <cell r="BS212">
            <v>0</v>
          </cell>
          <cell r="BT212">
            <v>0</v>
          </cell>
          <cell r="CB212">
            <v>0</v>
          </cell>
          <cell r="CC212">
            <v>0</v>
          </cell>
          <cell r="CD212">
            <v>0</v>
          </cell>
          <cell r="CE212">
            <v>0</v>
          </cell>
          <cell r="CF212">
            <v>0</v>
          </cell>
          <cell r="CI212">
            <v>0</v>
          </cell>
          <cell r="CJ212">
            <v>0</v>
          </cell>
          <cell r="CK212">
            <v>0</v>
          </cell>
          <cell r="CV212">
            <v>1.3812649658540327E-3</v>
          </cell>
          <cell r="DG212">
            <v>60089721</v>
          </cell>
          <cell r="DR212">
            <v>22195620.610000007</v>
          </cell>
          <cell r="EC212">
            <v>2.7072782534824551</v>
          </cell>
          <cell r="EN212">
            <v>2.4095909012463064E-2</v>
          </cell>
        </row>
        <row r="213">
          <cell r="B213">
            <v>36205</v>
          </cell>
          <cell r="C213" t="str">
            <v>Montgomery Community College</v>
          </cell>
          <cell r="D213">
            <v>2.4367880035541003E-4</v>
          </cell>
          <cell r="E213">
            <v>421621.14295705943</v>
          </cell>
          <cell r="F213">
            <v>328747.67433821713</v>
          </cell>
          <cell r="G213">
            <v>-2007</v>
          </cell>
          <cell r="H213">
            <v>-117647.28047484455</v>
          </cell>
          <cell r="I213">
            <v>-4868.4664427020689</v>
          </cell>
          <cell r="J213">
            <v>355789.25929865107</v>
          </cell>
          <cell r="K213">
            <v>0</v>
          </cell>
          <cell r="L213">
            <v>-18693.758324496419</v>
          </cell>
          <cell r="M213">
            <v>3354.7288861532597</v>
          </cell>
          <cell r="N213">
            <v>126.4644238084507</v>
          </cell>
          <cell r="O213">
            <v>-57.072011831240587</v>
          </cell>
          <cell r="P213">
            <v>0</v>
          </cell>
          <cell r="Q213">
            <v>0</v>
          </cell>
          <cell r="R213">
            <v>0</v>
          </cell>
          <cell r="S213">
            <v>966365.69265001523</v>
          </cell>
          <cell r="T213">
            <v>7384.5199999999895</v>
          </cell>
          <cell r="U213">
            <v>1778946.2964932553</v>
          </cell>
          <cell r="V213">
            <v>13418.915544613039</v>
          </cell>
          <cell r="W213">
            <v>0</v>
          </cell>
          <cell r="X213">
            <v>1799749.7320378684</v>
          </cell>
          <cell r="Y213">
            <v>17419</v>
          </cell>
          <cell r="Z213">
            <v>0</v>
          </cell>
          <cell r="AA213">
            <v>0</v>
          </cell>
          <cell r="AB213">
            <v>24342.332213510344</v>
          </cell>
          <cell r="AC213">
            <v>41761.332213510344</v>
          </cell>
          <cell r="AD213" t="str">
            <v>N/A</v>
          </cell>
          <cell r="AE213">
            <v>352269</v>
          </cell>
          <cell r="AF213">
            <v>352269</v>
          </cell>
          <cell r="AG213">
            <v>352269</v>
          </cell>
          <cell r="AH213">
            <v>352269</v>
          </cell>
          <cell r="AI213">
            <v>348914</v>
          </cell>
          <cell r="AJ213">
            <v>0</v>
          </cell>
          <cell r="AK213">
            <v>1757990</v>
          </cell>
          <cell r="AL213">
            <v>8099950</v>
          </cell>
          <cell r="AM213">
            <v>966365.69265001523</v>
          </cell>
          <cell r="AN213">
            <v>-223448.52</v>
          </cell>
          <cell r="AO213">
            <v>1768022.879824358</v>
          </cell>
          <cell r="AP213">
            <v>0</v>
          </cell>
          <cell r="AQ213">
            <v>-10034.48000000001</v>
          </cell>
          <cell r="AR213">
            <v>0</v>
          </cell>
          <cell r="AS213">
            <v>0</v>
          </cell>
          <cell r="AT213">
            <v>10600855.572474372</v>
          </cell>
          <cell r="AU213">
            <v>2.4430927666928694E-4</v>
          </cell>
          <cell r="AV213">
            <v>0</v>
          </cell>
          <cell r="AW213">
            <v>0</v>
          </cell>
          <cell r="AY213">
            <v>0</v>
          </cell>
          <cell r="AZ213">
            <v>0</v>
          </cell>
          <cell r="BA213">
            <v>0</v>
          </cell>
          <cell r="BB213">
            <v>0</v>
          </cell>
          <cell r="BC213">
            <v>0</v>
          </cell>
          <cell r="BD213">
            <v>0</v>
          </cell>
          <cell r="BE213">
            <v>0</v>
          </cell>
          <cell r="BF213">
            <v>0</v>
          </cell>
          <cell r="BG213">
            <v>0</v>
          </cell>
          <cell r="BH213">
            <v>0</v>
          </cell>
          <cell r="BJ213">
            <v>0</v>
          </cell>
          <cell r="BL213">
            <v>0</v>
          </cell>
          <cell r="BM213">
            <v>0</v>
          </cell>
          <cell r="BN213">
            <v>0</v>
          </cell>
          <cell r="BO213">
            <v>0</v>
          </cell>
          <cell r="BQ213">
            <v>0</v>
          </cell>
          <cell r="BR213">
            <v>0</v>
          </cell>
          <cell r="BS213">
            <v>0</v>
          </cell>
          <cell r="BT213">
            <v>0</v>
          </cell>
          <cell r="CB213">
            <v>0</v>
          </cell>
          <cell r="CC213">
            <v>0</v>
          </cell>
          <cell r="CD213">
            <v>0</v>
          </cell>
          <cell r="CE213">
            <v>0</v>
          </cell>
          <cell r="CF213">
            <v>0</v>
          </cell>
          <cell r="CI213">
            <v>0</v>
          </cell>
          <cell r="CJ213">
            <v>0</v>
          </cell>
          <cell r="CK213">
            <v>0</v>
          </cell>
          <cell r="CV213">
            <v>2.4367880035541003E-4</v>
          </cell>
          <cell r="DG213">
            <v>10600856</v>
          </cell>
          <cell r="DR213">
            <v>3891820.2999999989</v>
          </cell>
          <cell r="EC213">
            <v>2.7238811617278431</v>
          </cell>
          <cell r="EN213">
            <v>2.4095909012463064E-2</v>
          </cell>
        </row>
        <row r="214">
          <cell r="B214">
            <v>36300</v>
          </cell>
          <cell r="C214" t="str">
            <v>Moore County Schools</v>
          </cell>
          <cell r="D214">
            <v>4.3680148372305747E-3</v>
          </cell>
          <cell r="E214">
            <v>7557684.1540604765</v>
          </cell>
          <cell r="F214">
            <v>5892899.6577461055</v>
          </cell>
          <cell r="G214">
            <v>563426</v>
          </cell>
          <cell r="H214">
            <v>-2108862.428428066</v>
          </cell>
          <cell r="I214">
            <v>-87268.706285756576</v>
          </cell>
          <cell r="J214">
            <v>6377628.0959899304</v>
          </cell>
          <cell r="K214">
            <v>0</v>
          </cell>
          <cell r="L214">
            <v>-335091.16757759877</v>
          </cell>
          <cell r="M214">
            <v>60134.511201758338</v>
          </cell>
          <cell r="N214">
            <v>2266.9123402259238</v>
          </cell>
          <cell r="O214">
            <v>-1023.0327550277729</v>
          </cell>
          <cell r="P214">
            <v>0</v>
          </cell>
          <cell r="Q214">
            <v>0</v>
          </cell>
          <cell r="R214">
            <v>0</v>
          </cell>
          <cell r="S214">
            <v>17921793.996292051</v>
          </cell>
          <cell r="T214">
            <v>2833370</v>
          </cell>
          <cell r="U214">
            <v>31888140.479949649</v>
          </cell>
          <cell r="V214">
            <v>240538.04480703335</v>
          </cell>
          <cell r="W214">
            <v>0</v>
          </cell>
          <cell r="X214">
            <v>34962048.524756685</v>
          </cell>
          <cell r="Y214">
            <v>16239.030000000726</v>
          </cell>
          <cell r="Z214">
            <v>0</v>
          </cell>
          <cell r="AA214">
            <v>0</v>
          </cell>
          <cell r="AB214">
            <v>436343.53142878285</v>
          </cell>
          <cell r="AC214">
            <v>452582.56142878358</v>
          </cell>
          <cell r="AD214" t="str">
            <v>N/A</v>
          </cell>
          <cell r="AE214">
            <v>6913920</v>
          </cell>
          <cell r="AF214">
            <v>6913920</v>
          </cell>
          <cell r="AG214">
            <v>6913920</v>
          </cell>
          <cell r="AH214">
            <v>6913920</v>
          </cell>
          <cell r="AI214">
            <v>6853785</v>
          </cell>
          <cell r="AJ214">
            <v>0</v>
          </cell>
          <cell r="AK214">
            <v>34509465</v>
          </cell>
          <cell r="AL214">
            <v>141419274</v>
          </cell>
          <cell r="AM214">
            <v>17921793.996292051</v>
          </cell>
          <cell r="AN214">
            <v>-3827040.9699999993</v>
          </cell>
          <cell r="AO214">
            <v>31692334.993327904</v>
          </cell>
          <cell r="AP214">
            <v>0</v>
          </cell>
          <cell r="AQ214">
            <v>2817130.9699999993</v>
          </cell>
          <cell r="AR214">
            <v>0</v>
          </cell>
          <cell r="AS214">
            <v>0</v>
          </cell>
          <cell r="AT214">
            <v>190023492.98961997</v>
          </cell>
          <cell r="AU214">
            <v>4.2654633217207253E-3</v>
          </cell>
          <cell r="AV214">
            <v>0</v>
          </cell>
          <cell r="AW214">
            <v>0</v>
          </cell>
          <cell r="AY214">
            <v>0</v>
          </cell>
          <cell r="AZ214">
            <v>0</v>
          </cell>
          <cell r="BA214">
            <v>0</v>
          </cell>
          <cell r="BB214">
            <v>0</v>
          </cell>
          <cell r="BC214">
            <v>0</v>
          </cell>
          <cell r="BD214">
            <v>0</v>
          </cell>
          <cell r="BE214">
            <v>0</v>
          </cell>
          <cell r="BF214">
            <v>0</v>
          </cell>
          <cell r="BG214">
            <v>0</v>
          </cell>
          <cell r="BH214">
            <v>0</v>
          </cell>
          <cell r="BJ214">
            <v>0</v>
          </cell>
          <cell r="BL214">
            <v>0</v>
          </cell>
          <cell r="BM214">
            <v>0</v>
          </cell>
          <cell r="BN214">
            <v>0</v>
          </cell>
          <cell r="BO214">
            <v>0</v>
          </cell>
          <cell r="BQ214">
            <v>0</v>
          </cell>
          <cell r="BR214">
            <v>0</v>
          </cell>
          <cell r="BS214">
            <v>0</v>
          </cell>
          <cell r="BT214">
            <v>0</v>
          </cell>
          <cell r="CB214">
            <v>0</v>
          </cell>
          <cell r="CC214">
            <v>0</v>
          </cell>
          <cell r="CD214">
            <v>0</v>
          </cell>
          <cell r="CE214">
            <v>0</v>
          </cell>
          <cell r="CF214">
            <v>0</v>
          </cell>
          <cell r="CI214">
            <v>0</v>
          </cell>
          <cell r="CJ214">
            <v>0</v>
          </cell>
          <cell r="CK214">
            <v>0</v>
          </cell>
          <cell r="CV214">
            <v>4.3680148372305747E-3</v>
          </cell>
          <cell r="DG214">
            <v>190023492</v>
          </cell>
          <cell r="DR214">
            <v>65112504.539999925</v>
          </cell>
          <cell r="EC214">
            <v>2.9183870800617835</v>
          </cell>
          <cell r="EN214">
            <v>2.4095909012463064E-2</v>
          </cell>
        </row>
        <row r="215">
          <cell r="B215">
            <v>36301</v>
          </cell>
          <cell r="C215" t="str">
            <v>Academy Of Moore County</v>
          </cell>
          <cell r="D215">
            <v>5.6376106519571636E-5</v>
          </cell>
          <cell r="E215">
            <v>97543.809439239994</v>
          </cell>
          <cell r="F215">
            <v>76057.145223635802</v>
          </cell>
          <cell r="G215">
            <v>57027</v>
          </cell>
          <cell r="H215">
            <v>-27218.188886822074</v>
          </cell>
          <cell r="I215">
            <v>-1126.3400113609362</v>
          </cell>
          <cell r="J215">
            <v>82313.328658403043</v>
          </cell>
          <cell r="K215">
            <v>0</v>
          </cell>
          <cell r="L215">
            <v>-4324.8789349579602</v>
          </cell>
          <cell r="M215">
            <v>776.13051588490873</v>
          </cell>
          <cell r="N215">
            <v>29.258071761527287</v>
          </cell>
          <cell r="O215">
            <v>-13.203847907948873</v>
          </cell>
          <cell r="P215">
            <v>0</v>
          </cell>
          <cell r="Q215">
            <v>0</v>
          </cell>
          <cell r="R215">
            <v>0</v>
          </cell>
          <cell r="S215">
            <v>281064.06022787635</v>
          </cell>
          <cell r="T215">
            <v>292499</v>
          </cell>
          <cell r="U215">
            <v>411566.64329201519</v>
          </cell>
          <cell r="V215">
            <v>3104.5220635396349</v>
          </cell>
          <cell r="W215">
            <v>0</v>
          </cell>
          <cell r="X215">
            <v>707170.16535555478</v>
          </cell>
          <cell r="Y215">
            <v>7364.4700000000012</v>
          </cell>
          <cell r="Z215">
            <v>0</v>
          </cell>
          <cell r="AA215">
            <v>0</v>
          </cell>
          <cell r="AB215">
            <v>5631.7000568046806</v>
          </cell>
          <cell r="AC215">
            <v>12996.170056804682</v>
          </cell>
          <cell r="AD215" t="str">
            <v>N/A</v>
          </cell>
          <cell r="AE215">
            <v>138990</v>
          </cell>
          <cell r="AF215">
            <v>138990</v>
          </cell>
          <cell r="AG215">
            <v>138990</v>
          </cell>
          <cell r="AH215">
            <v>138990</v>
          </cell>
          <cell r="AI215">
            <v>138214</v>
          </cell>
          <cell r="AJ215">
            <v>0</v>
          </cell>
          <cell r="AK215">
            <v>694174</v>
          </cell>
          <cell r="AL215">
            <v>1518122</v>
          </cell>
          <cell r="AM215">
            <v>281064.06022787635</v>
          </cell>
          <cell r="AN215">
            <v>-40808.53</v>
          </cell>
          <cell r="AO215">
            <v>409039.46529875015</v>
          </cell>
          <cell r="AP215">
            <v>0</v>
          </cell>
          <cell r="AQ215">
            <v>285134.53000000003</v>
          </cell>
          <cell r="AR215">
            <v>0</v>
          </cell>
          <cell r="AS215">
            <v>0</v>
          </cell>
          <cell r="AT215">
            <v>2452551.525526626</v>
          </cell>
          <cell r="AU215">
            <v>4.5789344165860129E-5</v>
          </cell>
          <cell r="AV215">
            <v>0</v>
          </cell>
          <cell r="AW215">
            <v>0</v>
          </cell>
          <cell r="AY215">
            <v>0</v>
          </cell>
          <cell r="AZ215">
            <v>0</v>
          </cell>
          <cell r="BA215">
            <v>0</v>
          </cell>
          <cell r="BB215">
            <v>0</v>
          </cell>
          <cell r="BC215">
            <v>0</v>
          </cell>
          <cell r="BD215">
            <v>0</v>
          </cell>
          <cell r="BE215">
            <v>0</v>
          </cell>
          <cell r="BF215">
            <v>0</v>
          </cell>
          <cell r="BG215">
            <v>0</v>
          </cell>
          <cell r="BH215">
            <v>0</v>
          </cell>
          <cell r="BJ215">
            <v>0</v>
          </cell>
          <cell r="BL215">
            <v>0</v>
          </cell>
          <cell r="BM215">
            <v>0</v>
          </cell>
          <cell r="BN215">
            <v>0</v>
          </cell>
          <cell r="BO215">
            <v>0</v>
          </cell>
          <cell r="BQ215">
            <v>0</v>
          </cell>
          <cell r="BR215">
            <v>0</v>
          </cell>
          <cell r="BS215">
            <v>0</v>
          </cell>
          <cell r="BT215">
            <v>0</v>
          </cell>
          <cell r="CB215">
            <v>0</v>
          </cell>
          <cell r="CC215">
            <v>0</v>
          </cell>
          <cell r="CD215">
            <v>0</v>
          </cell>
          <cell r="CE215">
            <v>0</v>
          </cell>
          <cell r="CF215">
            <v>0</v>
          </cell>
          <cell r="CI215">
            <v>0</v>
          </cell>
          <cell r="CJ215">
            <v>0</v>
          </cell>
          <cell r="CK215">
            <v>0</v>
          </cell>
          <cell r="CV215">
            <v>5.6376106519571636E-5</v>
          </cell>
          <cell r="DG215">
            <v>2452552</v>
          </cell>
          <cell r="DR215">
            <v>726906.58000000007</v>
          </cell>
          <cell r="EC215">
            <v>3.3739576274024095</v>
          </cell>
          <cell r="EN215">
            <v>2.4095909012463064E-2</v>
          </cell>
        </row>
        <row r="216">
          <cell r="B216">
            <v>36302</v>
          </cell>
          <cell r="C216" t="str">
            <v>Stars Charter School</v>
          </cell>
          <cell r="D216">
            <v>1.1096453713236779E-4</v>
          </cell>
          <cell r="E216">
            <v>191994.52272915488</v>
          </cell>
          <cell r="F216">
            <v>149702.53244466431</v>
          </cell>
          <cell r="G216">
            <v>24268</v>
          </cell>
          <cell r="H216">
            <v>-53573.294040074434</v>
          </cell>
          <cell r="I216">
            <v>-2216.9639893620988</v>
          </cell>
          <cell r="J216">
            <v>162016.51689502943</v>
          </cell>
          <cell r="K216">
            <v>0</v>
          </cell>
          <cell r="L216">
            <v>-8512.6167590969053</v>
          </cell>
          <cell r="M216">
            <v>1527.6500767142568</v>
          </cell>
          <cell r="N216">
            <v>57.588375480956238</v>
          </cell>
          <cell r="O216">
            <v>-25.989004241771859</v>
          </cell>
          <cell r="P216">
            <v>0</v>
          </cell>
          <cell r="Q216">
            <v>0</v>
          </cell>
          <cell r="R216">
            <v>0</v>
          </cell>
          <cell r="S216">
            <v>465237.94672826858</v>
          </cell>
          <cell r="T216">
            <v>135052</v>
          </cell>
          <cell r="U216">
            <v>810082.58447514719</v>
          </cell>
          <cell r="V216">
            <v>6110.6003068570271</v>
          </cell>
          <cell r="W216">
            <v>0</v>
          </cell>
          <cell r="X216">
            <v>951245.18478200422</v>
          </cell>
          <cell r="Y216">
            <v>13712.070000000007</v>
          </cell>
          <cell r="Z216">
            <v>0</v>
          </cell>
          <cell r="AA216">
            <v>0</v>
          </cell>
          <cell r="AB216">
            <v>11084.819946810494</v>
          </cell>
          <cell r="AC216">
            <v>24796.889946810501</v>
          </cell>
          <cell r="AD216" t="str">
            <v>N/A</v>
          </cell>
          <cell r="AE216">
            <v>185595</v>
          </cell>
          <cell r="AF216">
            <v>185595</v>
          </cell>
          <cell r="AG216">
            <v>185595</v>
          </cell>
          <cell r="AH216">
            <v>185595</v>
          </cell>
          <cell r="AI216">
            <v>184068</v>
          </cell>
          <cell r="AJ216">
            <v>0</v>
          </cell>
          <cell r="AK216">
            <v>926448</v>
          </cell>
          <cell r="AL216">
            <v>3516911</v>
          </cell>
          <cell r="AM216">
            <v>465237.94672826858</v>
          </cell>
          <cell r="AN216">
            <v>-81262.929999999993</v>
          </cell>
          <cell r="AO216">
            <v>805108.36483519385</v>
          </cell>
          <cell r="AP216">
            <v>0</v>
          </cell>
          <cell r="AQ216">
            <v>121339.93</v>
          </cell>
          <cell r="AR216">
            <v>0</v>
          </cell>
          <cell r="AS216">
            <v>0</v>
          </cell>
          <cell r="AT216">
            <v>4827334.311563462</v>
          </cell>
          <cell r="AU216">
            <v>1.0607645393740597E-4</v>
          </cell>
          <cell r="AV216">
            <v>0</v>
          </cell>
          <cell r="AW216">
            <v>0</v>
          </cell>
          <cell r="AY216">
            <v>0</v>
          </cell>
          <cell r="AZ216">
            <v>0</v>
          </cell>
          <cell r="BA216">
            <v>0</v>
          </cell>
          <cell r="BB216">
            <v>0</v>
          </cell>
          <cell r="BC216">
            <v>0</v>
          </cell>
          <cell r="BD216">
            <v>0</v>
          </cell>
          <cell r="BE216">
            <v>0</v>
          </cell>
          <cell r="BF216">
            <v>0</v>
          </cell>
          <cell r="BG216">
            <v>0</v>
          </cell>
          <cell r="BH216">
            <v>0</v>
          </cell>
          <cell r="BJ216">
            <v>0</v>
          </cell>
          <cell r="BL216">
            <v>0</v>
          </cell>
          <cell r="BM216">
            <v>0</v>
          </cell>
          <cell r="BN216">
            <v>0</v>
          </cell>
          <cell r="BO216">
            <v>0</v>
          </cell>
          <cell r="BQ216">
            <v>0</v>
          </cell>
          <cell r="BR216">
            <v>0</v>
          </cell>
          <cell r="BS216">
            <v>0</v>
          </cell>
          <cell r="BT216">
            <v>0</v>
          </cell>
          <cell r="CB216">
            <v>0</v>
          </cell>
          <cell r="CC216">
            <v>0</v>
          </cell>
          <cell r="CD216">
            <v>0</v>
          </cell>
          <cell r="CE216">
            <v>0</v>
          </cell>
          <cell r="CF216">
            <v>0</v>
          </cell>
          <cell r="CI216">
            <v>0</v>
          </cell>
          <cell r="CJ216">
            <v>0</v>
          </cell>
          <cell r="CK216">
            <v>0</v>
          </cell>
          <cell r="CV216">
            <v>1.1096453713236779E-4</v>
          </cell>
          <cell r="DG216">
            <v>4827335</v>
          </cell>
          <cell r="DR216">
            <v>1436669.5200000003</v>
          </cell>
          <cell r="EC216">
            <v>3.3600872941189697</v>
          </cell>
          <cell r="EN216">
            <v>2.4095909012463064E-2</v>
          </cell>
        </row>
        <row r="217">
          <cell r="B217">
            <v>36305</v>
          </cell>
          <cell r="C217" t="str">
            <v>Sandhills Community College</v>
          </cell>
          <cell r="D217">
            <v>8.7947635124209923E-4</v>
          </cell>
          <cell r="E217">
            <v>1521699.1542701744</v>
          </cell>
          <cell r="F217">
            <v>1186503.7282053495</v>
          </cell>
          <cell r="G217">
            <v>176391</v>
          </cell>
          <cell r="H217">
            <v>-424608.13503128773</v>
          </cell>
          <cell r="I217">
            <v>-17571.085777372828</v>
          </cell>
          <cell r="J217">
            <v>1284101.1984740745</v>
          </cell>
          <cell r="K217">
            <v>0</v>
          </cell>
          <cell r="L217">
            <v>-67468.808686888806</v>
          </cell>
          <cell r="M217">
            <v>12107.761183563449</v>
          </cell>
          <cell r="N217">
            <v>456.43063676762466</v>
          </cell>
          <cell r="O217">
            <v>-205.98215622441205</v>
          </cell>
          <cell r="P217">
            <v>0</v>
          </cell>
          <cell r="Q217">
            <v>0</v>
          </cell>
          <cell r="R217">
            <v>0</v>
          </cell>
          <cell r="S217">
            <v>3671405.2611181564</v>
          </cell>
          <cell r="T217">
            <v>881950.71000000008</v>
          </cell>
          <cell r="U217">
            <v>6420505.9923703726</v>
          </cell>
          <cell r="V217">
            <v>48431.044734253795</v>
          </cell>
          <cell r="W217">
            <v>0</v>
          </cell>
          <cell r="X217">
            <v>7350887.7471046261</v>
          </cell>
          <cell r="Y217">
            <v>0</v>
          </cell>
          <cell r="Z217">
            <v>0</v>
          </cell>
          <cell r="AA217">
            <v>0</v>
          </cell>
          <cell r="AB217">
            <v>87855.428886864131</v>
          </cell>
          <cell r="AC217">
            <v>87855.428886864131</v>
          </cell>
          <cell r="AD217" t="str">
            <v>N/A</v>
          </cell>
          <cell r="AE217">
            <v>1455028</v>
          </cell>
          <cell r="AF217">
            <v>1455029</v>
          </cell>
          <cell r="AG217">
            <v>1455029</v>
          </cell>
          <cell r="AH217">
            <v>1455029</v>
          </cell>
          <cell r="AI217">
            <v>1442921</v>
          </cell>
          <cell r="AJ217">
            <v>0</v>
          </cell>
          <cell r="AK217">
            <v>7263036</v>
          </cell>
          <cell r="AL217">
            <v>28178928</v>
          </cell>
          <cell r="AM217">
            <v>3671405.2611181564</v>
          </cell>
          <cell r="AN217">
            <v>-853154.71000000008</v>
          </cell>
          <cell r="AO217">
            <v>6381081.6082177628</v>
          </cell>
          <cell r="AP217">
            <v>0</v>
          </cell>
          <cell r="AQ217">
            <v>881950.71000000008</v>
          </cell>
          <cell r="AR217">
            <v>0</v>
          </cell>
          <cell r="AS217">
            <v>0</v>
          </cell>
          <cell r="AT217">
            <v>38260210.86933592</v>
          </cell>
          <cell r="AU217">
            <v>8.4992788967464417E-4</v>
          </cell>
          <cell r="AV217">
            <v>0</v>
          </cell>
          <cell r="AW217">
            <v>0</v>
          </cell>
          <cell r="AY217">
            <v>0</v>
          </cell>
          <cell r="AZ217">
            <v>0</v>
          </cell>
          <cell r="BA217">
            <v>0</v>
          </cell>
          <cell r="BB217">
            <v>0</v>
          </cell>
          <cell r="BC217">
            <v>0</v>
          </cell>
          <cell r="BD217">
            <v>0</v>
          </cell>
          <cell r="BE217">
            <v>0</v>
          </cell>
          <cell r="BF217">
            <v>0</v>
          </cell>
          <cell r="BG217">
            <v>0</v>
          </cell>
          <cell r="BH217">
            <v>0</v>
          </cell>
          <cell r="BJ217">
            <v>0</v>
          </cell>
          <cell r="BL217">
            <v>0</v>
          </cell>
          <cell r="BM217">
            <v>0</v>
          </cell>
          <cell r="BN217">
            <v>0</v>
          </cell>
          <cell r="BO217">
            <v>0</v>
          </cell>
          <cell r="BQ217">
            <v>0</v>
          </cell>
          <cell r="BR217">
            <v>0</v>
          </cell>
          <cell r="BS217">
            <v>0</v>
          </cell>
          <cell r="BT217">
            <v>0</v>
          </cell>
          <cell r="CB217">
            <v>0</v>
          </cell>
          <cell r="CC217">
            <v>0</v>
          </cell>
          <cell r="CD217">
            <v>0</v>
          </cell>
          <cell r="CE217">
            <v>0</v>
          </cell>
          <cell r="CF217">
            <v>0</v>
          </cell>
          <cell r="CI217">
            <v>0</v>
          </cell>
          <cell r="CJ217">
            <v>0</v>
          </cell>
          <cell r="CK217">
            <v>0</v>
          </cell>
          <cell r="CV217">
            <v>8.7947635124209923E-4</v>
          </cell>
          <cell r="DG217">
            <v>38260211</v>
          </cell>
          <cell r="DR217">
            <v>14893977.860000012</v>
          </cell>
          <cell r="EC217">
            <v>2.5688376442906815</v>
          </cell>
          <cell r="EN217">
            <v>2.4095909012463064E-2</v>
          </cell>
        </row>
        <row r="218">
          <cell r="B218">
            <v>36400</v>
          </cell>
          <cell r="C218" t="str">
            <v>Nash-Rocky Mount Schools</v>
          </cell>
          <cell r="D218">
            <v>4.6871375997386069E-3</v>
          </cell>
          <cell r="E218">
            <v>8109840.9427347835</v>
          </cell>
          <cell r="F218">
            <v>6323428.9686664166</v>
          </cell>
          <cell r="G218">
            <v>-150925</v>
          </cell>
          <cell r="H218">
            <v>-2262933.7924200553</v>
          </cell>
          <cell r="I218">
            <v>-93644.470029285862</v>
          </cell>
          <cell r="J218">
            <v>6843571.178163969</v>
          </cell>
          <cell r="K218">
            <v>0</v>
          </cell>
          <cell r="L218">
            <v>-359572.59062084206</v>
          </cell>
          <cell r="M218">
            <v>64527.877994656512</v>
          </cell>
          <cell r="N218">
            <v>2432.5306715123425</v>
          </cell>
          <cell r="O218">
            <v>-1097.7744972347791</v>
          </cell>
          <cell r="P218">
            <v>0</v>
          </cell>
          <cell r="Q218">
            <v>0</v>
          </cell>
          <cell r="R218">
            <v>0</v>
          </cell>
          <cell r="S218">
            <v>18475627.870663922</v>
          </cell>
          <cell r="T218">
            <v>163868.46999999881</v>
          </cell>
          <cell r="U218">
            <v>34217855.890819848</v>
          </cell>
          <cell r="V218">
            <v>258111.51197862605</v>
          </cell>
          <cell r="W218">
            <v>0</v>
          </cell>
          <cell r="X218">
            <v>34639835.872798473</v>
          </cell>
          <cell r="Y218">
            <v>918494</v>
          </cell>
          <cell r="Z218">
            <v>0</v>
          </cell>
          <cell r="AA218">
            <v>0</v>
          </cell>
          <cell r="AB218">
            <v>468222.35014642932</v>
          </cell>
          <cell r="AC218">
            <v>1386716.3501464294</v>
          </cell>
          <cell r="AD218" t="str">
            <v>N/A</v>
          </cell>
          <cell r="AE218">
            <v>6663530</v>
          </cell>
          <cell r="AF218">
            <v>6663530</v>
          </cell>
          <cell r="AG218">
            <v>6663530</v>
          </cell>
          <cell r="AH218">
            <v>6663530</v>
          </cell>
          <cell r="AI218">
            <v>6599002</v>
          </cell>
          <cell r="AJ218">
            <v>0</v>
          </cell>
          <cell r="AK218">
            <v>33253122</v>
          </cell>
          <cell r="AL218">
            <v>156501864</v>
          </cell>
          <cell r="AM218">
            <v>18475627.870663922</v>
          </cell>
          <cell r="AN218">
            <v>-4324194.4699999988</v>
          </cell>
          <cell r="AO218">
            <v>34007745.052652046</v>
          </cell>
          <cell r="AP218">
            <v>0</v>
          </cell>
          <cell r="AQ218">
            <v>-754625.53000000119</v>
          </cell>
          <cell r="AR218">
            <v>0</v>
          </cell>
          <cell r="AS218">
            <v>0</v>
          </cell>
          <cell r="AT218">
            <v>203906416.92331597</v>
          </cell>
          <cell r="AU218">
            <v>4.7203817312791458E-3</v>
          </cell>
          <cell r="AV218">
            <v>0</v>
          </cell>
          <cell r="AW218">
            <v>0</v>
          </cell>
          <cell r="AY218">
            <v>0</v>
          </cell>
          <cell r="AZ218">
            <v>0</v>
          </cell>
          <cell r="BA218">
            <v>0</v>
          </cell>
          <cell r="BB218">
            <v>0</v>
          </cell>
          <cell r="BC218">
            <v>0</v>
          </cell>
          <cell r="BD218">
            <v>0</v>
          </cell>
          <cell r="BE218">
            <v>0</v>
          </cell>
          <cell r="BF218">
            <v>0</v>
          </cell>
          <cell r="BG218">
            <v>0</v>
          </cell>
          <cell r="BH218">
            <v>0</v>
          </cell>
          <cell r="BJ218">
            <v>0</v>
          </cell>
          <cell r="BL218">
            <v>0</v>
          </cell>
          <cell r="BM218">
            <v>0</v>
          </cell>
          <cell r="BN218">
            <v>0</v>
          </cell>
          <cell r="BO218">
            <v>0</v>
          </cell>
          <cell r="BQ218">
            <v>0</v>
          </cell>
          <cell r="BR218">
            <v>0</v>
          </cell>
          <cell r="BS218">
            <v>0</v>
          </cell>
          <cell r="BT218">
            <v>0</v>
          </cell>
          <cell r="CB218">
            <v>0</v>
          </cell>
          <cell r="CC218">
            <v>0</v>
          </cell>
          <cell r="CD218">
            <v>0</v>
          </cell>
          <cell r="CE218">
            <v>0</v>
          </cell>
          <cell r="CF218">
            <v>0</v>
          </cell>
          <cell r="CI218">
            <v>0</v>
          </cell>
          <cell r="CJ218">
            <v>0</v>
          </cell>
          <cell r="CK218">
            <v>0</v>
          </cell>
          <cell r="CV218">
            <v>4.6871375997386069E-3</v>
          </cell>
          <cell r="DG218">
            <v>203906417</v>
          </cell>
          <cell r="DR218">
            <v>73556121.539999887</v>
          </cell>
          <cell r="EC218">
            <v>2.7721202903434148</v>
          </cell>
          <cell r="EN218">
            <v>2.4095909012463064E-2</v>
          </cell>
        </row>
        <row r="219">
          <cell r="B219">
            <v>36405</v>
          </cell>
          <cell r="C219" t="str">
            <v>Nash Technical College</v>
          </cell>
          <cell r="D219">
            <v>7.9709936527595955E-4</v>
          </cell>
          <cell r="E219">
            <v>1379167.760789312</v>
          </cell>
          <cell r="F219">
            <v>1075368.7319895858</v>
          </cell>
          <cell r="G219">
            <v>260459</v>
          </cell>
          <cell r="H219">
            <v>-384836.81163961132</v>
          </cell>
          <cell r="I219">
            <v>-15925.273374971996</v>
          </cell>
          <cell r="J219">
            <v>1163824.6427072177</v>
          </cell>
          <cell r="K219">
            <v>0</v>
          </cell>
          <cell r="L219">
            <v>-61149.278777411964</v>
          </cell>
          <cell r="M219">
            <v>10973.676257128382</v>
          </cell>
          <cell r="N219">
            <v>413.67862859091747</v>
          </cell>
          <cell r="O219">
            <v>-186.68864234128247</v>
          </cell>
          <cell r="P219">
            <v>0</v>
          </cell>
          <cell r="Q219">
            <v>0</v>
          </cell>
          <cell r="R219">
            <v>0</v>
          </cell>
          <cell r="S219">
            <v>3428109.4379374981</v>
          </cell>
          <cell r="T219">
            <v>1302291.57</v>
          </cell>
          <cell r="U219">
            <v>5819123.2135360893</v>
          </cell>
          <cell r="V219">
            <v>43894.705028513526</v>
          </cell>
          <cell r="W219">
            <v>0</v>
          </cell>
          <cell r="X219">
            <v>7165309.488564603</v>
          </cell>
          <cell r="Y219">
            <v>0</v>
          </cell>
          <cell r="Z219">
            <v>0</v>
          </cell>
          <cell r="AA219">
            <v>0</v>
          </cell>
          <cell r="AB219">
            <v>79626.366874859974</v>
          </cell>
          <cell r="AC219">
            <v>79626.366874859974</v>
          </cell>
          <cell r="AD219" t="str">
            <v>N/A</v>
          </cell>
          <cell r="AE219">
            <v>1419331</v>
          </cell>
          <cell r="AF219">
            <v>1419332</v>
          </cell>
          <cell r="AG219">
            <v>1419332</v>
          </cell>
          <cell r="AH219">
            <v>1419332</v>
          </cell>
          <cell r="AI219">
            <v>1408358</v>
          </cell>
          <cell r="AJ219">
            <v>0</v>
          </cell>
          <cell r="AK219">
            <v>7085685</v>
          </cell>
          <cell r="AL219">
            <v>24893168</v>
          </cell>
          <cell r="AM219">
            <v>3428109.4379374981</v>
          </cell>
          <cell r="AN219">
            <v>-730429.57000000007</v>
          </cell>
          <cell r="AO219">
            <v>5783391.5516897431</v>
          </cell>
          <cell r="AP219">
            <v>0</v>
          </cell>
          <cell r="AQ219">
            <v>1302291.57</v>
          </cell>
          <cell r="AR219">
            <v>0</v>
          </cell>
          <cell r="AS219">
            <v>0</v>
          </cell>
          <cell r="AT219">
            <v>34676530.989627242</v>
          </cell>
          <cell r="AU219">
            <v>7.5082335496289888E-4</v>
          </cell>
          <cell r="AV219">
            <v>0</v>
          </cell>
          <cell r="AW219">
            <v>0</v>
          </cell>
          <cell r="AY219">
            <v>0</v>
          </cell>
          <cell r="AZ219">
            <v>0</v>
          </cell>
          <cell r="BA219">
            <v>0</v>
          </cell>
          <cell r="BB219">
            <v>0</v>
          </cell>
          <cell r="BC219">
            <v>0</v>
          </cell>
          <cell r="BD219">
            <v>0</v>
          </cell>
          <cell r="BE219">
            <v>0</v>
          </cell>
          <cell r="BF219">
            <v>0</v>
          </cell>
          <cell r="BG219">
            <v>0</v>
          </cell>
          <cell r="BH219">
            <v>0</v>
          </cell>
          <cell r="BJ219">
            <v>0</v>
          </cell>
          <cell r="BL219">
            <v>0</v>
          </cell>
          <cell r="BM219">
            <v>0</v>
          </cell>
          <cell r="BN219">
            <v>0</v>
          </cell>
          <cell r="BO219">
            <v>0</v>
          </cell>
          <cell r="BQ219">
            <v>0</v>
          </cell>
          <cell r="BR219">
            <v>0</v>
          </cell>
          <cell r="BS219">
            <v>0</v>
          </cell>
          <cell r="BT219">
            <v>0</v>
          </cell>
          <cell r="CB219">
            <v>0</v>
          </cell>
          <cell r="CC219">
            <v>0</v>
          </cell>
          <cell r="CD219">
            <v>0</v>
          </cell>
          <cell r="CE219">
            <v>0</v>
          </cell>
          <cell r="CF219">
            <v>0</v>
          </cell>
          <cell r="CI219">
            <v>0</v>
          </cell>
          <cell r="CJ219">
            <v>0</v>
          </cell>
          <cell r="CK219">
            <v>0</v>
          </cell>
          <cell r="CV219">
            <v>7.9709936527595955E-4</v>
          </cell>
          <cell r="DG219">
            <v>34676532</v>
          </cell>
          <cell r="DR219">
            <v>12522920.060000004</v>
          </cell>
          <cell r="EC219">
            <v>2.7690452253833193</v>
          </cell>
          <cell r="EN219">
            <v>2.4095909012463064E-2</v>
          </cell>
        </row>
        <row r="220">
          <cell r="B220">
            <v>36500</v>
          </cell>
          <cell r="C220" t="str">
            <v>New Hanover County Schools</v>
          </cell>
          <cell r="D220">
            <v>9.2600936236601917E-3</v>
          </cell>
          <cell r="E220">
            <v>16022121.135702267</v>
          </cell>
          <cell r="F220">
            <v>12492815.290014435</v>
          </cell>
          <cell r="G220">
            <v>792952</v>
          </cell>
          <cell r="H220">
            <v>-4470741.1156699881</v>
          </cell>
          <cell r="I220">
            <v>-185007.70275180053</v>
          </cell>
          <cell r="J220">
            <v>13520428.72253526</v>
          </cell>
          <cell r="K220">
            <v>0</v>
          </cell>
          <cell r="L220">
            <v>-710385.77016316436</v>
          </cell>
          <cell r="M220">
            <v>127483.81690351163</v>
          </cell>
          <cell r="N220">
            <v>4805.8033888071659</v>
          </cell>
          <cell r="O220">
            <v>-2168.8065275974536</v>
          </cell>
          <cell r="P220">
            <v>0</v>
          </cell>
          <cell r="Q220">
            <v>0</v>
          </cell>
          <cell r="R220">
            <v>0</v>
          </cell>
          <cell r="S220">
            <v>37592303.37343172</v>
          </cell>
          <cell r="T220">
            <v>4166781</v>
          </cell>
          <cell r="U220">
            <v>67602143.612676308</v>
          </cell>
          <cell r="V220">
            <v>509935.26761404652</v>
          </cell>
          <cell r="W220">
            <v>0</v>
          </cell>
          <cell r="X220">
            <v>72278859.880290359</v>
          </cell>
          <cell r="Y220">
            <v>202021.27000000048</v>
          </cell>
          <cell r="Z220">
            <v>0</v>
          </cell>
          <cell r="AA220">
            <v>0</v>
          </cell>
          <cell r="AB220">
            <v>925038.51375900256</v>
          </cell>
          <cell r="AC220">
            <v>1127059.783759003</v>
          </cell>
          <cell r="AD220" t="str">
            <v>N/A</v>
          </cell>
          <cell r="AE220">
            <v>14255857</v>
          </cell>
          <cell r="AF220">
            <v>14255857</v>
          </cell>
          <cell r="AG220">
            <v>14255857</v>
          </cell>
          <cell r="AH220">
            <v>14255857</v>
          </cell>
          <cell r="AI220">
            <v>14128373</v>
          </cell>
          <cell r="AJ220">
            <v>0</v>
          </cell>
          <cell r="AK220">
            <v>71151801</v>
          </cell>
          <cell r="AL220">
            <v>302013573</v>
          </cell>
          <cell r="AM220">
            <v>37592303.37343172</v>
          </cell>
          <cell r="AN220">
            <v>-7912128.7299999995</v>
          </cell>
          <cell r="AO220">
            <v>67187040.366531342</v>
          </cell>
          <cell r="AP220">
            <v>0</v>
          </cell>
          <cell r="AQ220">
            <v>3964759.7299999995</v>
          </cell>
          <cell r="AR220">
            <v>0</v>
          </cell>
          <cell r="AS220">
            <v>0</v>
          </cell>
          <cell r="AT220">
            <v>402845547.73996305</v>
          </cell>
          <cell r="AU220">
            <v>9.1092803688785605E-3</v>
          </cell>
          <cell r="AV220">
            <v>0</v>
          </cell>
          <cell r="AW220">
            <v>0</v>
          </cell>
          <cell r="AY220">
            <v>0</v>
          </cell>
          <cell r="AZ220">
            <v>0</v>
          </cell>
          <cell r="BA220">
            <v>0</v>
          </cell>
          <cell r="BB220">
            <v>0</v>
          </cell>
          <cell r="BC220">
            <v>0</v>
          </cell>
          <cell r="BD220">
            <v>0</v>
          </cell>
          <cell r="BE220">
            <v>0</v>
          </cell>
          <cell r="BF220">
            <v>0</v>
          </cell>
          <cell r="BG220">
            <v>0</v>
          </cell>
          <cell r="BH220">
            <v>0</v>
          </cell>
          <cell r="BJ220">
            <v>0</v>
          </cell>
          <cell r="BL220">
            <v>0</v>
          </cell>
          <cell r="BM220">
            <v>0</v>
          </cell>
          <cell r="BN220">
            <v>0</v>
          </cell>
          <cell r="BO220">
            <v>0</v>
          </cell>
          <cell r="BQ220">
            <v>0</v>
          </cell>
          <cell r="BR220">
            <v>0</v>
          </cell>
          <cell r="BS220">
            <v>0</v>
          </cell>
          <cell r="BT220">
            <v>0</v>
          </cell>
          <cell r="CB220">
            <v>0</v>
          </cell>
          <cell r="CC220">
            <v>0</v>
          </cell>
          <cell r="CD220">
            <v>0</v>
          </cell>
          <cell r="CE220">
            <v>0</v>
          </cell>
          <cell r="CF220">
            <v>0</v>
          </cell>
          <cell r="CI220">
            <v>0</v>
          </cell>
          <cell r="CJ220">
            <v>0</v>
          </cell>
          <cell r="CK220">
            <v>0</v>
          </cell>
          <cell r="CV220">
            <v>9.2600936236601917E-3</v>
          </cell>
          <cell r="DG220">
            <v>402845548</v>
          </cell>
          <cell r="DR220">
            <v>137779977.63999993</v>
          </cell>
          <cell r="EC220">
            <v>2.9238322933436658</v>
          </cell>
          <cell r="EN220">
            <v>2.4095909012463064E-2</v>
          </cell>
        </row>
        <row r="221">
          <cell r="B221">
            <v>36501</v>
          </cell>
          <cell r="C221" t="str">
            <v>Cape Fear Center For Inquiry</v>
          </cell>
          <cell r="D221">
            <v>1.1067121475554864E-4</v>
          </cell>
          <cell r="E221">
            <v>191487.0066235725</v>
          </cell>
          <cell r="F221">
            <v>149306.81049811002</v>
          </cell>
          <cell r="G221">
            <v>-6393</v>
          </cell>
          <cell r="H221">
            <v>-53431.679012895795</v>
          </cell>
          <cell r="I221">
            <v>-2211.1036923384972</v>
          </cell>
          <cell r="J221">
            <v>161588.2443040942</v>
          </cell>
          <cell r="K221">
            <v>0</v>
          </cell>
          <cell r="L221">
            <v>-8490.1146061996224</v>
          </cell>
          <cell r="M221">
            <v>1523.6119041320087</v>
          </cell>
          <cell r="N221">
            <v>57.436147033834636</v>
          </cell>
          <cell r="O221">
            <v>-25.920305207897048</v>
          </cell>
          <cell r="P221">
            <v>0</v>
          </cell>
          <cell r="Q221">
            <v>0</v>
          </cell>
          <cell r="R221">
            <v>0</v>
          </cell>
          <cell r="S221">
            <v>433411.29186030076</v>
          </cell>
          <cell r="T221">
            <v>0</v>
          </cell>
          <cell r="U221">
            <v>807941.22152047104</v>
          </cell>
          <cell r="V221">
            <v>6094.4476165280348</v>
          </cell>
          <cell r="W221">
            <v>0</v>
          </cell>
          <cell r="X221">
            <v>814035.66913699906</v>
          </cell>
          <cell r="Y221">
            <v>31959.699999999997</v>
          </cell>
          <cell r="Z221">
            <v>0</v>
          </cell>
          <cell r="AA221">
            <v>0</v>
          </cell>
          <cell r="AB221">
            <v>11055.518461692485</v>
          </cell>
          <cell r="AC221">
            <v>43015.218461692479</v>
          </cell>
          <cell r="AD221" t="str">
            <v>N/A</v>
          </cell>
          <cell r="AE221">
            <v>154509</v>
          </cell>
          <cell r="AF221">
            <v>154509</v>
          </cell>
          <cell r="AG221">
            <v>154509</v>
          </cell>
          <cell r="AH221">
            <v>154509</v>
          </cell>
          <cell r="AI221">
            <v>152985</v>
          </cell>
          <cell r="AJ221">
            <v>0</v>
          </cell>
          <cell r="AK221">
            <v>771021</v>
          </cell>
          <cell r="AL221">
            <v>3695273</v>
          </cell>
          <cell r="AM221">
            <v>433411.29186030076</v>
          </cell>
          <cell r="AN221">
            <v>-85130.3</v>
          </cell>
          <cell r="AO221">
            <v>802980.15067530656</v>
          </cell>
          <cell r="AP221">
            <v>0</v>
          </cell>
          <cell r="AQ221">
            <v>-31959.699999999997</v>
          </cell>
          <cell r="AR221">
            <v>0</v>
          </cell>
          <cell r="AS221">
            <v>0</v>
          </cell>
          <cell r="AT221">
            <v>4814574.4425356071</v>
          </cell>
          <cell r="AU221">
            <v>1.1145617199183244E-4</v>
          </cell>
          <cell r="AV221">
            <v>0</v>
          </cell>
          <cell r="AW221">
            <v>0</v>
          </cell>
          <cell r="AY221">
            <v>0</v>
          </cell>
          <cell r="AZ221">
            <v>0</v>
          </cell>
          <cell r="BA221">
            <v>0</v>
          </cell>
          <cell r="BB221">
            <v>0</v>
          </cell>
          <cell r="BC221">
            <v>0</v>
          </cell>
          <cell r="BD221">
            <v>0</v>
          </cell>
          <cell r="BE221">
            <v>0</v>
          </cell>
          <cell r="BF221">
            <v>0</v>
          </cell>
          <cell r="BG221">
            <v>0</v>
          </cell>
          <cell r="BH221">
            <v>0</v>
          </cell>
          <cell r="BJ221">
            <v>0</v>
          </cell>
          <cell r="BL221">
            <v>0</v>
          </cell>
          <cell r="BM221">
            <v>0</v>
          </cell>
          <cell r="BN221">
            <v>0</v>
          </cell>
          <cell r="BO221">
            <v>0</v>
          </cell>
          <cell r="BQ221">
            <v>0</v>
          </cell>
          <cell r="BR221">
            <v>0</v>
          </cell>
          <cell r="BS221">
            <v>0</v>
          </cell>
          <cell r="BT221">
            <v>0</v>
          </cell>
          <cell r="CB221">
            <v>0</v>
          </cell>
          <cell r="CC221">
            <v>0</v>
          </cell>
          <cell r="CD221">
            <v>0</v>
          </cell>
          <cell r="CE221">
            <v>0</v>
          </cell>
          <cell r="CF221">
            <v>0</v>
          </cell>
          <cell r="CI221">
            <v>0</v>
          </cell>
          <cell r="CJ221">
            <v>0</v>
          </cell>
          <cell r="CK221">
            <v>0</v>
          </cell>
          <cell r="CV221">
            <v>1.1067121475554864E-4</v>
          </cell>
          <cell r="DG221">
            <v>4814574</v>
          </cell>
          <cell r="DR221">
            <v>1499516.45</v>
          </cell>
          <cell r="EC221">
            <v>3.2107510391099745</v>
          </cell>
          <cell r="EN221">
            <v>2.4095909012463064E-2</v>
          </cell>
        </row>
        <row r="222">
          <cell r="B222">
            <v>36502</v>
          </cell>
          <cell r="C222" t="str">
            <v>Wilmington Preparatory Academy</v>
          </cell>
          <cell r="D222">
            <v>4.5678848884780135E-5</v>
          </cell>
          <cell r="E222">
            <v>79035.059462185251</v>
          </cell>
          <cell r="F222">
            <v>61625.448399352055</v>
          </cell>
          <cell r="G222">
            <v>-5546</v>
          </cell>
          <cell r="H222">
            <v>-22053.589966290467</v>
          </cell>
          <cell r="I222">
            <v>-912.61916347444628</v>
          </cell>
          <cell r="J222">
            <v>66694.533076439271</v>
          </cell>
          <cell r="K222">
            <v>0</v>
          </cell>
          <cell r="L222">
            <v>-3504.2414865299324</v>
          </cell>
          <cell r="M222">
            <v>628.86124528066432</v>
          </cell>
          <cell r="N222">
            <v>23.706408994223196</v>
          </cell>
          <cell r="O222">
            <v>-10.698443197304355</v>
          </cell>
          <cell r="P222">
            <v>0</v>
          </cell>
          <cell r="Q222">
            <v>0</v>
          </cell>
          <cell r="R222">
            <v>0</v>
          </cell>
          <cell r="S222">
            <v>175980.4595327593</v>
          </cell>
          <cell r="T222">
            <v>0</v>
          </cell>
          <cell r="U222">
            <v>333472.66538219637</v>
          </cell>
          <cell r="V222">
            <v>2515.4449811226573</v>
          </cell>
          <cell r="W222">
            <v>0</v>
          </cell>
          <cell r="X222">
            <v>335988.11036331905</v>
          </cell>
          <cell r="Y222">
            <v>27727.260000000006</v>
          </cell>
          <cell r="Z222">
            <v>0</v>
          </cell>
          <cell r="AA222">
            <v>0</v>
          </cell>
          <cell r="AB222">
            <v>4563.0958173722311</v>
          </cell>
          <cell r="AC222">
            <v>32290.355817372238</v>
          </cell>
          <cell r="AD222" t="str">
            <v>N/A</v>
          </cell>
          <cell r="AE222">
            <v>60866</v>
          </cell>
          <cell r="AF222">
            <v>60865</v>
          </cell>
          <cell r="AG222">
            <v>60865</v>
          </cell>
          <cell r="AH222">
            <v>60865</v>
          </cell>
          <cell r="AI222">
            <v>60236</v>
          </cell>
          <cell r="AJ222">
            <v>0</v>
          </cell>
          <cell r="AK222">
            <v>303697</v>
          </cell>
          <cell r="AL222">
            <v>1539314</v>
          </cell>
          <cell r="AM222">
            <v>175980.4595327593</v>
          </cell>
          <cell r="AN222">
            <v>-31806.739999999994</v>
          </cell>
          <cell r="AO222">
            <v>331425.01454594685</v>
          </cell>
          <cell r="AP222">
            <v>0</v>
          </cell>
          <cell r="AQ222">
            <v>-27727.260000000006</v>
          </cell>
          <cell r="AR222">
            <v>0</v>
          </cell>
          <cell r="AS222">
            <v>0</v>
          </cell>
          <cell r="AT222">
            <v>1987185.4740787062</v>
          </cell>
          <cell r="AU222">
            <v>4.6428511604156449E-5</v>
          </cell>
          <cell r="AV222">
            <v>0</v>
          </cell>
          <cell r="AW222">
            <v>0</v>
          </cell>
          <cell r="AY222">
            <v>0</v>
          </cell>
          <cell r="AZ222">
            <v>0</v>
          </cell>
          <cell r="BA222">
            <v>0</v>
          </cell>
          <cell r="BB222">
            <v>0</v>
          </cell>
          <cell r="BC222">
            <v>0</v>
          </cell>
          <cell r="BD222">
            <v>0</v>
          </cell>
          <cell r="BE222">
            <v>0</v>
          </cell>
          <cell r="BF222">
            <v>0</v>
          </cell>
          <cell r="BG222">
            <v>0</v>
          </cell>
          <cell r="BH222">
            <v>0</v>
          </cell>
          <cell r="BJ222">
            <v>0</v>
          </cell>
          <cell r="BL222">
            <v>0</v>
          </cell>
          <cell r="BM222">
            <v>0</v>
          </cell>
          <cell r="BN222">
            <v>0</v>
          </cell>
          <cell r="BO222">
            <v>0</v>
          </cell>
          <cell r="BQ222">
            <v>0</v>
          </cell>
          <cell r="BR222">
            <v>0</v>
          </cell>
          <cell r="BS222">
            <v>0</v>
          </cell>
          <cell r="BT222">
            <v>0</v>
          </cell>
          <cell r="CB222">
            <v>0</v>
          </cell>
          <cell r="CC222">
            <v>0</v>
          </cell>
          <cell r="CD222">
            <v>0</v>
          </cell>
          <cell r="CE222">
            <v>0</v>
          </cell>
          <cell r="CF222">
            <v>0</v>
          </cell>
          <cell r="CI222">
            <v>0</v>
          </cell>
          <cell r="CJ222">
            <v>0</v>
          </cell>
          <cell r="CK222">
            <v>0</v>
          </cell>
          <cell r="CV222">
            <v>4.5678848884780135E-5</v>
          </cell>
          <cell r="DG222">
            <v>1987185</v>
          </cell>
          <cell r="DR222">
            <v>539505.5</v>
          </cell>
          <cell r="EC222">
            <v>3.6833452114946001</v>
          </cell>
          <cell r="EN222">
            <v>2.4095909012463064E-2</v>
          </cell>
        </row>
        <row r="223">
          <cell r="B223">
            <v>36505</v>
          </cell>
          <cell r="C223" t="str">
            <v>Cape Fear Community College</v>
          </cell>
          <cell r="D223">
            <v>1.8479689584723819E-3</v>
          </cell>
          <cell r="E223">
            <v>3197417.187231299</v>
          </cell>
          <cell r="F223">
            <v>2493099.5082909972</v>
          </cell>
          <cell r="G223">
            <v>-104580</v>
          </cell>
          <cell r="H223">
            <v>-892193.01001610456</v>
          </cell>
          <cell r="I223">
            <v>-36920.630142449496</v>
          </cell>
          <cell r="J223">
            <v>2698172.7831179025</v>
          </cell>
          <cell r="K223">
            <v>0</v>
          </cell>
          <cell r="L223">
            <v>-141766.4772252196</v>
          </cell>
          <cell r="M223">
            <v>25441.010201379286</v>
          </cell>
          <cell r="N223">
            <v>959.05893006799681</v>
          </cell>
          <cell r="O223">
            <v>-432.81280976381657</v>
          </cell>
          <cell r="P223">
            <v>0</v>
          </cell>
          <cell r="Q223">
            <v>0</v>
          </cell>
          <cell r="R223">
            <v>0</v>
          </cell>
          <cell r="S223">
            <v>7239196.6175781097</v>
          </cell>
          <cell r="T223">
            <v>93130.929999999935</v>
          </cell>
          <cell r="U223">
            <v>13490863.915589513</v>
          </cell>
          <cell r="V223">
            <v>101764.04080551714</v>
          </cell>
          <cell r="W223">
            <v>0</v>
          </cell>
          <cell r="X223">
            <v>13685758.88639503</v>
          </cell>
          <cell r="Y223">
            <v>616031</v>
          </cell>
          <cell r="Z223">
            <v>0</v>
          </cell>
          <cell r="AA223">
            <v>0</v>
          </cell>
          <cell r="AB223">
            <v>184603.15071224747</v>
          </cell>
          <cell r="AC223">
            <v>800634.15071224747</v>
          </cell>
          <cell r="AD223" t="str">
            <v>N/A</v>
          </cell>
          <cell r="AE223">
            <v>2582113</v>
          </cell>
          <cell r="AF223">
            <v>2582113</v>
          </cell>
          <cell r="AG223">
            <v>2582113</v>
          </cell>
          <cell r="AH223">
            <v>2582113</v>
          </cell>
          <cell r="AI223">
            <v>2556672</v>
          </cell>
          <cell r="AJ223">
            <v>0</v>
          </cell>
          <cell r="AK223">
            <v>12885124</v>
          </cell>
          <cell r="AL223">
            <v>62007711</v>
          </cell>
          <cell r="AM223">
            <v>7239196.6175781097</v>
          </cell>
          <cell r="AN223">
            <v>-1739101.93</v>
          </cell>
          <cell r="AO223">
            <v>13408024.805682784</v>
          </cell>
          <cell r="AP223">
            <v>0</v>
          </cell>
          <cell r="AQ223">
            <v>-522900.07000000007</v>
          </cell>
          <cell r="AR223">
            <v>0</v>
          </cell>
          <cell r="AS223">
            <v>0</v>
          </cell>
          <cell r="AT223">
            <v>80392930.423260882</v>
          </cell>
          <cell r="AU223">
            <v>1.8702656823009782E-3</v>
          </cell>
          <cell r="AV223">
            <v>0</v>
          </cell>
          <cell r="AW223">
            <v>0</v>
          </cell>
          <cell r="AY223">
            <v>0</v>
          </cell>
          <cell r="AZ223">
            <v>0</v>
          </cell>
          <cell r="BA223">
            <v>0</v>
          </cell>
          <cell r="BB223">
            <v>0</v>
          </cell>
          <cell r="BC223">
            <v>0</v>
          </cell>
          <cell r="BD223">
            <v>0</v>
          </cell>
          <cell r="BE223">
            <v>0</v>
          </cell>
          <cell r="BF223">
            <v>0</v>
          </cell>
          <cell r="BG223">
            <v>0</v>
          </cell>
          <cell r="BH223">
            <v>0</v>
          </cell>
          <cell r="BJ223">
            <v>0</v>
          </cell>
          <cell r="BL223">
            <v>0</v>
          </cell>
          <cell r="BM223">
            <v>0</v>
          </cell>
          <cell r="BN223">
            <v>0</v>
          </cell>
          <cell r="BO223">
            <v>0</v>
          </cell>
          <cell r="BQ223">
            <v>0</v>
          </cell>
          <cell r="BR223">
            <v>0</v>
          </cell>
          <cell r="BS223">
            <v>0</v>
          </cell>
          <cell r="BT223">
            <v>0</v>
          </cell>
          <cell r="CB223">
            <v>0</v>
          </cell>
          <cell r="CC223">
            <v>0</v>
          </cell>
          <cell r="CD223">
            <v>0</v>
          </cell>
          <cell r="CE223">
            <v>0</v>
          </cell>
          <cell r="CF223">
            <v>0</v>
          </cell>
          <cell r="CI223">
            <v>0</v>
          </cell>
          <cell r="CJ223">
            <v>0</v>
          </cell>
          <cell r="CK223">
            <v>0</v>
          </cell>
          <cell r="CV223">
            <v>1.8479689584723819E-3</v>
          </cell>
          <cell r="DG223">
            <v>80392931</v>
          </cell>
          <cell r="DR223">
            <v>29087117.839999989</v>
          </cell>
          <cell r="EC223">
            <v>2.7638672020452071</v>
          </cell>
          <cell r="EN223">
            <v>2.4095909012463064E-2</v>
          </cell>
        </row>
        <row r="224">
          <cell r="B224">
            <v>36600</v>
          </cell>
          <cell r="C224" t="str">
            <v>Northampton County Schools</v>
          </cell>
          <cell r="D224">
            <v>6.8401931828023085E-4</v>
          </cell>
          <cell r="E224">
            <v>1183512.9127252235</v>
          </cell>
          <cell r="F224">
            <v>922812.15993784403</v>
          </cell>
          <cell r="G224">
            <v>-294057</v>
          </cell>
          <cell r="H224">
            <v>-330242.15676765854</v>
          </cell>
          <cell r="I224">
            <v>-13666.043547285199</v>
          </cell>
          <cell r="J224">
            <v>998719.32331387349</v>
          </cell>
          <cell r="K224">
            <v>0</v>
          </cell>
          <cell r="L224">
            <v>-52474.371207374272</v>
          </cell>
          <cell r="M224">
            <v>9416.901931455217</v>
          </cell>
          <cell r="N224">
            <v>354.99234580107418</v>
          </cell>
          <cell r="O224">
            <v>-160.20416453441285</v>
          </cell>
          <cell r="P224">
            <v>0</v>
          </cell>
          <cell r="Q224">
            <v>0</v>
          </cell>
          <cell r="R224">
            <v>0</v>
          </cell>
          <cell r="S224">
            <v>2424216.5145673454</v>
          </cell>
          <cell r="T224">
            <v>57133.199999999953</v>
          </cell>
          <cell r="U224">
            <v>4993596.6165693672</v>
          </cell>
          <cell r="V224">
            <v>37667.607725820868</v>
          </cell>
          <cell r="W224">
            <v>0</v>
          </cell>
          <cell r="X224">
            <v>5088397.4242951879</v>
          </cell>
          <cell r="Y224">
            <v>1527418</v>
          </cell>
          <cell r="Z224">
            <v>0</v>
          </cell>
          <cell r="AA224">
            <v>0</v>
          </cell>
          <cell r="AB224">
            <v>68330.217736425999</v>
          </cell>
          <cell r="AC224">
            <v>1595748.217736426</v>
          </cell>
          <cell r="AD224" t="str">
            <v>N/A</v>
          </cell>
          <cell r="AE224">
            <v>700413</v>
          </cell>
          <cell r="AF224">
            <v>700413</v>
          </cell>
          <cell r="AG224">
            <v>700413</v>
          </cell>
          <cell r="AH224">
            <v>700413</v>
          </cell>
          <cell r="AI224">
            <v>690996</v>
          </cell>
          <cell r="AJ224">
            <v>0</v>
          </cell>
          <cell r="AK224">
            <v>3492648</v>
          </cell>
          <cell r="AL224">
            <v>24511216</v>
          </cell>
          <cell r="AM224">
            <v>2424216.5145673454</v>
          </cell>
          <cell r="AN224">
            <v>-670916.19999999995</v>
          </cell>
          <cell r="AO224">
            <v>4962934.0065587629</v>
          </cell>
          <cell r="AP224">
            <v>0</v>
          </cell>
          <cell r="AQ224">
            <v>-1470284.8</v>
          </cell>
          <cell r="AR224">
            <v>0</v>
          </cell>
          <cell r="AS224">
            <v>0</v>
          </cell>
          <cell r="AT224">
            <v>29757165.52112611</v>
          </cell>
          <cell r="AU224">
            <v>7.393029996716463E-4</v>
          </cell>
          <cell r="AV224">
            <v>0</v>
          </cell>
          <cell r="AW224">
            <v>0</v>
          </cell>
          <cell r="AY224">
            <v>0</v>
          </cell>
          <cell r="AZ224">
            <v>0</v>
          </cell>
          <cell r="BA224">
            <v>0</v>
          </cell>
          <cell r="BB224">
            <v>0</v>
          </cell>
          <cell r="BC224">
            <v>0</v>
          </cell>
          <cell r="BD224">
            <v>0</v>
          </cell>
          <cell r="BE224">
            <v>0</v>
          </cell>
          <cell r="BF224">
            <v>0</v>
          </cell>
          <cell r="BG224">
            <v>0</v>
          </cell>
          <cell r="BH224">
            <v>0</v>
          </cell>
          <cell r="BJ224">
            <v>0</v>
          </cell>
          <cell r="BL224">
            <v>0</v>
          </cell>
          <cell r="BM224">
            <v>0</v>
          </cell>
          <cell r="BN224">
            <v>0</v>
          </cell>
          <cell r="BO224">
            <v>0</v>
          </cell>
          <cell r="BQ224">
            <v>0</v>
          </cell>
          <cell r="BR224">
            <v>0</v>
          </cell>
          <cell r="BS224">
            <v>0</v>
          </cell>
          <cell r="BT224">
            <v>0</v>
          </cell>
          <cell r="CB224">
            <v>0</v>
          </cell>
          <cell r="CC224">
            <v>0</v>
          </cell>
          <cell r="CD224">
            <v>0</v>
          </cell>
          <cell r="CE224">
            <v>0</v>
          </cell>
          <cell r="CF224">
            <v>0</v>
          </cell>
          <cell r="CI224">
            <v>0</v>
          </cell>
          <cell r="CJ224">
            <v>0</v>
          </cell>
          <cell r="CK224">
            <v>0</v>
          </cell>
          <cell r="CV224">
            <v>6.8401931828023085E-4</v>
          </cell>
          <cell r="DG224">
            <v>29757165</v>
          </cell>
          <cell r="DR224">
            <v>11393591.629999992</v>
          </cell>
          <cell r="EC224">
            <v>2.6117457924020768</v>
          </cell>
          <cell r="EN224">
            <v>2.4095909012463064E-2</v>
          </cell>
        </row>
        <row r="225">
          <cell r="B225">
            <v>36601</v>
          </cell>
          <cell r="C225" t="str">
            <v>Gaston College Preparatory Charter</v>
          </cell>
          <cell r="D225">
            <v>3.6765854569084986E-4</v>
          </cell>
          <cell r="E225">
            <v>636135.01062061044</v>
          </cell>
          <cell r="F225">
            <v>496009.05647168087</v>
          </cell>
          <cell r="G225">
            <v>305635</v>
          </cell>
          <cell r="H225">
            <v>-177504.27193821565</v>
          </cell>
          <cell r="I225">
            <v>-7345.4616875078873</v>
          </cell>
          <cell r="J225">
            <v>536808.95283208648</v>
          </cell>
          <cell r="K225">
            <v>0</v>
          </cell>
          <cell r="L225">
            <v>-28204.833531092125</v>
          </cell>
          <cell r="M225">
            <v>5061.5594859760595</v>
          </cell>
          <cell r="N225">
            <v>190.80743204263726</v>
          </cell>
          <cell r="O225">
            <v>-86.109307986253938</v>
          </cell>
          <cell r="P225">
            <v>0</v>
          </cell>
          <cell r="Q225">
            <v>0</v>
          </cell>
          <cell r="R225">
            <v>0</v>
          </cell>
          <cell r="S225">
            <v>1766699.7103775947</v>
          </cell>
          <cell r="T225">
            <v>1577724</v>
          </cell>
          <cell r="U225">
            <v>2684044.7641604324</v>
          </cell>
          <cell r="V225">
            <v>20246.237943904238</v>
          </cell>
          <cell r="W225">
            <v>0</v>
          </cell>
          <cell r="X225">
            <v>4282015.0021043364</v>
          </cell>
          <cell r="Y225">
            <v>49549.429999999993</v>
          </cell>
          <cell r="Z225">
            <v>0</v>
          </cell>
          <cell r="AA225">
            <v>0</v>
          </cell>
          <cell r="AB225">
            <v>36727.308437539439</v>
          </cell>
          <cell r="AC225">
            <v>86276.738437539432</v>
          </cell>
          <cell r="AD225" t="str">
            <v>N/A</v>
          </cell>
          <cell r="AE225">
            <v>840160</v>
          </cell>
          <cell r="AF225">
            <v>840160</v>
          </cell>
          <cell r="AG225">
            <v>840160</v>
          </cell>
          <cell r="AH225">
            <v>840160</v>
          </cell>
          <cell r="AI225">
            <v>835098</v>
          </cell>
          <cell r="AJ225">
            <v>0</v>
          </cell>
          <cell r="AK225">
            <v>4195738</v>
          </cell>
          <cell r="AL225">
            <v>10296264</v>
          </cell>
          <cell r="AM225">
            <v>1766699.7103775947</v>
          </cell>
          <cell r="AN225">
            <v>-264305.57</v>
          </cell>
          <cell r="AO225">
            <v>2667563.6936667976</v>
          </cell>
          <cell r="AP225">
            <v>0</v>
          </cell>
          <cell r="AQ225">
            <v>1528174.57</v>
          </cell>
          <cell r="AR225">
            <v>0</v>
          </cell>
          <cell r="AS225">
            <v>0</v>
          </cell>
          <cell r="AT225">
            <v>15994396.404044392</v>
          </cell>
          <cell r="AU225">
            <v>3.1055410582913327E-4</v>
          </cell>
          <cell r="AV225">
            <v>0</v>
          </cell>
          <cell r="AW225">
            <v>0</v>
          </cell>
          <cell r="AY225">
            <v>0</v>
          </cell>
          <cell r="AZ225">
            <v>0</v>
          </cell>
          <cell r="BA225">
            <v>0</v>
          </cell>
          <cell r="BB225">
            <v>0</v>
          </cell>
          <cell r="BC225">
            <v>0</v>
          </cell>
          <cell r="BD225">
            <v>0</v>
          </cell>
          <cell r="BE225">
            <v>0</v>
          </cell>
          <cell r="BF225">
            <v>0</v>
          </cell>
          <cell r="BG225">
            <v>0</v>
          </cell>
          <cell r="BH225">
            <v>0</v>
          </cell>
          <cell r="BJ225">
            <v>0</v>
          </cell>
          <cell r="BL225">
            <v>0</v>
          </cell>
          <cell r="BM225">
            <v>0</v>
          </cell>
          <cell r="BN225">
            <v>0</v>
          </cell>
          <cell r="BO225">
            <v>0</v>
          </cell>
          <cell r="BQ225">
            <v>0</v>
          </cell>
          <cell r="BR225">
            <v>0</v>
          </cell>
          <cell r="BS225">
            <v>0</v>
          </cell>
          <cell r="BT225">
            <v>0</v>
          </cell>
          <cell r="CB225">
            <v>0</v>
          </cell>
          <cell r="CC225">
            <v>0</v>
          </cell>
          <cell r="CD225">
            <v>0</v>
          </cell>
          <cell r="CE225">
            <v>0</v>
          </cell>
          <cell r="CF225">
            <v>0</v>
          </cell>
          <cell r="CI225">
            <v>0</v>
          </cell>
          <cell r="CJ225">
            <v>0</v>
          </cell>
          <cell r="CK225">
            <v>0</v>
          </cell>
          <cell r="CV225">
            <v>3.6765854569084986E-4</v>
          </cell>
          <cell r="DG225">
            <v>15994396</v>
          </cell>
          <cell r="DR225">
            <v>4426537.1399999978</v>
          </cell>
          <cell r="EC225">
            <v>3.6132975945165136</v>
          </cell>
          <cell r="EN225">
            <v>2.4095909012463064E-2</v>
          </cell>
        </row>
        <row r="226">
          <cell r="B226">
            <v>36700</v>
          </cell>
          <cell r="C226" t="str">
            <v>Onslow County Schools</v>
          </cell>
          <cell r="D226">
            <v>8.0039556616394655E-3</v>
          </cell>
          <cell r="E226">
            <v>13848709.568973944</v>
          </cell>
          <cell r="F226">
            <v>10798156.447883062</v>
          </cell>
          <cell r="G226">
            <v>-1582057</v>
          </cell>
          <cell r="H226">
            <v>-3864282.0600713464</v>
          </cell>
          <cell r="I226">
            <v>-159911.28276539812</v>
          </cell>
          <cell r="J226">
            <v>11686373.423377395</v>
          </cell>
          <cell r="K226">
            <v>0</v>
          </cell>
          <cell r="L226">
            <v>-614021.46005497244</v>
          </cell>
          <cell r="M226">
            <v>110190.55093191945</v>
          </cell>
          <cell r="N226">
            <v>4153.8929092776498</v>
          </cell>
          <cell r="O226">
            <v>-1874.6064555125793</v>
          </cell>
          <cell r="P226">
            <v>0</v>
          </cell>
          <cell r="Q226">
            <v>0</v>
          </cell>
          <cell r="R226">
            <v>0</v>
          </cell>
          <cell r="S226">
            <v>30225437.474728368</v>
          </cell>
          <cell r="T226">
            <v>0</v>
          </cell>
          <cell r="U226">
            <v>58431867.116886973</v>
          </cell>
          <cell r="V226">
            <v>440762.20372767781</v>
          </cell>
          <cell r="W226">
            <v>0</v>
          </cell>
          <cell r="X226">
            <v>58872629.320614651</v>
          </cell>
          <cell r="Y226">
            <v>7910288.0799999991</v>
          </cell>
          <cell r="Z226">
            <v>0</v>
          </cell>
          <cell r="AA226">
            <v>0</v>
          </cell>
          <cell r="AB226">
            <v>799556.41382699064</v>
          </cell>
          <cell r="AC226">
            <v>8709844.4938269891</v>
          </cell>
          <cell r="AD226" t="str">
            <v>N/A</v>
          </cell>
          <cell r="AE226">
            <v>10054596</v>
          </cell>
          <cell r="AF226">
            <v>10054595</v>
          </cell>
          <cell r="AG226">
            <v>10054595</v>
          </cell>
          <cell r="AH226">
            <v>10054595</v>
          </cell>
          <cell r="AI226">
            <v>9944404</v>
          </cell>
          <cell r="AJ226">
            <v>0</v>
          </cell>
          <cell r="AK226">
            <v>50162785</v>
          </cell>
          <cell r="AL226">
            <v>274531987</v>
          </cell>
          <cell r="AM226">
            <v>30225437.474728368</v>
          </cell>
          <cell r="AN226">
            <v>-6720931.9200000009</v>
          </cell>
          <cell r="AO226">
            <v>58073072.906787664</v>
          </cell>
          <cell r="AP226">
            <v>0</v>
          </cell>
          <cell r="AQ226">
            <v>-7910288.0799999991</v>
          </cell>
          <cell r="AR226">
            <v>0</v>
          </cell>
          <cell r="AS226">
            <v>0</v>
          </cell>
          <cell r="AT226">
            <v>348199277.38151604</v>
          </cell>
          <cell r="AU226">
            <v>8.2803856072083161E-3</v>
          </cell>
          <cell r="AV226">
            <v>0</v>
          </cell>
          <cell r="AW226">
            <v>0</v>
          </cell>
          <cell r="AY226">
            <v>0</v>
          </cell>
          <cell r="AZ226">
            <v>0</v>
          </cell>
          <cell r="BA226">
            <v>0</v>
          </cell>
          <cell r="BB226">
            <v>0</v>
          </cell>
          <cell r="BC226">
            <v>0</v>
          </cell>
          <cell r="BD226">
            <v>0</v>
          </cell>
          <cell r="BE226">
            <v>0</v>
          </cell>
          <cell r="BF226">
            <v>0</v>
          </cell>
          <cell r="BG226">
            <v>0</v>
          </cell>
          <cell r="BH226">
            <v>0</v>
          </cell>
          <cell r="BJ226">
            <v>0</v>
          </cell>
          <cell r="BL226">
            <v>0</v>
          </cell>
          <cell r="BM226">
            <v>0</v>
          </cell>
          <cell r="BN226">
            <v>0</v>
          </cell>
          <cell r="BO226">
            <v>0</v>
          </cell>
          <cell r="BQ226">
            <v>0</v>
          </cell>
          <cell r="BR226">
            <v>0</v>
          </cell>
          <cell r="BS226">
            <v>0</v>
          </cell>
          <cell r="BT226">
            <v>0</v>
          </cell>
          <cell r="CB226">
            <v>0</v>
          </cell>
          <cell r="CC226">
            <v>0</v>
          </cell>
          <cell r="CD226">
            <v>0</v>
          </cell>
          <cell r="CE226">
            <v>0</v>
          </cell>
          <cell r="CF226">
            <v>0</v>
          </cell>
          <cell r="CI226">
            <v>0</v>
          </cell>
          <cell r="CJ226">
            <v>0</v>
          </cell>
          <cell r="CK226">
            <v>0</v>
          </cell>
          <cell r="CV226">
            <v>8.0039556616394655E-3</v>
          </cell>
          <cell r="DG226">
            <v>348199277</v>
          </cell>
          <cell r="DR226">
            <v>117141754.23999991</v>
          </cell>
          <cell r="EC226">
            <v>2.9724608382303179</v>
          </cell>
          <cell r="EN226">
            <v>2.4095909012463064E-2</v>
          </cell>
        </row>
        <row r="227">
          <cell r="B227">
            <v>36701</v>
          </cell>
          <cell r="C227" t="str">
            <v>Zeca School Of The Arts And Technology</v>
          </cell>
          <cell r="D227">
            <v>4.1016009576822938E-5</v>
          </cell>
          <cell r="E227">
            <v>70967.2602298407</v>
          </cell>
          <cell r="F227">
            <v>55334.800316433102</v>
          </cell>
          <cell r="G227">
            <v>83303</v>
          </cell>
          <cell r="H227">
            <v>-19802.387304949923</v>
          </cell>
          <cell r="I227">
            <v>-819.46014978350513</v>
          </cell>
          <cell r="J227">
            <v>59886.439220153617</v>
          </cell>
          <cell r="K227">
            <v>0</v>
          </cell>
          <cell r="L227">
            <v>-3146.532933296</v>
          </cell>
          <cell r="M227">
            <v>564.66788215231702</v>
          </cell>
          <cell r="N227">
            <v>21.286488650179567</v>
          </cell>
          <cell r="O227">
            <v>-9.6063596029877001</v>
          </cell>
          <cell r="P227">
            <v>0</v>
          </cell>
          <cell r="Q227">
            <v>0</v>
          </cell>
          <cell r="R227">
            <v>0</v>
          </cell>
          <cell r="S227">
            <v>246299.4673895975</v>
          </cell>
          <cell r="T227">
            <v>424246</v>
          </cell>
          <cell r="U227">
            <v>299432.19610076811</v>
          </cell>
          <cell r="V227">
            <v>2258.6715286092681</v>
          </cell>
          <cell r="W227">
            <v>0</v>
          </cell>
          <cell r="X227">
            <v>725936.8676293774</v>
          </cell>
          <cell r="Y227">
            <v>7731.5299999999952</v>
          </cell>
          <cell r="Z227">
            <v>0</v>
          </cell>
          <cell r="AA227">
            <v>0</v>
          </cell>
          <cell r="AB227">
            <v>4097.3007489175252</v>
          </cell>
          <cell r="AC227">
            <v>11828.83074891752</v>
          </cell>
          <cell r="AD227" t="str">
            <v>N/A</v>
          </cell>
          <cell r="AE227">
            <v>142935</v>
          </cell>
          <cell r="AF227">
            <v>142935</v>
          </cell>
          <cell r="AG227">
            <v>142935</v>
          </cell>
          <cell r="AH227">
            <v>142935</v>
          </cell>
          <cell r="AI227">
            <v>142370</v>
          </cell>
          <cell r="AJ227">
            <v>0</v>
          </cell>
          <cell r="AK227">
            <v>714110</v>
          </cell>
          <cell r="AL227">
            <v>850770</v>
          </cell>
          <cell r="AM227">
            <v>246299.4673895975</v>
          </cell>
          <cell r="AN227">
            <v>-26841.470000000005</v>
          </cell>
          <cell r="AO227">
            <v>297593.56688045984</v>
          </cell>
          <cell r="AP227">
            <v>0</v>
          </cell>
          <cell r="AQ227">
            <v>416514.47000000003</v>
          </cell>
          <cell r="AR227">
            <v>0</v>
          </cell>
          <cell r="AS227">
            <v>0</v>
          </cell>
          <cell r="AT227">
            <v>1784336.0342700575</v>
          </cell>
          <cell r="AU227">
            <v>2.5660768930669772E-5</v>
          </cell>
          <cell r="AV227">
            <v>0</v>
          </cell>
          <cell r="AW227">
            <v>0</v>
          </cell>
          <cell r="AY227">
            <v>0</v>
          </cell>
          <cell r="AZ227">
            <v>0</v>
          </cell>
          <cell r="BA227">
            <v>0</v>
          </cell>
          <cell r="BB227">
            <v>0</v>
          </cell>
          <cell r="BC227">
            <v>0</v>
          </cell>
          <cell r="BD227">
            <v>0</v>
          </cell>
          <cell r="BE227">
            <v>0</v>
          </cell>
          <cell r="BF227">
            <v>0</v>
          </cell>
          <cell r="BG227">
            <v>0</v>
          </cell>
          <cell r="BH227">
            <v>0</v>
          </cell>
          <cell r="BJ227">
            <v>0</v>
          </cell>
          <cell r="BL227">
            <v>0</v>
          </cell>
          <cell r="BM227">
            <v>0</v>
          </cell>
          <cell r="BN227">
            <v>0</v>
          </cell>
          <cell r="BO227">
            <v>0</v>
          </cell>
          <cell r="BQ227">
            <v>0</v>
          </cell>
          <cell r="BR227">
            <v>0</v>
          </cell>
          <cell r="BS227">
            <v>0</v>
          </cell>
          <cell r="BT227">
            <v>0</v>
          </cell>
          <cell r="CB227">
            <v>0</v>
          </cell>
          <cell r="CC227">
            <v>0</v>
          </cell>
          <cell r="CD227">
            <v>0</v>
          </cell>
          <cell r="CE227">
            <v>0</v>
          </cell>
          <cell r="CF227">
            <v>0</v>
          </cell>
          <cell r="CI227">
            <v>0</v>
          </cell>
          <cell r="CJ227">
            <v>0</v>
          </cell>
          <cell r="CK227">
            <v>0</v>
          </cell>
          <cell r="CV227">
            <v>4.1016009576822938E-5</v>
          </cell>
          <cell r="DG227">
            <v>1784336</v>
          </cell>
          <cell r="DR227">
            <v>473452.91000000003</v>
          </cell>
          <cell r="EC227">
            <v>3.7687718510379415</v>
          </cell>
          <cell r="EN227">
            <v>2.4095909012463064E-2</v>
          </cell>
        </row>
        <row r="228">
          <cell r="B228">
            <v>36705</v>
          </cell>
          <cell r="C228" t="str">
            <v>Coastal Carolina Community College</v>
          </cell>
          <cell r="D228">
            <v>9.2992830888104065E-4</v>
          </cell>
          <cell r="E228">
            <v>1608992.8048180537</v>
          </cell>
          <cell r="F228">
            <v>1254568.5894711688</v>
          </cell>
          <cell r="G228">
            <v>-43486</v>
          </cell>
          <cell r="H228">
            <v>-448966.16536546708</v>
          </cell>
          <cell r="I228">
            <v>-18579.067031283983</v>
          </cell>
          <cell r="J228">
            <v>1357764.8270389931</v>
          </cell>
          <cell r="K228">
            <v>0</v>
          </cell>
          <cell r="L228">
            <v>-71339.218019684762</v>
          </cell>
          <cell r="M228">
            <v>12802.333872724259</v>
          </cell>
          <cell r="N228">
            <v>482.61419374308247</v>
          </cell>
          <cell r="O228">
            <v>-217.79850922302853</v>
          </cell>
          <cell r="P228">
            <v>0</v>
          </cell>
          <cell r="Q228">
            <v>0</v>
          </cell>
          <cell r="R228">
            <v>0</v>
          </cell>
          <cell r="S228">
            <v>3652022.9204690247</v>
          </cell>
          <cell r="T228">
            <v>6272.6099999998696</v>
          </cell>
          <cell r="U228">
            <v>6788824.1351949656</v>
          </cell>
          <cell r="V228">
            <v>51209.335490897036</v>
          </cell>
          <cell r="W228">
            <v>0</v>
          </cell>
          <cell r="X228">
            <v>6846306.0806858633</v>
          </cell>
          <cell r="Y228">
            <v>223706</v>
          </cell>
          <cell r="Z228">
            <v>0</v>
          </cell>
          <cell r="AA228">
            <v>0</v>
          </cell>
          <cell r="AB228">
            <v>92895.335156419911</v>
          </cell>
          <cell r="AC228">
            <v>316601.3351564199</v>
          </cell>
          <cell r="AD228" t="str">
            <v>N/A</v>
          </cell>
          <cell r="AE228">
            <v>1308502</v>
          </cell>
          <cell r="AF228">
            <v>1308501</v>
          </cell>
          <cell r="AG228">
            <v>1308501</v>
          </cell>
          <cell r="AH228">
            <v>1308501</v>
          </cell>
          <cell r="AI228">
            <v>1295699</v>
          </cell>
          <cell r="AJ228">
            <v>0</v>
          </cell>
          <cell r="AK228">
            <v>6529704</v>
          </cell>
          <cell r="AL228">
            <v>31099749</v>
          </cell>
          <cell r="AM228">
            <v>3652022.9204690247</v>
          </cell>
          <cell r="AN228">
            <v>-826433.60999999987</v>
          </cell>
          <cell r="AO228">
            <v>6747138.1355294436</v>
          </cell>
          <cell r="AP228">
            <v>0</v>
          </cell>
          <cell r="AQ228">
            <v>-217433.39000000013</v>
          </cell>
          <cell r="AR228">
            <v>0</v>
          </cell>
          <cell r="AS228">
            <v>0</v>
          </cell>
          <cell r="AT228">
            <v>40455043.055998467</v>
          </cell>
          <cell r="AU228">
            <v>9.3802516072585785E-4</v>
          </cell>
          <cell r="AV228">
            <v>0</v>
          </cell>
          <cell r="AW228">
            <v>0</v>
          </cell>
          <cell r="AY228">
            <v>0</v>
          </cell>
          <cell r="AZ228">
            <v>0</v>
          </cell>
          <cell r="BA228">
            <v>0</v>
          </cell>
          <cell r="BB228">
            <v>0</v>
          </cell>
          <cell r="BC228">
            <v>0</v>
          </cell>
          <cell r="BD228">
            <v>0</v>
          </cell>
          <cell r="BE228">
            <v>0</v>
          </cell>
          <cell r="BF228">
            <v>0</v>
          </cell>
          <cell r="BG228">
            <v>0</v>
          </cell>
          <cell r="BH228">
            <v>0</v>
          </cell>
          <cell r="BJ228">
            <v>0</v>
          </cell>
          <cell r="BL228">
            <v>0</v>
          </cell>
          <cell r="BM228">
            <v>0</v>
          </cell>
          <cell r="BN228">
            <v>0</v>
          </cell>
          <cell r="BO228">
            <v>0</v>
          </cell>
          <cell r="BQ228">
            <v>0</v>
          </cell>
          <cell r="BR228">
            <v>0</v>
          </cell>
          <cell r="BS228">
            <v>0</v>
          </cell>
          <cell r="BT228">
            <v>0</v>
          </cell>
          <cell r="CB228">
            <v>0</v>
          </cell>
          <cell r="CC228">
            <v>0</v>
          </cell>
          <cell r="CD228">
            <v>0</v>
          </cell>
          <cell r="CE228">
            <v>0</v>
          </cell>
          <cell r="CF228">
            <v>0</v>
          </cell>
          <cell r="CI228">
            <v>0</v>
          </cell>
          <cell r="CJ228">
            <v>0</v>
          </cell>
          <cell r="CK228">
            <v>0</v>
          </cell>
          <cell r="CV228">
            <v>9.2992830888104065E-4</v>
          </cell>
          <cell r="DG228">
            <v>40455042</v>
          </cell>
          <cell r="DR228">
            <v>13842596.460000001</v>
          </cell>
          <cell r="EC228">
            <v>2.9225038898518898</v>
          </cell>
          <cell r="EN228">
            <v>2.4095909012463064E-2</v>
          </cell>
        </row>
        <row r="229">
          <cell r="B229">
            <v>36800</v>
          </cell>
          <cell r="C229" t="str">
            <v>Orange County Schools</v>
          </cell>
          <cell r="D229">
            <v>3.0289783852879425E-3</v>
          </cell>
          <cell r="E229">
            <v>5240838.8704092596</v>
          </cell>
          <cell r="F229">
            <v>4086402.2571179392</v>
          </cell>
          <cell r="G229">
            <v>611596</v>
          </cell>
          <cell r="H229">
            <v>-1462380.2691348928</v>
          </cell>
          <cell r="I229">
            <v>-60516.054752962642</v>
          </cell>
          <cell r="J229">
            <v>4422534.8063163804</v>
          </cell>
          <cell r="K229">
            <v>0</v>
          </cell>
          <cell r="L229">
            <v>-232367.32051417901</v>
          </cell>
          <cell r="M229">
            <v>41699.980752690535</v>
          </cell>
          <cell r="N229">
            <v>1571.9792023967364</v>
          </cell>
          <cell r="O229">
            <v>-709.41702761828901</v>
          </cell>
          <cell r="P229">
            <v>0</v>
          </cell>
          <cell r="Q229">
            <v>0</v>
          </cell>
          <cell r="R229">
            <v>0</v>
          </cell>
          <cell r="S229">
            <v>12648670.832369013</v>
          </cell>
          <cell r="T229">
            <v>3080509</v>
          </cell>
          <cell r="U229">
            <v>22112674.031581901</v>
          </cell>
          <cell r="V229">
            <v>166799.92301076214</v>
          </cell>
          <cell r="W229">
            <v>0</v>
          </cell>
          <cell r="X229">
            <v>25359982.954592664</v>
          </cell>
          <cell r="Y229">
            <v>22529.39000000013</v>
          </cell>
          <cell r="Z229">
            <v>0</v>
          </cell>
          <cell r="AA229">
            <v>0</v>
          </cell>
          <cell r="AB229">
            <v>302580.2737648132</v>
          </cell>
          <cell r="AC229">
            <v>325109.66376481333</v>
          </cell>
          <cell r="AD229" t="str">
            <v>N/A</v>
          </cell>
          <cell r="AE229">
            <v>5015315</v>
          </cell>
          <cell r="AF229">
            <v>5015315</v>
          </cell>
          <cell r="AG229">
            <v>5015315</v>
          </cell>
          <cell r="AH229">
            <v>5015315</v>
          </cell>
          <cell r="AI229">
            <v>4973615</v>
          </cell>
          <cell r="AJ229">
            <v>0</v>
          </cell>
          <cell r="AK229">
            <v>25034875</v>
          </cell>
          <cell r="AL229">
            <v>96727632</v>
          </cell>
          <cell r="AM229">
            <v>12648670.832369013</v>
          </cell>
          <cell r="AN229">
            <v>-2640320.61</v>
          </cell>
          <cell r="AO229">
            <v>21976893.680827852</v>
          </cell>
          <cell r="AP229">
            <v>0</v>
          </cell>
          <cell r="AQ229">
            <v>3057979.61</v>
          </cell>
          <cell r="AR229">
            <v>0</v>
          </cell>
          <cell r="AS229">
            <v>0</v>
          </cell>
          <cell r="AT229">
            <v>131770855.51319687</v>
          </cell>
          <cell r="AU229">
            <v>2.917481854009773E-3</v>
          </cell>
          <cell r="AV229">
            <v>0</v>
          </cell>
          <cell r="AW229">
            <v>0</v>
          </cell>
          <cell r="AY229">
            <v>0</v>
          </cell>
          <cell r="AZ229">
            <v>0</v>
          </cell>
          <cell r="BA229">
            <v>0</v>
          </cell>
          <cell r="BB229">
            <v>0</v>
          </cell>
          <cell r="BC229">
            <v>0</v>
          </cell>
          <cell r="BD229">
            <v>0</v>
          </cell>
          <cell r="BE229">
            <v>0</v>
          </cell>
          <cell r="BF229">
            <v>0</v>
          </cell>
          <cell r="BG229">
            <v>0</v>
          </cell>
          <cell r="BH229">
            <v>0</v>
          </cell>
          <cell r="BJ229">
            <v>0</v>
          </cell>
          <cell r="BL229">
            <v>0</v>
          </cell>
          <cell r="BM229">
            <v>0</v>
          </cell>
          <cell r="BN229">
            <v>0</v>
          </cell>
          <cell r="BO229">
            <v>0</v>
          </cell>
          <cell r="BQ229">
            <v>0</v>
          </cell>
          <cell r="BR229">
            <v>0</v>
          </cell>
          <cell r="BS229">
            <v>0</v>
          </cell>
          <cell r="BT229">
            <v>0</v>
          </cell>
          <cell r="CB229">
            <v>0</v>
          </cell>
          <cell r="CC229">
            <v>0</v>
          </cell>
          <cell r="CD229">
            <v>0</v>
          </cell>
          <cell r="CE229">
            <v>0</v>
          </cell>
          <cell r="CF229">
            <v>0</v>
          </cell>
          <cell r="CI229">
            <v>0</v>
          </cell>
          <cell r="CJ229">
            <v>0</v>
          </cell>
          <cell r="CK229">
            <v>0</v>
          </cell>
          <cell r="CV229">
            <v>3.0289783852879425E-3</v>
          </cell>
          <cell r="DG229">
            <v>131770855</v>
          </cell>
          <cell r="DR229">
            <v>45896753.31000001</v>
          </cell>
          <cell r="EC229">
            <v>2.8710278069122093</v>
          </cell>
          <cell r="EN229">
            <v>2.4095909012463064E-2</v>
          </cell>
        </row>
        <row r="230">
          <cell r="B230">
            <v>36802</v>
          </cell>
          <cell r="C230" t="str">
            <v>Orange Charter School</v>
          </cell>
          <cell r="D230">
            <v>8.1244009819497317E-5</v>
          </cell>
          <cell r="E230">
            <v>140571.08057225597</v>
          </cell>
          <cell r="F230">
            <v>109606.49528443086</v>
          </cell>
          <cell r="G230">
            <v>-31201</v>
          </cell>
          <cell r="H230">
            <v>-39224.326433791968</v>
          </cell>
          <cell r="I230">
            <v>-1623.1766362108103</v>
          </cell>
          <cell r="J230">
            <v>118622.32592236878</v>
          </cell>
          <cell r="K230">
            <v>0</v>
          </cell>
          <cell r="L230">
            <v>-6232.6139272828141</v>
          </cell>
          <cell r="M230">
            <v>1118.4872306120399</v>
          </cell>
          <cell r="N230">
            <v>42.164016216122718</v>
          </cell>
          <cell r="O230">
            <v>-19.028159539824468</v>
          </cell>
          <cell r="P230">
            <v>0</v>
          </cell>
          <cell r="Q230">
            <v>0</v>
          </cell>
          <cell r="R230">
            <v>0</v>
          </cell>
          <cell r="S230">
            <v>291660.40786905837</v>
          </cell>
          <cell r="T230">
            <v>0</v>
          </cell>
          <cell r="U230">
            <v>593111.62961184396</v>
          </cell>
          <cell r="V230">
            <v>4473.9489224481595</v>
          </cell>
          <cell r="W230">
            <v>0</v>
          </cell>
          <cell r="X230">
            <v>597585.57853429217</v>
          </cell>
          <cell r="Y230">
            <v>156007.63</v>
          </cell>
          <cell r="Z230">
            <v>0</v>
          </cell>
          <cell r="AA230">
            <v>0</v>
          </cell>
          <cell r="AB230">
            <v>8115.8831810540505</v>
          </cell>
          <cell r="AC230">
            <v>164123.51318105406</v>
          </cell>
          <cell r="AD230" t="str">
            <v>N/A</v>
          </cell>
          <cell r="AE230">
            <v>86916</v>
          </cell>
          <cell r="AF230">
            <v>86917</v>
          </cell>
          <cell r="AG230">
            <v>86917</v>
          </cell>
          <cell r="AH230">
            <v>86917</v>
          </cell>
          <cell r="AI230">
            <v>85798</v>
          </cell>
          <cell r="AJ230">
            <v>0</v>
          </cell>
          <cell r="AK230">
            <v>433465</v>
          </cell>
          <cell r="AL230">
            <v>2864028</v>
          </cell>
          <cell r="AM230">
            <v>291660.40786905837</v>
          </cell>
          <cell r="AN230">
            <v>-54759.369999999995</v>
          </cell>
          <cell r="AO230">
            <v>589469.69535323803</v>
          </cell>
          <cell r="AP230">
            <v>0</v>
          </cell>
          <cell r="AQ230">
            <v>-156007.63</v>
          </cell>
          <cell r="AR230">
            <v>0</v>
          </cell>
          <cell r="AS230">
            <v>0</v>
          </cell>
          <cell r="AT230">
            <v>3534391.1032222961</v>
          </cell>
          <cell r="AU230">
            <v>8.6384295463492395E-5</v>
          </cell>
          <cell r="AV230">
            <v>0</v>
          </cell>
          <cell r="AW230">
            <v>0</v>
          </cell>
          <cell r="AY230">
            <v>0</v>
          </cell>
          <cell r="AZ230">
            <v>0</v>
          </cell>
          <cell r="BA230">
            <v>0</v>
          </cell>
          <cell r="BB230">
            <v>0</v>
          </cell>
          <cell r="BC230">
            <v>0</v>
          </cell>
          <cell r="BD230">
            <v>0</v>
          </cell>
          <cell r="BE230">
            <v>0</v>
          </cell>
          <cell r="BF230">
            <v>0</v>
          </cell>
          <cell r="BG230">
            <v>0</v>
          </cell>
          <cell r="BH230">
            <v>0</v>
          </cell>
          <cell r="BJ230">
            <v>0</v>
          </cell>
          <cell r="BL230">
            <v>0</v>
          </cell>
          <cell r="BM230">
            <v>0</v>
          </cell>
          <cell r="BN230">
            <v>0</v>
          </cell>
          <cell r="BO230">
            <v>0</v>
          </cell>
          <cell r="BQ230">
            <v>0</v>
          </cell>
          <cell r="BR230">
            <v>0</v>
          </cell>
          <cell r="BS230">
            <v>0</v>
          </cell>
          <cell r="BT230">
            <v>0</v>
          </cell>
          <cell r="CB230">
            <v>0</v>
          </cell>
          <cell r="CC230">
            <v>0</v>
          </cell>
          <cell r="CD230">
            <v>0</v>
          </cell>
          <cell r="CE230">
            <v>0</v>
          </cell>
          <cell r="CF230">
            <v>0</v>
          </cell>
          <cell r="CI230">
            <v>0</v>
          </cell>
          <cell r="CJ230">
            <v>0</v>
          </cell>
          <cell r="CK230">
            <v>0</v>
          </cell>
          <cell r="CV230">
            <v>8.1244009819497317E-5</v>
          </cell>
          <cell r="DG230">
            <v>3534391</v>
          </cell>
          <cell r="DR230">
            <v>1024131.2600000001</v>
          </cell>
          <cell r="EC230">
            <v>3.4511113350841369</v>
          </cell>
          <cell r="EN230">
            <v>2.4095909012463064E-2</v>
          </cell>
        </row>
        <row r="231">
          <cell r="B231">
            <v>36810</v>
          </cell>
          <cell r="C231" t="str">
            <v>Chapel Hill - Carboro City Schools</v>
          </cell>
          <cell r="D231">
            <v>5.9267746782739779E-3</v>
          </cell>
          <cell r="E231">
            <v>10254702.133538941</v>
          </cell>
          <cell r="F231">
            <v>7995826.4279346755</v>
          </cell>
          <cell r="G231">
            <v>1004407</v>
          </cell>
          <cell r="H231">
            <v>-2861426.2786468319</v>
          </cell>
          <cell r="I231">
            <v>-118411.21834377335</v>
          </cell>
          <cell r="J231">
            <v>8653533.9542772975</v>
          </cell>
          <cell r="K231">
            <v>0</v>
          </cell>
          <cell r="L231">
            <v>-454671.03957260179</v>
          </cell>
          <cell r="M231">
            <v>81593.976110880743</v>
          </cell>
          <cell r="N231">
            <v>3075.877522530629</v>
          </cell>
          <cell r="O231">
            <v>-1388.1098973985484</v>
          </cell>
          <cell r="P231">
            <v>0</v>
          </cell>
          <cell r="Q231">
            <v>0</v>
          </cell>
          <cell r="R231">
            <v>0</v>
          </cell>
          <cell r="S231">
            <v>24557242.722923722</v>
          </cell>
          <cell r="T231">
            <v>5338032</v>
          </cell>
          <cell r="U231">
            <v>43267669.771386489</v>
          </cell>
          <cell r="V231">
            <v>326375.90444352297</v>
          </cell>
          <cell r="W231">
            <v>0</v>
          </cell>
          <cell r="X231">
            <v>48932077.675830014</v>
          </cell>
          <cell r="Y231">
            <v>315995.75999999978</v>
          </cell>
          <cell r="Z231">
            <v>0</v>
          </cell>
          <cell r="AA231">
            <v>0</v>
          </cell>
          <cell r="AB231">
            <v>592056.09171886672</v>
          </cell>
          <cell r="AC231">
            <v>908051.8517188665</v>
          </cell>
          <cell r="AD231" t="str">
            <v>N/A</v>
          </cell>
          <cell r="AE231">
            <v>9621124</v>
          </cell>
          <cell r="AF231">
            <v>9621125</v>
          </cell>
          <cell r="AG231">
            <v>9621125</v>
          </cell>
          <cell r="AH231">
            <v>9621125</v>
          </cell>
          <cell r="AI231">
            <v>9539531</v>
          </cell>
          <cell r="AJ231">
            <v>0</v>
          </cell>
          <cell r="AK231">
            <v>48024030</v>
          </cell>
          <cell r="AL231">
            <v>190093572</v>
          </cell>
          <cell r="AM231">
            <v>24557242.722923722</v>
          </cell>
          <cell r="AN231">
            <v>-4839997.24</v>
          </cell>
          <cell r="AO231">
            <v>43001989.584111147</v>
          </cell>
          <cell r="AP231">
            <v>0</v>
          </cell>
          <cell r="AQ231">
            <v>5022036.24</v>
          </cell>
          <cell r="AR231">
            <v>0</v>
          </cell>
          <cell r="AS231">
            <v>0</v>
          </cell>
          <cell r="AT231">
            <v>257834843.30703488</v>
          </cell>
          <cell r="AU231">
            <v>5.7335689430849501E-3</v>
          </cell>
          <cell r="AV231">
            <v>0</v>
          </cell>
          <cell r="AW231">
            <v>0</v>
          </cell>
          <cell r="AY231">
            <v>0</v>
          </cell>
          <cell r="AZ231">
            <v>0</v>
          </cell>
          <cell r="BA231">
            <v>0</v>
          </cell>
          <cell r="BB231">
            <v>0</v>
          </cell>
          <cell r="BC231">
            <v>0</v>
          </cell>
          <cell r="BD231">
            <v>0</v>
          </cell>
          <cell r="BE231">
            <v>0</v>
          </cell>
          <cell r="BF231">
            <v>0</v>
          </cell>
          <cell r="BG231">
            <v>0</v>
          </cell>
          <cell r="BH231">
            <v>0</v>
          </cell>
          <cell r="BJ231">
            <v>0</v>
          </cell>
          <cell r="BL231">
            <v>0</v>
          </cell>
          <cell r="BM231">
            <v>0</v>
          </cell>
          <cell r="BN231">
            <v>0</v>
          </cell>
          <cell r="BO231">
            <v>0</v>
          </cell>
          <cell r="BQ231">
            <v>0</v>
          </cell>
          <cell r="BR231">
            <v>0</v>
          </cell>
          <cell r="BS231">
            <v>0</v>
          </cell>
          <cell r="BT231">
            <v>0</v>
          </cell>
          <cell r="CB231">
            <v>0</v>
          </cell>
          <cell r="CC231">
            <v>0</v>
          </cell>
          <cell r="CD231">
            <v>0</v>
          </cell>
          <cell r="CE231">
            <v>0</v>
          </cell>
          <cell r="CF231">
            <v>0</v>
          </cell>
          <cell r="CI231">
            <v>0</v>
          </cell>
          <cell r="CJ231">
            <v>0</v>
          </cell>
          <cell r="CK231">
            <v>0</v>
          </cell>
          <cell r="CV231">
            <v>5.9267746782739779E-3</v>
          </cell>
          <cell r="DG231">
            <v>257834844</v>
          </cell>
          <cell r="DR231">
            <v>85427898.969999939</v>
          </cell>
          <cell r="EC231">
            <v>3.018157383111399</v>
          </cell>
          <cell r="EN231">
            <v>2.4095909012463064E-2</v>
          </cell>
        </row>
        <row r="232">
          <cell r="B232">
            <v>36900</v>
          </cell>
          <cell r="C232" t="str">
            <v>Pamlico County Schools</v>
          </cell>
          <cell r="D232">
            <v>5.6583106420348881E-4</v>
          </cell>
          <cell r="E232">
            <v>979019.67533544486</v>
          </cell>
          <cell r="F232">
            <v>763364.09303520899</v>
          </cell>
          <cell r="G232">
            <v>121593</v>
          </cell>
          <cell r="H232">
            <v>-273181.27721671417</v>
          </cell>
          <cell r="I232">
            <v>-11304.756689113952</v>
          </cell>
          <cell r="J232">
            <v>826155.6398320361</v>
          </cell>
          <cell r="K232">
            <v>0</v>
          </cell>
          <cell r="L232">
            <v>-43407.58880659764</v>
          </cell>
          <cell r="M232">
            <v>7789.8028593283843</v>
          </cell>
          <cell r="N232">
            <v>293.65500570032663</v>
          </cell>
          <cell r="O232">
            <v>-132.52329354709912</v>
          </cell>
          <cell r="P232">
            <v>0</v>
          </cell>
          <cell r="Q232">
            <v>0</v>
          </cell>
          <cell r="R232">
            <v>0</v>
          </cell>
          <cell r="S232">
            <v>2370189.720061746</v>
          </cell>
          <cell r="T232">
            <v>607962.10000000009</v>
          </cell>
          <cell r="U232">
            <v>4130778.1991601801</v>
          </cell>
          <cell r="V232">
            <v>31159.211437313537</v>
          </cell>
          <cell r="W232">
            <v>0</v>
          </cell>
          <cell r="X232">
            <v>4769899.5105974944</v>
          </cell>
          <cell r="Y232">
            <v>0</v>
          </cell>
          <cell r="Z232">
            <v>0</v>
          </cell>
          <cell r="AA232">
            <v>0</v>
          </cell>
          <cell r="AB232">
            <v>56523.783445569759</v>
          </cell>
          <cell r="AC232">
            <v>56523.783445569759</v>
          </cell>
          <cell r="AD232" t="str">
            <v>N/A</v>
          </cell>
          <cell r="AE232">
            <v>944234</v>
          </cell>
          <cell r="AF232">
            <v>944234</v>
          </cell>
          <cell r="AG232">
            <v>944234</v>
          </cell>
          <cell r="AH232">
            <v>944234</v>
          </cell>
          <cell r="AI232">
            <v>936444</v>
          </cell>
          <cell r="AJ232">
            <v>0</v>
          </cell>
          <cell r="AK232">
            <v>4713380</v>
          </cell>
          <cell r="AL232">
            <v>18039016</v>
          </cell>
          <cell r="AM232">
            <v>2370189.720061746</v>
          </cell>
          <cell r="AN232">
            <v>-507007.10000000003</v>
          </cell>
          <cell r="AO232">
            <v>4105413.6271519242</v>
          </cell>
          <cell r="AP232">
            <v>0</v>
          </cell>
          <cell r="AQ232">
            <v>607962.10000000009</v>
          </cell>
          <cell r="AR232">
            <v>0</v>
          </cell>
          <cell r="AS232">
            <v>0</v>
          </cell>
          <cell r="AT232">
            <v>24615574.347213671</v>
          </cell>
          <cell r="AU232">
            <v>5.4408963391395701E-4</v>
          </cell>
          <cell r="AV232">
            <v>0</v>
          </cell>
          <cell r="AW232">
            <v>0</v>
          </cell>
          <cell r="AY232">
            <v>0</v>
          </cell>
          <cell r="AZ232">
            <v>0</v>
          </cell>
          <cell r="BA232">
            <v>0</v>
          </cell>
          <cell r="BB232">
            <v>0</v>
          </cell>
          <cell r="BC232">
            <v>0</v>
          </cell>
          <cell r="BD232">
            <v>0</v>
          </cell>
          <cell r="BE232">
            <v>0</v>
          </cell>
          <cell r="BF232">
            <v>0</v>
          </cell>
          <cell r="BG232">
            <v>0</v>
          </cell>
          <cell r="BH232">
            <v>0</v>
          </cell>
          <cell r="BJ232">
            <v>0</v>
          </cell>
          <cell r="BL232">
            <v>0</v>
          </cell>
          <cell r="BM232">
            <v>0</v>
          </cell>
          <cell r="BN232">
            <v>0</v>
          </cell>
          <cell r="BO232">
            <v>0</v>
          </cell>
          <cell r="BQ232">
            <v>0</v>
          </cell>
          <cell r="BR232">
            <v>0</v>
          </cell>
          <cell r="BS232">
            <v>0</v>
          </cell>
          <cell r="BT232">
            <v>0</v>
          </cell>
          <cell r="CB232">
            <v>0</v>
          </cell>
          <cell r="CC232">
            <v>0</v>
          </cell>
          <cell r="CD232">
            <v>0</v>
          </cell>
          <cell r="CE232">
            <v>0</v>
          </cell>
          <cell r="CF232">
            <v>0</v>
          </cell>
          <cell r="CI232">
            <v>0</v>
          </cell>
          <cell r="CJ232">
            <v>0</v>
          </cell>
          <cell r="CK232">
            <v>0</v>
          </cell>
          <cell r="CV232">
            <v>5.6583106420348881E-4</v>
          </cell>
          <cell r="DG232">
            <v>24615575</v>
          </cell>
          <cell r="DR232">
            <v>8727933.4099999983</v>
          </cell>
          <cell r="EC232">
            <v>2.8203211279999905</v>
          </cell>
          <cell r="EN232">
            <v>2.4095909012463064E-2</v>
          </cell>
        </row>
        <row r="233">
          <cell r="B233">
            <v>36901</v>
          </cell>
          <cell r="C233" t="str">
            <v>Arapahoe Charter School</v>
          </cell>
          <cell r="D233">
            <v>1.8517054549559798E-4</v>
          </cell>
          <cell r="E233">
            <v>320388.21973830718</v>
          </cell>
          <cell r="F233">
            <v>249814.04249705121</v>
          </cell>
          <cell r="G233">
            <v>37389</v>
          </cell>
          <cell r="H233">
            <v>-89399.697757158312</v>
          </cell>
          <cell r="I233">
            <v>-3699.5281723617568</v>
          </cell>
          <cell r="J233">
            <v>270362.83472225041</v>
          </cell>
          <cell r="K233">
            <v>0</v>
          </cell>
          <cell r="L233">
            <v>-14205.312161998367</v>
          </cell>
          <cell r="M233">
            <v>2549.2450592042132</v>
          </cell>
          <cell r="N233">
            <v>96.099809701305446</v>
          </cell>
          <cell r="O233">
            <v>-43.368793460524003</v>
          </cell>
          <cell r="P233">
            <v>0</v>
          </cell>
          <cell r="Q233">
            <v>0</v>
          </cell>
          <cell r="R233">
            <v>0</v>
          </cell>
          <cell r="S233">
            <v>773251.53494153533</v>
          </cell>
          <cell r="T233">
            <v>186944.29</v>
          </cell>
          <cell r="U233">
            <v>1351814.1736112519</v>
          </cell>
          <cell r="V233">
            <v>10196.980236816853</v>
          </cell>
          <cell r="W233">
            <v>0</v>
          </cell>
          <cell r="X233">
            <v>1548955.4438480688</v>
          </cell>
          <cell r="Y233">
            <v>0</v>
          </cell>
          <cell r="Z233">
            <v>0</v>
          </cell>
          <cell r="AA233">
            <v>0</v>
          </cell>
          <cell r="AB233">
            <v>18497.640861808784</v>
          </cell>
          <cell r="AC233">
            <v>18497.640861808784</v>
          </cell>
          <cell r="AD233" t="str">
            <v>N/A</v>
          </cell>
          <cell r="AE233">
            <v>306602</v>
          </cell>
          <cell r="AF233">
            <v>306602</v>
          </cell>
          <cell r="AG233">
            <v>306602</v>
          </cell>
          <cell r="AH233">
            <v>306602</v>
          </cell>
          <cell r="AI233">
            <v>304052</v>
          </cell>
          <cell r="AJ233">
            <v>0</v>
          </cell>
          <cell r="AK233">
            <v>1530460</v>
          </cell>
          <cell r="AL233">
            <v>5918622</v>
          </cell>
          <cell r="AM233">
            <v>773251.53494153533</v>
          </cell>
          <cell r="AN233">
            <v>-166782.29</v>
          </cell>
          <cell r="AO233">
            <v>1343513.51298626</v>
          </cell>
          <cell r="AP233">
            <v>0</v>
          </cell>
          <cell r="AQ233">
            <v>186944.29</v>
          </cell>
          <cell r="AR233">
            <v>0</v>
          </cell>
          <cell r="AS233">
            <v>0</v>
          </cell>
          <cell r="AT233">
            <v>8055549.0479277959</v>
          </cell>
          <cell r="AU233">
            <v>1.7851645264140253E-4</v>
          </cell>
          <cell r="AV233">
            <v>0</v>
          </cell>
          <cell r="AW233">
            <v>0</v>
          </cell>
          <cell r="AY233">
            <v>0</v>
          </cell>
          <cell r="AZ233">
            <v>0</v>
          </cell>
          <cell r="BA233">
            <v>0</v>
          </cell>
          <cell r="BB233">
            <v>0</v>
          </cell>
          <cell r="BC233">
            <v>0</v>
          </cell>
          <cell r="BD233">
            <v>0</v>
          </cell>
          <cell r="BE233">
            <v>0</v>
          </cell>
          <cell r="BF233">
            <v>0</v>
          </cell>
          <cell r="BG233">
            <v>0</v>
          </cell>
          <cell r="BH233">
            <v>0</v>
          </cell>
          <cell r="BJ233">
            <v>0</v>
          </cell>
          <cell r="BL233">
            <v>0</v>
          </cell>
          <cell r="BM233">
            <v>0</v>
          </cell>
          <cell r="BN233">
            <v>0</v>
          </cell>
          <cell r="BO233">
            <v>0</v>
          </cell>
          <cell r="BQ233">
            <v>0</v>
          </cell>
          <cell r="BR233">
            <v>0</v>
          </cell>
          <cell r="BS233">
            <v>0</v>
          </cell>
          <cell r="BT233">
            <v>0</v>
          </cell>
          <cell r="CB233">
            <v>0</v>
          </cell>
          <cell r="CC233">
            <v>0</v>
          </cell>
          <cell r="CD233">
            <v>0</v>
          </cell>
          <cell r="CE233">
            <v>0</v>
          </cell>
          <cell r="CF233">
            <v>0</v>
          </cell>
          <cell r="CI233">
            <v>0</v>
          </cell>
          <cell r="CJ233">
            <v>0</v>
          </cell>
          <cell r="CK233">
            <v>0</v>
          </cell>
          <cell r="CV233">
            <v>1.8517054549559798E-4</v>
          </cell>
          <cell r="DG233">
            <v>8055548</v>
          </cell>
          <cell r="DR233">
            <v>2816867.1299999994</v>
          </cell>
          <cell r="EC233">
            <v>2.8597543399215999</v>
          </cell>
          <cell r="EN233">
            <v>2.4095909012463064E-2</v>
          </cell>
        </row>
        <row r="234">
          <cell r="B234">
            <v>36905</v>
          </cell>
          <cell r="C234" t="str">
            <v>Pamlico Community College</v>
          </cell>
          <cell r="D234">
            <v>1.694935486756108E-4</v>
          </cell>
          <cell r="E234">
            <v>293263.35985005781</v>
          </cell>
          <cell r="F234">
            <v>228664.16717896226</v>
          </cell>
          <cell r="G234">
            <v>-142563</v>
          </cell>
          <cell r="H234">
            <v>-81830.898012600112</v>
          </cell>
          <cell r="I234">
            <v>-3386.3169581357502</v>
          </cell>
          <cell r="J234">
            <v>247473.24778044273</v>
          </cell>
          <cell r="K234">
            <v>0</v>
          </cell>
          <cell r="L234">
            <v>-13002.655265381578</v>
          </cell>
          <cell r="M234">
            <v>2333.4196611661514</v>
          </cell>
          <cell r="N234">
            <v>87.963761891668497</v>
          </cell>
          <cell r="O234">
            <v>-39.697084035314809</v>
          </cell>
          <cell r="P234">
            <v>0</v>
          </cell>
          <cell r="Q234">
            <v>0</v>
          </cell>
          <cell r="R234">
            <v>0</v>
          </cell>
          <cell r="S234">
            <v>530999.59091236803</v>
          </cell>
          <cell r="T234">
            <v>28381.440000000002</v>
          </cell>
          <cell r="U234">
            <v>1237366.2389022138</v>
          </cell>
          <cell r="V234">
            <v>9333.6786446646056</v>
          </cell>
          <cell r="W234">
            <v>0</v>
          </cell>
          <cell r="X234">
            <v>1275081.3575468783</v>
          </cell>
          <cell r="Y234">
            <v>741196</v>
          </cell>
          <cell r="Z234">
            <v>0</v>
          </cell>
          <cell r="AA234">
            <v>0</v>
          </cell>
          <cell r="AB234">
            <v>16931.584790678749</v>
          </cell>
          <cell r="AC234">
            <v>758127.58479067869</v>
          </cell>
          <cell r="AD234" t="str">
            <v>N/A</v>
          </cell>
          <cell r="AE234">
            <v>103857</v>
          </cell>
          <cell r="AF234">
            <v>103857</v>
          </cell>
          <cell r="AG234">
            <v>103857</v>
          </cell>
          <cell r="AH234">
            <v>103857</v>
          </cell>
          <cell r="AI234">
            <v>101524</v>
          </cell>
          <cell r="AJ234">
            <v>0</v>
          </cell>
          <cell r="AK234">
            <v>516952</v>
          </cell>
          <cell r="AL234">
            <v>6508908</v>
          </cell>
          <cell r="AM234">
            <v>530999.59091236803</v>
          </cell>
          <cell r="AN234">
            <v>-183315.44</v>
          </cell>
          <cell r="AO234">
            <v>1229768.3327561996</v>
          </cell>
          <cell r="AP234">
            <v>0</v>
          </cell>
          <cell r="AQ234">
            <v>-712814.56</v>
          </cell>
          <cell r="AR234">
            <v>0</v>
          </cell>
          <cell r="AS234">
            <v>0</v>
          </cell>
          <cell r="AT234">
            <v>7373545.9236685671</v>
          </cell>
          <cell r="AU234">
            <v>1.9632055372632428E-4</v>
          </cell>
          <cell r="AV234">
            <v>0</v>
          </cell>
          <cell r="AW234">
            <v>0</v>
          </cell>
          <cell r="AY234">
            <v>0</v>
          </cell>
          <cell r="AZ234">
            <v>0</v>
          </cell>
          <cell r="BA234">
            <v>0</v>
          </cell>
          <cell r="BB234">
            <v>0</v>
          </cell>
          <cell r="BC234">
            <v>0</v>
          </cell>
          <cell r="BD234">
            <v>0</v>
          </cell>
          <cell r="BE234">
            <v>0</v>
          </cell>
          <cell r="BF234">
            <v>0</v>
          </cell>
          <cell r="BG234">
            <v>0</v>
          </cell>
          <cell r="BH234">
            <v>0</v>
          </cell>
          <cell r="BJ234">
            <v>0</v>
          </cell>
          <cell r="BL234">
            <v>0</v>
          </cell>
          <cell r="BM234">
            <v>0</v>
          </cell>
          <cell r="BN234">
            <v>0</v>
          </cell>
          <cell r="BO234">
            <v>0</v>
          </cell>
          <cell r="BQ234">
            <v>0</v>
          </cell>
          <cell r="BR234">
            <v>0</v>
          </cell>
          <cell r="BS234">
            <v>0</v>
          </cell>
          <cell r="BT234">
            <v>0</v>
          </cell>
          <cell r="CB234">
            <v>0</v>
          </cell>
          <cell r="CC234">
            <v>0</v>
          </cell>
          <cell r="CD234">
            <v>0</v>
          </cell>
          <cell r="CE234">
            <v>0</v>
          </cell>
          <cell r="CF234">
            <v>0</v>
          </cell>
          <cell r="CI234">
            <v>0</v>
          </cell>
          <cell r="CJ234">
            <v>0</v>
          </cell>
          <cell r="CK234">
            <v>0</v>
          </cell>
          <cell r="CV234">
            <v>1.694935486756108E-4</v>
          </cell>
          <cell r="DG234">
            <v>7373545</v>
          </cell>
          <cell r="DR234">
            <v>3036657.6600000006</v>
          </cell>
          <cell r="EC234">
            <v>2.4281778934540807</v>
          </cell>
          <cell r="EN234">
            <v>2.4095909012463064E-2</v>
          </cell>
        </row>
        <row r="235">
          <cell r="B235">
            <v>37000</v>
          </cell>
          <cell r="C235" t="str">
            <v>Elizabeth City And Pasquotank County Schools</v>
          </cell>
          <cell r="D235">
            <v>1.9540507202358863E-3</v>
          </cell>
          <cell r="E235">
            <v>3380963.37006047</v>
          </cell>
          <cell r="F235">
            <v>2636214.6763671217</v>
          </cell>
          <cell r="G235">
            <v>535482</v>
          </cell>
          <cell r="H235">
            <v>-943408.91702670197</v>
          </cell>
          <cell r="I235">
            <v>-39040.041008618718</v>
          </cell>
          <cell r="J235">
            <v>2853060.0830713031</v>
          </cell>
          <cell r="K235">
            <v>0</v>
          </cell>
          <cell r="L235">
            <v>-149904.51309108653</v>
          </cell>
          <cell r="M235">
            <v>26901.439052649916</v>
          </cell>
          <cell r="N235">
            <v>1014.1132427880202</v>
          </cell>
          <cell r="O235">
            <v>-457.6582191864469</v>
          </cell>
          <cell r="P235">
            <v>0</v>
          </cell>
          <cell r="Q235">
            <v>0</v>
          </cell>
          <cell r="R235">
            <v>0</v>
          </cell>
          <cell r="S235">
            <v>8300824.5524487384</v>
          </cell>
          <cell r="T235">
            <v>2677408.52</v>
          </cell>
          <cell r="U235">
            <v>14265300.415356515</v>
          </cell>
          <cell r="V235">
            <v>107605.75621059966</v>
          </cell>
          <cell r="W235">
            <v>0</v>
          </cell>
          <cell r="X235">
            <v>17050314.691567115</v>
          </cell>
          <cell r="Y235">
            <v>0</v>
          </cell>
          <cell r="Z235">
            <v>0</v>
          </cell>
          <cell r="AA235">
            <v>0</v>
          </cell>
          <cell r="AB235">
            <v>195200.20504309356</v>
          </cell>
          <cell r="AC235">
            <v>195200.20504309356</v>
          </cell>
          <cell r="AD235" t="str">
            <v>N/A</v>
          </cell>
          <cell r="AE235">
            <v>3376403</v>
          </cell>
          <cell r="AF235">
            <v>3376403</v>
          </cell>
          <cell r="AG235">
            <v>3376403</v>
          </cell>
          <cell r="AH235">
            <v>3376403</v>
          </cell>
          <cell r="AI235">
            <v>3349502</v>
          </cell>
          <cell r="AJ235">
            <v>0</v>
          </cell>
          <cell r="AK235">
            <v>16855114</v>
          </cell>
          <cell r="AL235">
            <v>61585438</v>
          </cell>
          <cell r="AM235">
            <v>8300824.5524487384</v>
          </cell>
          <cell r="AN235">
            <v>-1733528.52</v>
          </cell>
          <cell r="AO235">
            <v>14177705.966524022</v>
          </cell>
          <cell r="AP235">
            <v>0</v>
          </cell>
          <cell r="AQ235">
            <v>2677408.52</v>
          </cell>
          <cell r="AR235">
            <v>0</v>
          </cell>
          <cell r="AS235">
            <v>0</v>
          </cell>
          <cell r="AT235">
            <v>85007848.518972754</v>
          </cell>
          <cell r="AU235">
            <v>1.8575291550537419E-3</v>
          </cell>
          <cell r="AV235">
            <v>0</v>
          </cell>
          <cell r="AW235">
            <v>0</v>
          </cell>
          <cell r="AY235">
            <v>0</v>
          </cell>
          <cell r="AZ235">
            <v>0</v>
          </cell>
          <cell r="BA235">
            <v>0</v>
          </cell>
          <cell r="BB235">
            <v>0</v>
          </cell>
          <cell r="BC235">
            <v>0</v>
          </cell>
          <cell r="BD235">
            <v>0</v>
          </cell>
          <cell r="BE235">
            <v>0</v>
          </cell>
          <cell r="BF235">
            <v>0</v>
          </cell>
          <cell r="BG235">
            <v>0</v>
          </cell>
          <cell r="BH235">
            <v>0</v>
          </cell>
          <cell r="BJ235">
            <v>0</v>
          </cell>
          <cell r="BL235">
            <v>0</v>
          </cell>
          <cell r="BM235">
            <v>0</v>
          </cell>
          <cell r="BN235">
            <v>0</v>
          </cell>
          <cell r="BO235">
            <v>0</v>
          </cell>
          <cell r="BQ235">
            <v>0</v>
          </cell>
          <cell r="BR235">
            <v>0</v>
          </cell>
          <cell r="BS235">
            <v>0</v>
          </cell>
          <cell r="BT235">
            <v>0</v>
          </cell>
          <cell r="CB235">
            <v>0</v>
          </cell>
          <cell r="CC235">
            <v>0</v>
          </cell>
          <cell r="CD235">
            <v>0</v>
          </cell>
          <cell r="CE235">
            <v>0</v>
          </cell>
          <cell r="CF235">
            <v>0</v>
          </cell>
          <cell r="CI235">
            <v>0</v>
          </cell>
          <cell r="CJ235">
            <v>0</v>
          </cell>
          <cell r="CK235">
            <v>0</v>
          </cell>
          <cell r="CV235">
            <v>1.9540507202358863E-3</v>
          </cell>
          <cell r="DG235">
            <v>85007848</v>
          </cell>
          <cell r="DR235">
            <v>29918337.110000029</v>
          </cell>
          <cell r="EC235">
            <v>2.8413293054173998</v>
          </cell>
          <cell r="EN235">
            <v>2.4095909012463064E-2</v>
          </cell>
        </row>
        <row r="236">
          <cell r="B236">
            <v>37001</v>
          </cell>
          <cell r="C236" t="str">
            <v>N.E. ACADEMY OF AEROSPACE &amp; ADV.TECH</v>
          </cell>
          <cell r="D236">
            <v>3.1564032534837588E-5</v>
          </cell>
          <cell r="E236">
            <v>54613.136039171142</v>
          </cell>
          <cell r="F236">
            <v>42583.114630526783</v>
          </cell>
          <cell r="G236">
            <v>174684</v>
          </cell>
          <cell r="H236">
            <v>-15239.005539780484</v>
          </cell>
          <cell r="I236">
            <v>-630.61880216122563</v>
          </cell>
          <cell r="J236">
            <v>46085.846366893697</v>
          </cell>
          <cell r="K236">
            <v>0</v>
          </cell>
          <cell r="L236">
            <v>-2421.4268746078715</v>
          </cell>
          <cell r="M236">
            <v>434.54240399107442</v>
          </cell>
          <cell r="N236">
            <v>16.381101604930013</v>
          </cell>
          <cell r="O236">
            <v>-7.3926120599843115</v>
          </cell>
          <cell r="P236">
            <v>0</v>
          </cell>
          <cell r="Q236">
            <v>0</v>
          </cell>
          <cell r="R236">
            <v>0</v>
          </cell>
          <cell r="S236">
            <v>300118.57671357814</v>
          </cell>
          <cell r="T236">
            <v>873420.79</v>
          </cell>
          <cell r="U236">
            <v>230429.23183446849</v>
          </cell>
          <cell r="V236">
            <v>1738.1696159642977</v>
          </cell>
          <cell r="W236">
            <v>0</v>
          </cell>
          <cell r="X236">
            <v>1105588.1914504329</v>
          </cell>
          <cell r="Y236">
            <v>0</v>
          </cell>
          <cell r="Z236">
            <v>0</v>
          </cell>
          <cell r="AA236">
            <v>0</v>
          </cell>
          <cell r="AB236">
            <v>3153.0940108061282</v>
          </cell>
          <cell r="AC236">
            <v>3153.0940108061282</v>
          </cell>
          <cell r="AD236" t="str">
            <v>N/A</v>
          </cell>
          <cell r="AE236">
            <v>220574</v>
          </cell>
          <cell r="AF236">
            <v>220574</v>
          </cell>
          <cell r="AG236">
            <v>220574</v>
          </cell>
          <cell r="AH236">
            <v>220574</v>
          </cell>
          <cell r="AI236">
            <v>220139</v>
          </cell>
          <cell r="AJ236">
            <v>0</v>
          </cell>
          <cell r="AK236">
            <v>1102435</v>
          </cell>
          <cell r="AL236">
            <v>0</v>
          </cell>
          <cell r="AM236">
            <v>300118.57671357814</v>
          </cell>
          <cell r="AN236">
            <v>-29411.79</v>
          </cell>
          <cell r="AO236">
            <v>229014.30743962669</v>
          </cell>
          <cell r="AP236">
            <v>0</v>
          </cell>
          <cell r="AQ236">
            <v>873420.79</v>
          </cell>
          <cell r="AR236">
            <v>0</v>
          </cell>
          <cell r="AS236">
            <v>0</v>
          </cell>
          <cell r="AT236">
            <v>1373141.884153205</v>
          </cell>
          <cell r="AU236">
            <v>0</v>
          </cell>
          <cell r="AV236">
            <v>0</v>
          </cell>
          <cell r="AW236">
            <v>0</v>
          </cell>
          <cell r="AY236">
            <v>0</v>
          </cell>
          <cell r="AZ236">
            <v>0</v>
          </cell>
          <cell r="BA236">
            <v>0</v>
          </cell>
          <cell r="BB236">
            <v>0</v>
          </cell>
          <cell r="BC236">
            <v>0</v>
          </cell>
          <cell r="BD236">
            <v>0</v>
          </cell>
          <cell r="BE236">
            <v>0</v>
          </cell>
          <cell r="BF236">
            <v>0</v>
          </cell>
          <cell r="BG236">
            <v>0</v>
          </cell>
          <cell r="BH236">
            <v>0</v>
          </cell>
          <cell r="BJ236">
            <v>0</v>
          </cell>
          <cell r="BL236">
            <v>0</v>
          </cell>
          <cell r="BM236">
            <v>0</v>
          </cell>
          <cell r="BN236">
            <v>0</v>
          </cell>
          <cell r="BO236">
            <v>0</v>
          </cell>
          <cell r="BQ236">
            <v>0</v>
          </cell>
          <cell r="BR236">
            <v>0</v>
          </cell>
          <cell r="BS236">
            <v>0</v>
          </cell>
          <cell r="BT236">
            <v>0</v>
          </cell>
          <cell r="CB236">
            <v>0</v>
          </cell>
          <cell r="CC236">
            <v>0</v>
          </cell>
          <cell r="CD236">
            <v>0</v>
          </cell>
          <cell r="CE236">
            <v>0</v>
          </cell>
          <cell r="CF236">
            <v>0</v>
          </cell>
          <cell r="CI236">
            <v>0</v>
          </cell>
          <cell r="CJ236">
            <v>0</v>
          </cell>
          <cell r="CK236">
            <v>0</v>
          </cell>
          <cell r="CV236">
            <v>3.1564032534837588E-5</v>
          </cell>
          <cell r="DG236">
            <v>1373143</v>
          </cell>
          <cell r="DR236">
            <v>343321.99000000005</v>
          </cell>
          <cell r="EC236">
            <v>3.9995777724578603</v>
          </cell>
          <cell r="EN236">
            <v>2.4095909012463064E-2</v>
          </cell>
        </row>
        <row r="237">
          <cell r="B237">
            <v>37005</v>
          </cell>
          <cell r="C237" t="str">
            <v>College Of The Albemarle</v>
          </cell>
          <cell r="D237">
            <v>4.596533387831449E-4</v>
          </cell>
          <cell r="E237">
            <v>795307.4530041914</v>
          </cell>
          <cell r="F237">
            <v>620119.46015147329</v>
          </cell>
          <cell r="G237">
            <v>-141828</v>
          </cell>
          <cell r="H237">
            <v>-221919.03928510455</v>
          </cell>
          <cell r="I237">
            <v>-9183.4285620161609</v>
          </cell>
          <cell r="J237">
            <v>671128.22576802468</v>
          </cell>
          <cell r="K237">
            <v>0</v>
          </cell>
          <cell r="L237">
            <v>-35262.19111275766</v>
          </cell>
          <cell r="M237">
            <v>6328.0528752749651</v>
          </cell>
          <cell r="N237">
            <v>238.55088976167653</v>
          </cell>
          <cell r="O237">
            <v>-107.65540847640037</v>
          </cell>
          <cell r="P237">
            <v>0</v>
          </cell>
          <cell r="Q237">
            <v>0</v>
          </cell>
          <cell r="R237">
            <v>0</v>
          </cell>
          <cell r="S237">
            <v>1684821.4283203713</v>
          </cell>
          <cell r="T237">
            <v>48687.900000000023</v>
          </cell>
          <cell r="U237">
            <v>3355641.1288401233</v>
          </cell>
          <cell r="V237">
            <v>25312.21150109986</v>
          </cell>
          <cell r="W237">
            <v>0</v>
          </cell>
          <cell r="X237">
            <v>3429641.2403412228</v>
          </cell>
          <cell r="Y237">
            <v>757829</v>
          </cell>
          <cell r="Z237">
            <v>0</v>
          </cell>
          <cell r="AA237">
            <v>0</v>
          </cell>
          <cell r="AB237">
            <v>45917.142810080804</v>
          </cell>
          <cell r="AC237">
            <v>803746.14281008078</v>
          </cell>
          <cell r="AD237" t="str">
            <v>N/A</v>
          </cell>
          <cell r="AE237">
            <v>526445</v>
          </cell>
          <cell r="AF237">
            <v>526444</v>
          </cell>
          <cell r="AG237">
            <v>526444</v>
          </cell>
          <cell r="AH237">
            <v>526444</v>
          </cell>
          <cell r="AI237">
            <v>520116</v>
          </cell>
          <cell r="AJ237">
            <v>0</v>
          </cell>
          <cell r="AK237">
            <v>2625893</v>
          </cell>
          <cell r="AL237">
            <v>16148968</v>
          </cell>
          <cell r="AM237">
            <v>1684821.4283203713</v>
          </cell>
          <cell r="AN237">
            <v>-463201.9</v>
          </cell>
          <cell r="AO237">
            <v>3335036.1975311427</v>
          </cell>
          <cell r="AP237">
            <v>0</v>
          </cell>
          <cell r="AQ237">
            <v>-709141.1</v>
          </cell>
          <cell r="AR237">
            <v>0</v>
          </cell>
          <cell r="AS237">
            <v>0</v>
          </cell>
          <cell r="AT237">
            <v>19996482.625851512</v>
          </cell>
          <cell r="AU237">
            <v>4.8708232843368933E-4</v>
          </cell>
          <cell r="AV237">
            <v>0</v>
          </cell>
          <cell r="AW237">
            <v>0</v>
          </cell>
          <cell r="AY237">
            <v>0</v>
          </cell>
          <cell r="AZ237">
            <v>0</v>
          </cell>
          <cell r="BA237">
            <v>0</v>
          </cell>
          <cell r="BB237">
            <v>0</v>
          </cell>
          <cell r="BC237">
            <v>0</v>
          </cell>
          <cell r="BD237">
            <v>0</v>
          </cell>
          <cell r="BE237">
            <v>0</v>
          </cell>
          <cell r="BF237">
            <v>0</v>
          </cell>
          <cell r="BG237">
            <v>0</v>
          </cell>
          <cell r="BH237">
            <v>0</v>
          </cell>
          <cell r="BJ237">
            <v>0</v>
          </cell>
          <cell r="BL237">
            <v>0</v>
          </cell>
          <cell r="BM237">
            <v>0</v>
          </cell>
          <cell r="BN237">
            <v>0</v>
          </cell>
          <cell r="BO237">
            <v>0</v>
          </cell>
          <cell r="BQ237">
            <v>0</v>
          </cell>
          <cell r="BR237">
            <v>0</v>
          </cell>
          <cell r="BS237">
            <v>0</v>
          </cell>
          <cell r="BT237">
            <v>0</v>
          </cell>
          <cell r="CB237">
            <v>0</v>
          </cell>
          <cell r="CC237">
            <v>0</v>
          </cell>
          <cell r="CD237">
            <v>0</v>
          </cell>
          <cell r="CE237">
            <v>0</v>
          </cell>
          <cell r="CF237">
            <v>0</v>
          </cell>
          <cell r="CI237">
            <v>0</v>
          </cell>
          <cell r="CJ237">
            <v>0</v>
          </cell>
          <cell r="CK237">
            <v>0</v>
          </cell>
          <cell r="CV237">
            <v>4.596533387831449E-4</v>
          </cell>
          <cell r="DG237">
            <v>19996483</v>
          </cell>
          <cell r="DR237">
            <v>7770150.4700000007</v>
          </cell>
          <cell r="EC237">
            <v>2.5735000985122491</v>
          </cell>
          <cell r="EN237">
            <v>2.4095909012463064E-2</v>
          </cell>
        </row>
        <row r="238">
          <cell r="B238">
            <v>37100</v>
          </cell>
          <cell r="C238" t="str">
            <v>Pender County Schools</v>
          </cell>
          <cell r="D238">
            <v>2.754611115011029E-3</v>
          </cell>
          <cell r="E238">
            <v>4766119.5188881559</v>
          </cell>
          <cell r="F238">
            <v>3716252.6918438757</v>
          </cell>
          <cell r="G238">
            <v>515945</v>
          </cell>
          <cell r="H238">
            <v>-1329916.7017161979</v>
          </cell>
          <cell r="I238">
            <v>-55034.46240118354</v>
          </cell>
          <cell r="J238">
            <v>4021938.0874994793</v>
          </cell>
          <cell r="K238">
            <v>0</v>
          </cell>
          <cell r="L238">
            <v>-211319.30388233523</v>
          </cell>
          <cell r="M238">
            <v>37922.763343254344</v>
          </cell>
          <cell r="N238">
            <v>1429.5880764684239</v>
          </cell>
          <cell r="O238">
            <v>-645.15746924673306</v>
          </cell>
          <cell r="P238">
            <v>0</v>
          </cell>
          <cell r="Q238">
            <v>0</v>
          </cell>
          <cell r="R238">
            <v>0</v>
          </cell>
          <cell r="S238">
            <v>11462692.024182271</v>
          </cell>
          <cell r="T238">
            <v>2653879</v>
          </cell>
          <cell r="U238">
            <v>20109690.437497396</v>
          </cell>
          <cell r="V238">
            <v>151691.05337301738</v>
          </cell>
          <cell r="W238">
            <v>0</v>
          </cell>
          <cell r="X238">
            <v>22915260.490870412</v>
          </cell>
          <cell r="Y238">
            <v>74152.149999999907</v>
          </cell>
          <cell r="Z238">
            <v>0</v>
          </cell>
          <cell r="AA238">
            <v>0</v>
          </cell>
          <cell r="AB238">
            <v>275172.31200591772</v>
          </cell>
          <cell r="AC238">
            <v>349324.46200591762</v>
          </cell>
          <cell r="AD238" t="str">
            <v>N/A</v>
          </cell>
          <cell r="AE238">
            <v>4520772</v>
          </cell>
          <cell r="AF238">
            <v>4520771</v>
          </cell>
          <cell r="AG238">
            <v>4520771</v>
          </cell>
          <cell r="AH238">
            <v>4520771</v>
          </cell>
          <cell r="AI238">
            <v>4482849</v>
          </cell>
          <cell r="AJ238">
            <v>0</v>
          </cell>
          <cell r="AK238">
            <v>22565934</v>
          </cell>
          <cell r="AL238">
            <v>88143080</v>
          </cell>
          <cell r="AM238">
            <v>11462692.024182271</v>
          </cell>
          <cell r="AN238">
            <v>-2336761.85</v>
          </cell>
          <cell r="AO238">
            <v>19986209.178864498</v>
          </cell>
          <cell r="AP238">
            <v>0</v>
          </cell>
          <cell r="AQ238">
            <v>2579726.85</v>
          </cell>
          <cell r="AR238">
            <v>0</v>
          </cell>
          <cell r="AS238">
            <v>0</v>
          </cell>
          <cell r="AT238">
            <v>119834946.20304677</v>
          </cell>
          <cell r="AU238">
            <v>2.6585561174162693E-3</v>
          </cell>
          <cell r="AV238">
            <v>0</v>
          </cell>
          <cell r="AW238">
            <v>0</v>
          </cell>
          <cell r="AY238">
            <v>0</v>
          </cell>
          <cell r="AZ238">
            <v>0</v>
          </cell>
          <cell r="BA238">
            <v>0</v>
          </cell>
          <cell r="BB238">
            <v>0</v>
          </cell>
          <cell r="BC238">
            <v>0</v>
          </cell>
          <cell r="BD238">
            <v>0</v>
          </cell>
          <cell r="BE238">
            <v>0</v>
          </cell>
          <cell r="BF238">
            <v>0</v>
          </cell>
          <cell r="BG238">
            <v>0</v>
          </cell>
          <cell r="BH238">
            <v>0</v>
          </cell>
          <cell r="BJ238">
            <v>0</v>
          </cell>
          <cell r="BL238">
            <v>0</v>
          </cell>
          <cell r="BM238">
            <v>0</v>
          </cell>
          <cell r="BN238">
            <v>0</v>
          </cell>
          <cell r="BO238">
            <v>0</v>
          </cell>
          <cell r="BQ238">
            <v>0</v>
          </cell>
          <cell r="BR238">
            <v>0</v>
          </cell>
          <cell r="BS238">
            <v>0</v>
          </cell>
          <cell r="BT238">
            <v>0</v>
          </cell>
          <cell r="CB238">
            <v>0</v>
          </cell>
          <cell r="CC238">
            <v>0</v>
          </cell>
          <cell r="CD238">
            <v>0</v>
          </cell>
          <cell r="CE238">
            <v>0</v>
          </cell>
          <cell r="CF238">
            <v>0</v>
          </cell>
          <cell r="CI238">
            <v>0</v>
          </cell>
          <cell r="CJ238">
            <v>0</v>
          </cell>
          <cell r="CK238">
            <v>0</v>
          </cell>
          <cell r="CV238">
            <v>2.754611115011029E-3</v>
          </cell>
          <cell r="DG238">
            <v>119834946</v>
          </cell>
          <cell r="DR238">
            <v>39904202.460000046</v>
          </cell>
          <cell r="EC238">
            <v>3.0030658079214212</v>
          </cell>
          <cell r="EN238">
            <v>2.4095909012463064E-2</v>
          </cell>
        </row>
        <row r="239">
          <cell r="B239">
            <v>37200</v>
          </cell>
          <cell r="C239" t="str">
            <v>Perquimans County Schools</v>
          </cell>
          <cell r="D239">
            <v>6.2291965627409203E-4</v>
          </cell>
          <cell r="E239">
            <v>1077796.2509075131</v>
          </cell>
          <cell r="F239">
            <v>840382.454284037</v>
          </cell>
          <cell r="G239">
            <v>-13319</v>
          </cell>
          <cell r="H239">
            <v>-300743.45165884198</v>
          </cell>
          <cell r="I239">
            <v>-12445.331471784695</v>
          </cell>
          <cell r="J239">
            <v>909509.25064092898</v>
          </cell>
          <cell r="K239">
            <v>0</v>
          </cell>
          <cell r="L239">
            <v>-47787.125892700686</v>
          </cell>
          <cell r="M239">
            <v>8575.742172102995</v>
          </cell>
          <cell r="N239">
            <v>323.28284321312827</v>
          </cell>
          <cell r="O239">
            <v>-145.8940126959551</v>
          </cell>
          <cell r="P239">
            <v>0</v>
          </cell>
          <cell r="Q239">
            <v>0</v>
          </cell>
          <cell r="R239">
            <v>0</v>
          </cell>
          <cell r="S239">
            <v>2462146.1778117716</v>
          </cell>
          <cell r="T239">
            <v>15891.79999999993</v>
          </cell>
          <cell r="U239">
            <v>4547546.2532046447</v>
          </cell>
          <cell r="V239">
            <v>34302.96868841198</v>
          </cell>
          <cell r="W239">
            <v>0</v>
          </cell>
          <cell r="X239">
            <v>4597741.0218930561</v>
          </cell>
          <cell r="Y239">
            <v>82486</v>
          </cell>
          <cell r="Z239">
            <v>0</v>
          </cell>
          <cell r="AA239">
            <v>0</v>
          </cell>
          <cell r="AB239">
            <v>62226.657358923476</v>
          </cell>
          <cell r="AC239">
            <v>144712.65735892346</v>
          </cell>
          <cell r="AD239" t="str">
            <v>N/A</v>
          </cell>
          <cell r="AE239">
            <v>892321</v>
          </cell>
          <cell r="AF239">
            <v>892321</v>
          </cell>
          <cell r="AG239">
            <v>892321</v>
          </cell>
          <cell r="AH239">
            <v>892321</v>
          </cell>
          <cell r="AI239">
            <v>883745</v>
          </cell>
          <cell r="AJ239">
            <v>0</v>
          </cell>
          <cell r="AK239">
            <v>4453029</v>
          </cell>
          <cell r="AL239">
            <v>20751568</v>
          </cell>
          <cell r="AM239">
            <v>2462146.1778117716</v>
          </cell>
          <cell r="AN239">
            <v>-567620.79999999993</v>
          </cell>
          <cell r="AO239">
            <v>4519622.5645341333</v>
          </cell>
          <cell r="AP239">
            <v>0</v>
          </cell>
          <cell r="AQ239">
            <v>-66594.20000000007</v>
          </cell>
          <cell r="AR239">
            <v>0</v>
          </cell>
          <cell r="AS239">
            <v>0</v>
          </cell>
          <cell r="AT239">
            <v>27099121.742345903</v>
          </cell>
          <cell r="AU239">
            <v>6.2590514962913239E-4</v>
          </cell>
          <cell r="AV239">
            <v>0</v>
          </cell>
          <cell r="AW239">
            <v>0</v>
          </cell>
          <cell r="AY239">
            <v>0</v>
          </cell>
          <cell r="AZ239">
            <v>0</v>
          </cell>
          <cell r="BA239">
            <v>0</v>
          </cell>
          <cell r="BB239">
            <v>0</v>
          </cell>
          <cell r="BC239">
            <v>0</v>
          </cell>
          <cell r="BD239">
            <v>0</v>
          </cell>
          <cell r="BE239">
            <v>0</v>
          </cell>
          <cell r="BF239">
            <v>0</v>
          </cell>
          <cell r="BG239">
            <v>0</v>
          </cell>
          <cell r="BH239">
            <v>0</v>
          </cell>
          <cell r="BJ239">
            <v>0</v>
          </cell>
          <cell r="BL239">
            <v>0</v>
          </cell>
          <cell r="BM239">
            <v>0</v>
          </cell>
          <cell r="BN239">
            <v>0</v>
          </cell>
          <cell r="BO239">
            <v>0</v>
          </cell>
          <cell r="BQ239">
            <v>0</v>
          </cell>
          <cell r="BR239">
            <v>0</v>
          </cell>
          <cell r="BS239">
            <v>0</v>
          </cell>
          <cell r="BT239">
            <v>0</v>
          </cell>
          <cell r="CB239">
            <v>0</v>
          </cell>
          <cell r="CC239">
            <v>0</v>
          </cell>
          <cell r="CD239">
            <v>0</v>
          </cell>
          <cell r="CE239">
            <v>0</v>
          </cell>
          <cell r="CF239">
            <v>0</v>
          </cell>
          <cell r="CI239">
            <v>0</v>
          </cell>
          <cell r="CJ239">
            <v>0</v>
          </cell>
          <cell r="CK239">
            <v>0</v>
          </cell>
          <cell r="CV239">
            <v>6.2291965627409203E-4</v>
          </cell>
          <cell r="DG239">
            <v>27099122</v>
          </cell>
          <cell r="DR239">
            <v>9714594.7999999952</v>
          </cell>
          <cell r="EC239">
            <v>2.7895267438226052</v>
          </cell>
          <cell r="EN239">
            <v>2.4095909012463064E-2</v>
          </cell>
        </row>
        <row r="240">
          <cell r="B240">
            <v>37300</v>
          </cell>
          <cell r="C240" t="str">
            <v>Person County Schools</v>
          </cell>
          <cell r="D240">
            <v>1.6377178690144558E-3</v>
          </cell>
          <cell r="E240">
            <v>2833633.7784328088</v>
          </cell>
          <cell r="F240">
            <v>2209449.2416877579</v>
          </cell>
          <cell r="G240">
            <v>112004</v>
          </cell>
          <cell r="H240">
            <v>-790684.51253695926</v>
          </cell>
          <cell r="I240">
            <v>-32720.016990732875</v>
          </cell>
          <cell r="J240">
            <v>2391190.4798733634</v>
          </cell>
          <cell r="K240">
            <v>0</v>
          </cell>
          <cell r="L240">
            <v>-125637.11739557495</v>
          </cell>
          <cell r="M240">
            <v>22546.481000968939</v>
          </cell>
          <cell r="N240">
            <v>849.94281966112226</v>
          </cell>
          <cell r="O240">
            <v>-383.5699021018757</v>
          </cell>
          <cell r="P240">
            <v>0</v>
          </cell>
          <cell r="Q240">
            <v>0</v>
          </cell>
          <cell r="R240">
            <v>0</v>
          </cell>
          <cell r="S240">
            <v>6620248.7069891915</v>
          </cell>
          <cell r="T240">
            <v>578585</v>
          </cell>
          <cell r="U240">
            <v>11955952.399366817</v>
          </cell>
          <cell r="V240">
            <v>90185.924003875756</v>
          </cell>
          <cell r="W240">
            <v>0</v>
          </cell>
          <cell r="X240">
            <v>12624723.323370691</v>
          </cell>
          <cell r="Y240">
            <v>18567.469999999972</v>
          </cell>
          <cell r="Z240">
            <v>0</v>
          </cell>
          <cell r="AA240">
            <v>0</v>
          </cell>
          <cell r="AB240">
            <v>163600.08495366437</v>
          </cell>
          <cell r="AC240">
            <v>182167.55495366434</v>
          </cell>
          <cell r="AD240" t="str">
            <v>N/A</v>
          </cell>
          <cell r="AE240">
            <v>2493021</v>
          </cell>
          <cell r="AF240">
            <v>2493020</v>
          </cell>
          <cell r="AG240">
            <v>2493020</v>
          </cell>
          <cell r="AH240">
            <v>2493020</v>
          </cell>
          <cell r="AI240">
            <v>2470473</v>
          </cell>
          <cell r="AJ240">
            <v>0</v>
          </cell>
          <cell r="AK240">
            <v>12442554</v>
          </cell>
          <cell r="AL240">
            <v>53603404</v>
          </cell>
          <cell r="AM240">
            <v>6620248.7069891915</v>
          </cell>
          <cell r="AN240">
            <v>-1419914.53</v>
          </cell>
          <cell r="AO240">
            <v>11882538.238417029</v>
          </cell>
          <cell r="AP240">
            <v>0</v>
          </cell>
          <cell r="AQ240">
            <v>560017.53</v>
          </cell>
          <cell r="AR240">
            <v>0</v>
          </cell>
          <cell r="AS240">
            <v>0</v>
          </cell>
          <cell r="AT240">
            <v>71246293.945406228</v>
          </cell>
          <cell r="AU240">
            <v>1.6167764569411669E-3</v>
          </cell>
          <cell r="AV240">
            <v>0</v>
          </cell>
          <cell r="AW240">
            <v>0</v>
          </cell>
          <cell r="AY240">
            <v>0</v>
          </cell>
          <cell r="AZ240">
            <v>0</v>
          </cell>
          <cell r="BA240">
            <v>0</v>
          </cell>
          <cell r="BB240">
            <v>0</v>
          </cell>
          <cell r="BC240">
            <v>0</v>
          </cell>
          <cell r="BD240">
            <v>0</v>
          </cell>
          <cell r="BE240">
            <v>0</v>
          </cell>
          <cell r="BF240">
            <v>0</v>
          </cell>
          <cell r="BG240">
            <v>0</v>
          </cell>
          <cell r="BH240">
            <v>0</v>
          </cell>
          <cell r="BJ240">
            <v>0</v>
          </cell>
          <cell r="BL240">
            <v>0</v>
          </cell>
          <cell r="BM240">
            <v>0</v>
          </cell>
          <cell r="BN240">
            <v>0</v>
          </cell>
          <cell r="BO240">
            <v>0</v>
          </cell>
          <cell r="BQ240">
            <v>0</v>
          </cell>
          <cell r="BR240">
            <v>0</v>
          </cell>
          <cell r="BS240">
            <v>0</v>
          </cell>
          <cell r="BT240">
            <v>0</v>
          </cell>
          <cell r="CB240">
            <v>0</v>
          </cell>
          <cell r="CC240">
            <v>0</v>
          </cell>
          <cell r="CD240">
            <v>0</v>
          </cell>
          <cell r="CE240">
            <v>0</v>
          </cell>
          <cell r="CF240">
            <v>0</v>
          </cell>
          <cell r="CI240">
            <v>0</v>
          </cell>
          <cell r="CJ240">
            <v>0</v>
          </cell>
          <cell r="CK240">
            <v>0</v>
          </cell>
          <cell r="CV240">
            <v>1.6377178690144558E-3</v>
          </cell>
          <cell r="DG240">
            <v>71246294</v>
          </cell>
          <cell r="DR240">
            <v>23993814.67999997</v>
          </cell>
          <cell r="EC240">
            <v>2.969360851961039</v>
          </cell>
          <cell r="EN240">
            <v>2.4095909012463064E-2</v>
          </cell>
        </row>
        <row r="241">
          <cell r="B241">
            <v>37301</v>
          </cell>
          <cell r="C241" t="str">
            <v>Roxboro Community School</v>
          </cell>
          <cell r="D241">
            <v>1.7931735082704975E-4</v>
          </cell>
          <cell r="E241">
            <v>310260.82817817107</v>
          </cell>
          <cell r="F241">
            <v>241917.48304285345</v>
          </cell>
          <cell r="G241">
            <v>14926</v>
          </cell>
          <cell r="H241">
            <v>-86573.795652255445</v>
          </cell>
          <cell r="I241">
            <v>-3582.5870113544484</v>
          </cell>
          <cell r="J241">
            <v>261816.733081007</v>
          </cell>
          <cell r="K241">
            <v>0</v>
          </cell>
          <cell r="L241">
            <v>-13756.285794499498</v>
          </cell>
          <cell r="M241">
            <v>2468.6640599452803</v>
          </cell>
          <cell r="N241">
            <v>93.062118732222274</v>
          </cell>
          <cell r="O241">
            <v>-41.997916737203319</v>
          </cell>
          <cell r="P241">
            <v>0</v>
          </cell>
          <cell r="Q241">
            <v>0</v>
          </cell>
          <cell r="R241">
            <v>0</v>
          </cell>
          <cell r="S241">
            <v>727528.10410586244</v>
          </cell>
          <cell r="T241">
            <v>86431</v>
          </cell>
          <cell r="U241">
            <v>1309083.665405035</v>
          </cell>
          <cell r="V241">
            <v>9874.6562397811213</v>
          </cell>
          <cell r="W241">
            <v>0</v>
          </cell>
          <cell r="X241">
            <v>1405389.3216448161</v>
          </cell>
          <cell r="Y241">
            <v>11798.450000000012</v>
          </cell>
          <cell r="Z241">
            <v>0</v>
          </cell>
          <cell r="AA241">
            <v>0</v>
          </cell>
          <cell r="AB241">
            <v>17912.935056772243</v>
          </cell>
          <cell r="AC241">
            <v>29711.385056772255</v>
          </cell>
          <cell r="AD241" t="str">
            <v>N/A</v>
          </cell>
          <cell r="AE241">
            <v>275629</v>
          </cell>
          <cell r="AF241">
            <v>275629</v>
          </cell>
          <cell r="AG241">
            <v>275629</v>
          </cell>
          <cell r="AH241">
            <v>275629</v>
          </cell>
          <cell r="AI241">
            <v>273160</v>
          </cell>
          <cell r="AJ241">
            <v>0</v>
          </cell>
          <cell r="AK241">
            <v>1375676</v>
          </cell>
          <cell r="AL241">
            <v>5841459</v>
          </cell>
          <cell r="AM241">
            <v>727528.10410586244</v>
          </cell>
          <cell r="AN241">
            <v>-143750.54999999999</v>
          </cell>
          <cell r="AO241">
            <v>1301045.386588044</v>
          </cell>
          <cell r="AP241">
            <v>0</v>
          </cell>
          <cell r="AQ241">
            <v>74632.549999999988</v>
          </cell>
          <cell r="AR241">
            <v>0</v>
          </cell>
          <cell r="AS241">
            <v>0</v>
          </cell>
          <cell r="AT241">
            <v>7800914.4906939073</v>
          </cell>
          <cell r="AU241">
            <v>1.7618907416997172E-4</v>
          </cell>
          <cell r="AV241">
            <v>0</v>
          </cell>
          <cell r="AW241">
            <v>0</v>
          </cell>
          <cell r="AY241">
            <v>0</v>
          </cell>
          <cell r="AZ241">
            <v>0</v>
          </cell>
          <cell r="BA241">
            <v>0</v>
          </cell>
          <cell r="BB241">
            <v>0</v>
          </cell>
          <cell r="BC241">
            <v>0</v>
          </cell>
          <cell r="BD241">
            <v>0</v>
          </cell>
          <cell r="BE241">
            <v>0</v>
          </cell>
          <cell r="BF241">
            <v>0</v>
          </cell>
          <cell r="BG241">
            <v>0</v>
          </cell>
          <cell r="BH241">
            <v>0</v>
          </cell>
          <cell r="BJ241">
            <v>0</v>
          </cell>
          <cell r="BL241">
            <v>0</v>
          </cell>
          <cell r="BM241">
            <v>0</v>
          </cell>
          <cell r="BN241">
            <v>0</v>
          </cell>
          <cell r="BO241">
            <v>0</v>
          </cell>
          <cell r="BQ241">
            <v>0</v>
          </cell>
          <cell r="BR241">
            <v>0</v>
          </cell>
          <cell r="BS241">
            <v>0</v>
          </cell>
          <cell r="BT241">
            <v>0</v>
          </cell>
          <cell r="CB241">
            <v>0</v>
          </cell>
          <cell r="CC241">
            <v>0</v>
          </cell>
          <cell r="CD241">
            <v>0</v>
          </cell>
          <cell r="CE241">
            <v>0</v>
          </cell>
          <cell r="CF241">
            <v>0</v>
          </cell>
          <cell r="CI241">
            <v>0</v>
          </cell>
          <cell r="CJ241">
            <v>0</v>
          </cell>
          <cell r="CK241">
            <v>0</v>
          </cell>
          <cell r="CV241">
            <v>1.7931735082704975E-4</v>
          </cell>
          <cell r="DG241">
            <v>7800914</v>
          </cell>
          <cell r="DR241">
            <v>2604506.2000000002</v>
          </cell>
          <cell r="EC241">
            <v>2.995160464582499</v>
          </cell>
          <cell r="EN241">
            <v>2.4095909012463064E-2</v>
          </cell>
        </row>
        <row r="242">
          <cell r="B242">
            <v>37305</v>
          </cell>
          <cell r="C242" t="str">
            <v>Piedmont Community College</v>
          </cell>
          <cell r="D242">
            <v>4.8043594409186781E-4</v>
          </cell>
          <cell r="E242">
            <v>831266.2060475793</v>
          </cell>
          <cell r="F242">
            <v>648157.3245531643</v>
          </cell>
          <cell r="G242">
            <v>-442300</v>
          </cell>
          <cell r="H242">
            <v>-231952.80911730669</v>
          </cell>
          <cell r="I242">
            <v>-9598.6448893694942</v>
          </cell>
          <cell r="J242">
            <v>701472.38265940023</v>
          </cell>
          <cell r="K242">
            <v>0</v>
          </cell>
          <cell r="L242">
            <v>-36856.523489755666</v>
          </cell>
          <cell r="M242">
            <v>6614.1672449165053</v>
          </cell>
          <cell r="N242">
            <v>249.33664626479757</v>
          </cell>
          <cell r="O242">
            <v>-112.52290246575636</v>
          </cell>
          <cell r="P242">
            <v>0</v>
          </cell>
          <cell r="Q242">
            <v>0</v>
          </cell>
          <cell r="R242">
            <v>0</v>
          </cell>
          <cell r="S242">
            <v>1466938.9167524278</v>
          </cell>
          <cell r="T242">
            <v>69136.13</v>
          </cell>
          <cell r="U242">
            <v>3507361.9132970013</v>
          </cell>
          <cell r="V242">
            <v>26456.668979666021</v>
          </cell>
          <cell r="W242">
            <v>0</v>
          </cell>
          <cell r="X242">
            <v>3602954.7122766674</v>
          </cell>
          <cell r="Y242">
            <v>2280634</v>
          </cell>
          <cell r="Z242">
            <v>0</v>
          </cell>
          <cell r="AA242">
            <v>0</v>
          </cell>
          <cell r="AB242">
            <v>47993.224446847467</v>
          </cell>
          <cell r="AC242">
            <v>2328627.2244468476</v>
          </cell>
          <cell r="AD242" t="str">
            <v>N/A</v>
          </cell>
          <cell r="AE242">
            <v>256188</v>
          </cell>
          <cell r="AF242">
            <v>256188</v>
          </cell>
          <cell r="AG242">
            <v>256188</v>
          </cell>
          <cell r="AH242">
            <v>256188</v>
          </cell>
          <cell r="AI242">
            <v>249574</v>
          </cell>
          <cell r="AJ242">
            <v>0</v>
          </cell>
          <cell r="AK242">
            <v>1274326</v>
          </cell>
          <cell r="AL242">
            <v>18665371</v>
          </cell>
          <cell r="AM242">
            <v>1466938.9167524278</v>
          </cell>
          <cell r="AN242">
            <v>-506041.13</v>
          </cell>
          <cell r="AO242">
            <v>3485825.3578298199</v>
          </cell>
          <cell r="AP242">
            <v>0</v>
          </cell>
          <cell r="AQ242">
            <v>-2211497.87</v>
          </cell>
          <cell r="AR242">
            <v>0</v>
          </cell>
          <cell r="AS242">
            <v>0</v>
          </cell>
          <cell r="AT242">
            <v>20900596.274582248</v>
          </cell>
          <cell r="AU242">
            <v>5.6298165415007942E-4</v>
          </cell>
          <cell r="AV242">
            <v>0</v>
          </cell>
          <cell r="AW242">
            <v>0</v>
          </cell>
          <cell r="AY242">
            <v>0</v>
          </cell>
          <cell r="AZ242">
            <v>0</v>
          </cell>
          <cell r="BA242">
            <v>0</v>
          </cell>
          <cell r="BB242">
            <v>0</v>
          </cell>
          <cell r="BC242">
            <v>0</v>
          </cell>
          <cell r="BD242">
            <v>0</v>
          </cell>
          <cell r="BE242">
            <v>0</v>
          </cell>
          <cell r="BF242">
            <v>0</v>
          </cell>
          <cell r="BG242">
            <v>0</v>
          </cell>
          <cell r="BH242">
            <v>0</v>
          </cell>
          <cell r="BJ242">
            <v>0</v>
          </cell>
          <cell r="BL242">
            <v>0</v>
          </cell>
          <cell r="BM242">
            <v>0</v>
          </cell>
          <cell r="BN242">
            <v>0</v>
          </cell>
          <cell r="BO242">
            <v>0</v>
          </cell>
          <cell r="BQ242">
            <v>0</v>
          </cell>
          <cell r="BR242">
            <v>0</v>
          </cell>
          <cell r="BS242">
            <v>0</v>
          </cell>
          <cell r="BT242">
            <v>0</v>
          </cell>
          <cell r="CB242">
            <v>0</v>
          </cell>
          <cell r="CC242">
            <v>0</v>
          </cell>
          <cell r="CD242">
            <v>0</v>
          </cell>
          <cell r="CE242">
            <v>0</v>
          </cell>
          <cell r="CF242">
            <v>0</v>
          </cell>
          <cell r="CI242">
            <v>0</v>
          </cell>
          <cell r="CJ242">
            <v>0</v>
          </cell>
          <cell r="CK242">
            <v>0</v>
          </cell>
          <cell r="CV242">
            <v>4.8043594409186781E-4</v>
          </cell>
          <cell r="DG242">
            <v>20900597</v>
          </cell>
          <cell r="DR242">
            <v>8940572.0300000012</v>
          </cell>
          <cell r="EC242">
            <v>2.3377248043937517</v>
          </cell>
          <cell r="EN242">
            <v>2.4095909012463064E-2</v>
          </cell>
        </row>
        <row r="243">
          <cell r="B243">
            <v>37400</v>
          </cell>
          <cell r="C243" t="str">
            <v>Pitt County Schools</v>
          </cell>
          <cell r="D243">
            <v>8.0746685606175768E-3</v>
          </cell>
          <cell r="E243">
            <v>13971059.372262018</v>
          </cell>
          <cell r="F243">
            <v>10893555.395394547</v>
          </cell>
          <cell r="G243">
            <v>199670</v>
          </cell>
          <cell r="H243">
            <v>-3898422.0026807711</v>
          </cell>
          <cell r="I243">
            <v>-161324.05800575143</v>
          </cell>
          <cell r="J243">
            <v>11789619.540452775</v>
          </cell>
          <cell r="K243">
            <v>0</v>
          </cell>
          <cell r="L243">
            <v>-619446.1824435977</v>
          </cell>
          <cell r="M243">
            <v>111164.05623676958</v>
          </cell>
          <cell r="N243">
            <v>4190.5914895893102</v>
          </cell>
          <cell r="O243">
            <v>-1891.1681235822427</v>
          </cell>
          <cell r="P243">
            <v>0</v>
          </cell>
          <cell r="Q243">
            <v>0</v>
          </cell>
          <cell r="R243">
            <v>0</v>
          </cell>
          <cell r="S243">
            <v>32288175.544582002</v>
          </cell>
          <cell r="T243">
            <v>1466652</v>
          </cell>
          <cell r="U243">
            <v>58948097.702263869</v>
          </cell>
          <cell r="V243">
            <v>444656.22494707833</v>
          </cell>
          <cell r="W243">
            <v>0</v>
          </cell>
          <cell r="X243">
            <v>60859405.927210949</v>
          </cell>
          <cell r="Y243">
            <v>468304.48000000045</v>
          </cell>
          <cell r="Z243">
            <v>0</v>
          </cell>
          <cell r="AA243">
            <v>0</v>
          </cell>
          <cell r="AB243">
            <v>806620.29002875707</v>
          </cell>
          <cell r="AC243">
            <v>1274924.7700287574</v>
          </cell>
          <cell r="AD243" t="str">
            <v>N/A</v>
          </cell>
          <cell r="AE243">
            <v>11939129</v>
          </cell>
          <cell r="AF243">
            <v>11939130</v>
          </cell>
          <cell r="AG243">
            <v>11939130</v>
          </cell>
          <cell r="AH243">
            <v>11939130</v>
          </cell>
          <cell r="AI243">
            <v>11827965</v>
          </cell>
          <cell r="AJ243">
            <v>0</v>
          </cell>
          <cell r="AK243">
            <v>59584484</v>
          </cell>
          <cell r="AL243">
            <v>265951560</v>
          </cell>
          <cell r="AM243">
            <v>32288175.544582002</v>
          </cell>
          <cell r="AN243">
            <v>-6548688.5199999996</v>
          </cell>
          <cell r="AO243">
            <v>58586133.637182198</v>
          </cell>
          <cell r="AP243">
            <v>0</v>
          </cell>
          <cell r="AQ243">
            <v>998347.51999999955</v>
          </cell>
          <cell r="AR243">
            <v>0</v>
          </cell>
          <cell r="AS243">
            <v>0</v>
          </cell>
          <cell r="AT243">
            <v>351275528.18176419</v>
          </cell>
          <cell r="AU243">
            <v>8.0215842587854757E-3</v>
          </cell>
          <cell r="AV243">
            <v>0</v>
          </cell>
          <cell r="AW243">
            <v>0</v>
          </cell>
          <cell r="AY243">
            <v>0</v>
          </cell>
          <cell r="AZ243">
            <v>0</v>
          </cell>
          <cell r="BA243">
            <v>0</v>
          </cell>
          <cell r="BB243">
            <v>0</v>
          </cell>
          <cell r="BC243">
            <v>0</v>
          </cell>
          <cell r="BD243">
            <v>0</v>
          </cell>
          <cell r="BE243">
            <v>0</v>
          </cell>
          <cell r="BF243">
            <v>0</v>
          </cell>
          <cell r="BG243">
            <v>0</v>
          </cell>
          <cell r="BH243">
            <v>0</v>
          </cell>
          <cell r="BJ243">
            <v>0</v>
          </cell>
          <cell r="BL243">
            <v>0</v>
          </cell>
          <cell r="BM243">
            <v>0</v>
          </cell>
          <cell r="BN243">
            <v>0</v>
          </cell>
          <cell r="BO243">
            <v>0</v>
          </cell>
          <cell r="BQ243">
            <v>0</v>
          </cell>
          <cell r="BR243">
            <v>0</v>
          </cell>
          <cell r="BS243">
            <v>0</v>
          </cell>
          <cell r="BT243">
            <v>0</v>
          </cell>
          <cell r="CB243">
            <v>0</v>
          </cell>
          <cell r="CC243">
            <v>0</v>
          </cell>
          <cell r="CD243">
            <v>0</v>
          </cell>
          <cell r="CE243">
            <v>0</v>
          </cell>
          <cell r="CF243">
            <v>0</v>
          </cell>
          <cell r="CI243">
            <v>0</v>
          </cell>
          <cell r="CJ243">
            <v>0</v>
          </cell>
          <cell r="CK243">
            <v>0</v>
          </cell>
          <cell r="CV243">
            <v>8.0746685606175768E-3</v>
          </cell>
          <cell r="DG243">
            <v>351275528</v>
          </cell>
          <cell r="DR243">
            <v>113908109.3899996</v>
          </cell>
          <cell r="EC243">
            <v>3.083850042645337</v>
          </cell>
          <cell r="EN243">
            <v>2.4095909012463064E-2</v>
          </cell>
        </row>
        <row r="244">
          <cell r="B244">
            <v>37405</v>
          </cell>
          <cell r="C244" t="str">
            <v>Pitt Community College</v>
          </cell>
          <cell r="D244">
            <v>1.7930074196734541E-3</v>
          </cell>
          <cell r="E244">
            <v>3102320.9097821135</v>
          </cell>
          <cell r="F244">
            <v>2418950.759890053</v>
          </cell>
          <cell r="G244">
            <v>421243</v>
          </cell>
          <cell r="H244">
            <v>-865657.76952339185</v>
          </cell>
          <cell r="I244">
            <v>-35822.551824222472</v>
          </cell>
          <cell r="J244">
            <v>2617924.8290461339</v>
          </cell>
          <cell r="K244">
            <v>0</v>
          </cell>
          <cell r="L244">
            <v>-137550.11649974386</v>
          </cell>
          <cell r="M244">
            <v>24684.354055800464</v>
          </cell>
          <cell r="N244">
            <v>930.53499066212919</v>
          </cell>
          <cell r="O244">
            <v>-419.94026776171967</v>
          </cell>
          <cell r="P244">
            <v>0</v>
          </cell>
          <cell r="Q244">
            <v>0</v>
          </cell>
          <cell r="R244">
            <v>0</v>
          </cell>
          <cell r="S244">
            <v>7546604.0096496437</v>
          </cell>
          <cell r="T244">
            <v>2131272</v>
          </cell>
          <cell r="U244">
            <v>13089624.14523067</v>
          </cell>
          <cell r="V244">
            <v>98737.416223201857</v>
          </cell>
          <cell r="W244">
            <v>0</v>
          </cell>
          <cell r="X244">
            <v>15319633.561453871</v>
          </cell>
          <cell r="Y244">
            <v>25060.489999999991</v>
          </cell>
          <cell r="Z244">
            <v>0</v>
          </cell>
          <cell r="AA244">
            <v>0</v>
          </cell>
          <cell r="AB244">
            <v>179112.75912111232</v>
          </cell>
          <cell r="AC244">
            <v>204173.24912111231</v>
          </cell>
          <cell r="AD244" t="str">
            <v>N/A</v>
          </cell>
          <cell r="AE244">
            <v>3028029</v>
          </cell>
          <cell r="AF244">
            <v>3028030</v>
          </cell>
          <cell r="AG244">
            <v>3028030</v>
          </cell>
          <cell r="AH244">
            <v>3028030</v>
          </cell>
          <cell r="AI244">
            <v>3003345</v>
          </cell>
          <cell r="AJ244">
            <v>0</v>
          </cell>
          <cell r="AK244">
            <v>15115464</v>
          </cell>
          <cell r="AL244">
            <v>56888725</v>
          </cell>
          <cell r="AM244">
            <v>7546604.0096496437</v>
          </cell>
          <cell r="AN244">
            <v>-1548872.51</v>
          </cell>
          <cell r="AO244">
            <v>13009248.802332761</v>
          </cell>
          <cell r="AP244">
            <v>0</v>
          </cell>
          <cell r="AQ244">
            <v>2106211.5099999998</v>
          </cell>
          <cell r="AR244">
            <v>0</v>
          </cell>
          <cell r="AS244">
            <v>0</v>
          </cell>
          <cell r="AT244">
            <v>78001916.811982408</v>
          </cell>
          <cell r="AU244">
            <v>1.7158677328418088E-3</v>
          </cell>
          <cell r="AV244">
            <v>0</v>
          </cell>
          <cell r="AW244">
            <v>0</v>
          </cell>
          <cell r="AY244">
            <v>0</v>
          </cell>
          <cell r="AZ244">
            <v>0</v>
          </cell>
          <cell r="BA244">
            <v>0</v>
          </cell>
          <cell r="BB244">
            <v>0</v>
          </cell>
          <cell r="BC244">
            <v>0</v>
          </cell>
          <cell r="BD244">
            <v>0</v>
          </cell>
          <cell r="BE244">
            <v>0</v>
          </cell>
          <cell r="BF244">
            <v>0</v>
          </cell>
          <cell r="BG244">
            <v>0</v>
          </cell>
          <cell r="BH244">
            <v>0</v>
          </cell>
          <cell r="BJ244">
            <v>0</v>
          </cell>
          <cell r="BL244">
            <v>0</v>
          </cell>
          <cell r="BM244">
            <v>0</v>
          </cell>
          <cell r="BN244">
            <v>0</v>
          </cell>
          <cell r="BO244">
            <v>0</v>
          </cell>
          <cell r="BQ244">
            <v>0</v>
          </cell>
          <cell r="BR244">
            <v>0</v>
          </cell>
          <cell r="BS244">
            <v>0</v>
          </cell>
          <cell r="BT244">
            <v>0</v>
          </cell>
          <cell r="CB244">
            <v>0</v>
          </cell>
          <cell r="CC244">
            <v>0</v>
          </cell>
          <cell r="CD244">
            <v>0</v>
          </cell>
          <cell r="CE244">
            <v>0</v>
          </cell>
          <cell r="CF244">
            <v>0</v>
          </cell>
          <cell r="CI244">
            <v>0</v>
          </cell>
          <cell r="CJ244">
            <v>0</v>
          </cell>
          <cell r="CK244">
            <v>0</v>
          </cell>
          <cell r="CV244">
            <v>1.7930074196734541E-3</v>
          </cell>
          <cell r="DG244">
            <v>78001917</v>
          </cell>
          <cell r="DR244">
            <v>26844527.370000001</v>
          </cell>
          <cell r="EC244">
            <v>2.9056915744834733</v>
          </cell>
          <cell r="EN244">
            <v>2.4095909012463064E-2</v>
          </cell>
        </row>
        <row r="245">
          <cell r="B245">
            <v>37500</v>
          </cell>
          <cell r="C245" t="str">
            <v>Polk County Schools</v>
          </cell>
          <cell r="D245">
            <v>9.118318190722808E-4</v>
          </cell>
          <cell r="E245">
            <v>1577681.6579084671</v>
          </cell>
          <cell r="F245">
            <v>1230154.5701570632</v>
          </cell>
          <cell r="G245">
            <v>-137069</v>
          </cell>
          <cell r="H245">
            <v>-440229.24278937042</v>
          </cell>
          <cell r="I245">
            <v>-18217.516690277098</v>
          </cell>
          <cell r="J245">
            <v>1331342.5995182833</v>
          </cell>
          <cell r="K245">
            <v>0</v>
          </cell>
          <cell r="L245">
            <v>-69950.950322563527</v>
          </cell>
          <cell r="M245">
            <v>12553.199286494846</v>
          </cell>
          <cell r="N245">
            <v>473.2224774621323</v>
          </cell>
          <cell r="O245">
            <v>-213.56013034491889</v>
          </cell>
          <cell r="P245">
            <v>0</v>
          </cell>
          <cell r="Q245">
            <v>0</v>
          </cell>
          <cell r="R245">
            <v>0</v>
          </cell>
          <cell r="S245">
            <v>3486524.9794152151</v>
          </cell>
          <cell r="T245">
            <v>32310.280000000028</v>
          </cell>
          <cell r="U245">
            <v>6656712.9975914164</v>
          </cell>
          <cell r="V245">
            <v>50212.797145979384</v>
          </cell>
          <cell r="W245">
            <v>0</v>
          </cell>
          <cell r="X245">
            <v>6739236.0747373961</v>
          </cell>
          <cell r="Y245">
            <v>717656</v>
          </cell>
          <cell r="Z245">
            <v>0</v>
          </cell>
          <cell r="AA245">
            <v>0</v>
          </cell>
          <cell r="AB245">
            <v>91087.583451385493</v>
          </cell>
          <cell r="AC245">
            <v>808743.58345138549</v>
          </cell>
          <cell r="AD245" t="str">
            <v>N/A</v>
          </cell>
          <cell r="AE245">
            <v>1188609</v>
          </cell>
          <cell r="AF245">
            <v>1188609</v>
          </cell>
          <cell r="AG245">
            <v>1188609</v>
          </cell>
          <cell r="AH245">
            <v>1188609</v>
          </cell>
          <cell r="AI245">
            <v>1176056</v>
          </cell>
          <cell r="AJ245">
            <v>0</v>
          </cell>
          <cell r="AK245">
            <v>5930492</v>
          </cell>
          <cell r="AL245">
            <v>31092509</v>
          </cell>
          <cell r="AM245">
            <v>3486524.9794152151</v>
          </cell>
          <cell r="AN245">
            <v>-841742.28</v>
          </cell>
          <cell r="AO245">
            <v>6615838.2112860112</v>
          </cell>
          <cell r="AP245">
            <v>0</v>
          </cell>
          <cell r="AQ245">
            <v>-685345.72</v>
          </cell>
          <cell r="AR245">
            <v>0</v>
          </cell>
          <cell r="AS245">
            <v>0</v>
          </cell>
          <cell r="AT245">
            <v>39667784.190701224</v>
          </cell>
          <cell r="AU245">
            <v>9.3780679031075706E-4</v>
          </cell>
          <cell r="AV245">
            <v>0</v>
          </cell>
          <cell r="AW245">
            <v>0</v>
          </cell>
          <cell r="AY245">
            <v>0</v>
          </cell>
          <cell r="AZ245">
            <v>0</v>
          </cell>
          <cell r="BA245">
            <v>0</v>
          </cell>
          <cell r="BB245">
            <v>0</v>
          </cell>
          <cell r="BC245">
            <v>0</v>
          </cell>
          <cell r="BD245">
            <v>0</v>
          </cell>
          <cell r="BE245">
            <v>0</v>
          </cell>
          <cell r="BF245">
            <v>0</v>
          </cell>
          <cell r="BG245">
            <v>0</v>
          </cell>
          <cell r="BH245">
            <v>0</v>
          </cell>
          <cell r="BJ245">
            <v>0</v>
          </cell>
          <cell r="BL245">
            <v>0</v>
          </cell>
          <cell r="BM245">
            <v>0</v>
          </cell>
          <cell r="BN245">
            <v>0</v>
          </cell>
          <cell r="BO245">
            <v>0</v>
          </cell>
          <cell r="BQ245">
            <v>0</v>
          </cell>
          <cell r="BR245">
            <v>0</v>
          </cell>
          <cell r="BS245">
            <v>0</v>
          </cell>
          <cell r="BT245">
            <v>0</v>
          </cell>
          <cell r="CB245">
            <v>0</v>
          </cell>
          <cell r="CC245">
            <v>0</v>
          </cell>
          <cell r="CD245">
            <v>0</v>
          </cell>
          <cell r="CE245">
            <v>0</v>
          </cell>
          <cell r="CF245">
            <v>0</v>
          </cell>
          <cell r="CI245">
            <v>0</v>
          </cell>
          <cell r="CJ245">
            <v>0</v>
          </cell>
          <cell r="CK245">
            <v>0</v>
          </cell>
          <cell r="CV245">
            <v>9.118318190722808E-4</v>
          </cell>
          <cell r="DG245">
            <v>39667783</v>
          </cell>
          <cell r="DR245">
            <v>14478684.469999995</v>
          </cell>
          <cell r="EC245">
            <v>2.7397366854835545</v>
          </cell>
          <cell r="EN245">
            <v>2.4095909012463064E-2</v>
          </cell>
        </row>
        <row r="246">
          <cell r="B246">
            <v>37600</v>
          </cell>
          <cell r="C246" t="str">
            <v>Randolph County Schools</v>
          </cell>
          <cell r="D246">
            <v>5.5740698920838461E-3</v>
          </cell>
          <cell r="E246">
            <v>9644440.6136077214</v>
          </cell>
          <cell r="F246">
            <v>7519991.5255186781</v>
          </cell>
          <cell r="G246">
            <v>-384987</v>
          </cell>
          <cell r="H246">
            <v>-2691141.6299814181</v>
          </cell>
          <cell r="I246">
            <v>-111364.51828926471</v>
          </cell>
          <cell r="J246">
            <v>8138558.6078513926</v>
          </cell>
          <cell r="K246">
            <v>0</v>
          </cell>
          <cell r="L246">
            <v>-427613.37996776565</v>
          </cell>
          <cell r="M246">
            <v>76738.285206334345</v>
          </cell>
          <cell r="N246">
            <v>2892.8307925936742</v>
          </cell>
          <cell r="O246">
            <v>-1305.5029094249576</v>
          </cell>
          <cell r="P246">
            <v>0</v>
          </cell>
          <cell r="Q246">
            <v>0</v>
          </cell>
          <cell r="R246">
            <v>0</v>
          </cell>
          <cell r="S246">
            <v>21766209.831828848</v>
          </cell>
          <cell r="T246">
            <v>0</v>
          </cell>
          <cell r="U246">
            <v>40692793.039256968</v>
          </cell>
          <cell r="V246">
            <v>306953.14082533738</v>
          </cell>
          <cell r="W246">
            <v>0</v>
          </cell>
          <cell r="X246">
            <v>40999746.180082306</v>
          </cell>
          <cell r="Y246">
            <v>1924935.5700000003</v>
          </cell>
          <cell r="Z246">
            <v>0</v>
          </cell>
          <cell r="AA246">
            <v>0</v>
          </cell>
          <cell r="AB246">
            <v>556822.59144632355</v>
          </cell>
          <cell r="AC246">
            <v>2481758.1614463236</v>
          </cell>
          <cell r="AD246" t="str">
            <v>N/A</v>
          </cell>
          <cell r="AE246">
            <v>7718945</v>
          </cell>
          <cell r="AF246">
            <v>7718945</v>
          </cell>
          <cell r="AG246">
            <v>7718945</v>
          </cell>
          <cell r="AH246">
            <v>7718945</v>
          </cell>
          <cell r="AI246">
            <v>7642207</v>
          </cell>
          <cell r="AJ246">
            <v>0</v>
          </cell>
          <cell r="AK246">
            <v>38517987</v>
          </cell>
          <cell r="AL246">
            <v>186878911</v>
          </cell>
          <cell r="AM246">
            <v>21766209.831828848</v>
          </cell>
          <cell r="AN246">
            <v>-4672122.43</v>
          </cell>
          <cell r="AO246">
            <v>40442923.588635981</v>
          </cell>
          <cell r="AP246">
            <v>0</v>
          </cell>
          <cell r="AQ246">
            <v>-1924935.5700000003</v>
          </cell>
          <cell r="AR246">
            <v>0</v>
          </cell>
          <cell r="AS246">
            <v>0</v>
          </cell>
          <cell r="AT246">
            <v>242490986.42046481</v>
          </cell>
          <cell r="AU246">
            <v>5.6366089039696851E-3</v>
          </cell>
          <cell r="AV246">
            <v>0</v>
          </cell>
          <cell r="AW246">
            <v>0</v>
          </cell>
          <cell r="AY246">
            <v>0</v>
          </cell>
          <cell r="AZ246">
            <v>0</v>
          </cell>
          <cell r="BA246">
            <v>0</v>
          </cell>
          <cell r="BB246">
            <v>0</v>
          </cell>
          <cell r="BC246">
            <v>0</v>
          </cell>
          <cell r="BD246">
            <v>0</v>
          </cell>
          <cell r="BE246">
            <v>0</v>
          </cell>
          <cell r="BF246">
            <v>0</v>
          </cell>
          <cell r="BG246">
            <v>0</v>
          </cell>
          <cell r="BH246">
            <v>0</v>
          </cell>
          <cell r="BJ246">
            <v>0</v>
          </cell>
          <cell r="BL246">
            <v>0</v>
          </cell>
          <cell r="BM246">
            <v>0</v>
          </cell>
          <cell r="BN246">
            <v>0</v>
          </cell>
          <cell r="BO246">
            <v>0</v>
          </cell>
          <cell r="BQ246">
            <v>0</v>
          </cell>
          <cell r="BR246">
            <v>0</v>
          </cell>
          <cell r="BS246">
            <v>0</v>
          </cell>
          <cell r="BT246">
            <v>0</v>
          </cell>
          <cell r="CB246">
            <v>0</v>
          </cell>
          <cell r="CC246">
            <v>0</v>
          </cell>
          <cell r="CD246">
            <v>0</v>
          </cell>
          <cell r="CE246">
            <v>0</v>
          </cell>
          <cell r="CF246">
            <v>0</v>
          </cell>
          <cell r="CI246">
            <v>0</v>
          </cell>
          <cell r="CJ246">
            <v>0</v>
          </cell>
          <cell r="CK246">
            <v>0</v>
          </cell>
          <cell r="CV246">
            <v>5.5740698920838461E-3</v>
          </cell>
          <cell r="DG246">
            <v>242490987</v>
          </cell>
          <cell r="DR246">
            <v>81665226.429999739</v>
          </cell>
          <cell r="EC246">
            <v>2.9693297576031807</v>
          </cell>
          <cell r="EN246">
            <v>2.4095909012463064E-2</v>
          </cell>
        </row>
        <row r="247">
          <cell r="B247">
            <v>37601</v>
          </cell>
          <cell r="C247" t="str">
            <v>Uwharrie Charter Academy</v>
          </cell>
          <cell r="D247">
            <v>1.7666679564248822E-4</v>
          </cell>
          <cell r="E247">
            <v>305674.74968157778</v>
          </cell>
          <cell r="F247">
            <v>238341.61246503211</v>
          </cell>
          <cell r="G247">
            <v>597034</v>
          </cell>
          <cell r="H247">
            <v>-85294.116793210866</v>
          </cell>
          <cell r="I247">
            <v>-3529.6314856716772</v>
          </cell>
          <cell r="J247">
            <v>257946.72442834658</v>
          </cell>
          <cell r="K247">
            <v>0</v>
          </cell>
          <cell r="L247">
            <v>-13552.94911533961</v>
          </cell>
          <cell r="M247">
            <v>2432.1738358099724</v>
          </cell>
          <cell r="N247">
            <v>91.686533602538532</v>
          </cell>
          <cell r="O247">
            <v>-41.377130207427165</v>
          </cell>
          <cell r="P247">
            <v>0</v>
          </cell>
          <cell r="Q247">
            <v>0</v>
          </cell>
          <cell r="R247">
            <v>0</v>
          </cell>
          <cell r="S247">
            <v>1299102.8724199396</v>
          </cell>
          <cell r="T247">
            <v>3010156</v>
          </cell>
          <cell r="U247">
            <v>1289733.6221417328</v>
          </cell>
          <cell r="V247">
            <v>9728.6953432398896</v>
          </cell>
          <cell r="W247">
            <v>0</v>
          </cell>
          <cell r="X247">
            <v>4309618.317484973</v>
          </cell>
          <cell r="Y247">
            <v>24983.589999999997</v>
          </cell>
          <cell r="Z247">
            <v>0</v>
          </cell>
          <cell r="AA247">
            <v>0</v>
          </cell>
          <cell r="AB247">
            <v>17648.157428358387</v>
          </cell>
          <cell r="AC247">
            <v>42631.747428358387</v>
          </cell>
          <cell r="AD247" t="str">
            <v>N/A</v>
          </cell>
          <cell r="AE247">
            <v>853883</v>
          </cell>
          <cell r="AF247">
            <v>853883</v>
          </cell>
          <cell r="AG247">
            <v>853883</v>
          </cell>
          <cell r="AH247">
            <v>853883</v>
          </cell>
          <cell r="AI247">
            <v>851451</v>
          </cell>
          <cell r="AJ247">
            <v>0</v>
          </cell>
          <cell r="AK247">
            <v>4266983</v>
          </cell>
          <cell r="AL247">
            <v>2245111</v>
          </cell>
          <cell r="AM247">
            <v>1299102.8724199396</v>
          </cell>
          <cell r="AN247">
            <v>-125594.41</v>
          </cell>
          <cell r="AO247">
            <v>1281814.1600566145</v>
          </cell>
          <cell r="AP247">
            <v>0</v>
          </cell>
          <cell r="AQ247">
            <v>2985172.41</v>
          </cell>
          <cell r="AR247">
            <v>0</v>
          </cell>
          <cell r="AS247">
            <v>0</v>
          </cell>
          <cell r="AT247">
            <v>7685606.0324765537</v>
          </cell>
          <cell r="AU247">
            <v>6.7716651203526758E-5</v>
          </cell>
          <cell r="AV247">
            <v>0</v>
          </cell>
          <cell r="AW247">
            <v>0</v>
          </cell>
          <cell r="AY247">
            <v>0</v>
          </cell>
          <cell r="AZ247">
            <v>0</v>
          </cell>
          <cell r="BA247">
            <v>0</v>
          </cell>
          <cell r="BB247">
            <v>0</v>
          </cell>
          <cell r="BC247">
            <v>0</v>
          </cell>
          <cell r="BD247">
            <v>0</v>
          </cell>
          <cell r="BE247">
            <v>0</v>
          </cell>
          <cell r="BF247">
            <v>0</v>
          </cell>
          <cell r="BG247">
            <v>0</v>
          </cell>
          <cell r="BH247">
            <v>0</v>
          </cell>
          <cell r="BJ247">
            <v>0</v>
          </cell>
          <cell r="BL247">
            <v>0</v>
          </cell>
          <cell r="BM247">
            <v>0</v>
          </cell>
          <cell r="BN247">
            <v>0</v>
          </cell>
          <cell r="BO247">
            <v>0</v>
          </cell>
          <cell r="BQ247">
            <v>0</v>
          </cell>
          <cell r="BR247">
            <v>0</v>
          </cell>
          <cell r="BS247">
            <v>0</v>
          </cell>
          <cell r="BT247">
            <v>0</v>
          </cell>
          <cell r="CB247">
            <v>0</v>
          </cell>
          <cell r="CC247">
            <v>0</v>
          </cell>
          <cell r="CD247">
            <v>0</v>
          </cell>
          <cell r="CE247">
            <v>0</v>
          </cell>
          <cell r="CF247">
            <v>0</v>
          </cell>
          <cell r="CI247">
            <v>0</v>
          </cell>
          <cell r="CJ247">
            <v>0</v>
          </cell>
          <cell r="CK247">
            <v>0</v>
          </cell>
          <cell r="CV247">
            <v>1.7666679564248822E-4</v>
          </cell>
          <cell r="DG247">
            <v>7685606</v>
          </cell>
          <cell r="DR247">
            <v>2114213.23</v>
          </cell>
          <cell r="EC247">
            <v>3.6352085451664684</v>
          </cell>
          <cell r="EN247">
            <v>2.4095909012463064E-2</v>
          </cell>
        </row>
        <row r="248">
          <cell r="B248">
            <v>37605</v>
          </cell>
          <cell r="C248" t="str">
            <v>Randolph Community College</v>
          </cell>
          <cell r="D248">
            <v>6.714855743055173E-4</v>
          </cell>
          <cell r="E248">
            <v>1161826.6131684203</v>
          </cell>
          <cell r="F248">
            <v>905902.8548344539</v>
          </cell>
          <cell r="G248">
            <v>135756</v>
          </cell>
          <cell r="H248">
            <v>-324190.90860556014</v>
          </cell>
          <cell r="I248">
            <v>-13415.631480854663</v>
          </cell>
          <cell r="J248">
            <v>980419.12043000257</v>
          </cell>
          <cell r="K248">
            <v>0</v>
          </cell>
          <cell r="L248">
            <v>-51512.84816793599</v>
          </cell>
          <cell r="M248">
            <v>9244.3497319930793</v>
          </cell>
          <cell r="N248">
            <v>348.48758335307735</v>
          </cell>
          <cell r="O248">
            <v>-157.26863635809519</v>
          </cell>
          <cell r="P248">
            <v>0</v>
          </cell>
          <cell r="Q248">
            <v>0</v>
          </cell>
          <cell r="R248">
            <v>0</v>
          </cell>
          <cell r="S248">
            <v>2804220.7688575145</v>
          </cell>
          <cell r="T248">
            <v>687047</v>
          </cell>
          <cell r="U248">
            <v>4902095.6021500127</v>
          </cell>
          <cell r="V248">
            <v>36977.398927972317</v>
          </cell>
          <cell r="W248">
            <v>0</v>
          </cell>
          <cell r="X248">
            <v>5626120.0010779854</v>
          </cell>
          <cell r="Y248">
            <v>8266.0600000000559</v>
          </cell>
          <cell r="Z248">
            <v>0</v>
          </cell>
          <cell r="AA248">
            <v>0</v>
          </cell>
          <cell r="AB248">
            <v>67078.157404273312</v>
          </cell>
          <cell r="AC248">
            <v>75344.217404273368</v>
          </cell>
          <cell r="AD248" t="str">
            <v>N/A</v>
          </cell>
          <cell r="AE248">
            <v>1112004</v>
          </cell>
          <cell r="AF248">
            <v>1112005</v>
          </cell>
          <cell r="AG248">
            <v>1112005</v>
          </cell>
          <cell r="AH248">
            <v>1112005</v>
          </cell>
          <cell r="AI248">
            <v>1102760</v>
          </cell>
          <cell r="AJ248">
            <v>0</v>
          </cell>
          <cell r="AK248">
            <v>5550779</v>
          </cell>
          <cell r="AL248">
            <v>21438308</v>
          </cell>
          <cell r="AM248">
            <v>2804220.7688575145</v>
          </cell>
          <cell r="AN248">
            <v>-581399.93999999994</v>
          </cell>
          <cell r="AO248">
            <v>4871994.8436737126</v>
          </cell>
          <cell r="AP248">
            <v>0</v>
          </cell>
          <cell r="AQ248">
            <v>678780.94</v>
          </cell>
          <cell r="AR248">
            <v>0</v>
          </cell>
          <cell r="AS248">
            <v>0</v>
          </cell>
          <cell r="AT248">
            <v>29211904.61253123</v>
          </cell>
          <cell r="AU248">
            <v>6.4661847757700589E-4</v>
          </cell>
          <cell r="AV248">
            <v>0</v>
          </cell>
          <cell r="AW248">
            <v>0</v>
          </cell>
          <cell r="AY248">
            <v>0</v>
          </cell>
          <cell r="AZ248">
            <v>0</v>
          </cell>
          <cell r="BA248">
            <v>0</v>
          </cell>
          <cell r="BB248">
            <v>0</v>
          </cell>
          <cell r="BC248">
            <v>0</v>
          </cell>
          <cell r="BD248">
            <v>0</v>
          </cell>
          <cell r="BE248">
            <v>0</v>
          </cell>
          <cell r="BF248">
            <v>0</v>
          </cell>
          <cell r="BG248">
            <v>0</v>
          </cell>
          <cell r="BH248">
            <v>0</v>
          </cell>
          <cell r="BJ248">
            <v>0</v>
          </cell>
          <cell r="BL248">
            <v>0</v>
          </cell>
          <cell r="BM248">
            <v>0</v>
          </cell>
          <cell r="BN248">
            <v>0</v>
          </cell>
          <cell r="BO248">
            <v>0</v>
          </cell>
          <cell r="BQ248">
            <v>0</v>
          </cell>
          <cell r="BR248">
            <v>0</v>
          </cell>
          <cell r="BS248">
            <v>0</v>
          </cell>
          <cell r="BT248">
            <v>0</v>
          </cell>
          <cell r="CB248">
            <v>0</v>
          </cell>
          <cell r="CC248">
            <v>0</v>
          </cell>
          <cell r="CD248">
            <v>0</v>
          </cell>
          <cell r="CE248">
            <v>0</v>
          </cell>
          <cell r="CF248">
            <v>0</v>
          </cell>
          <cell r="CI248">
            <v>0</v>
          </cell>
          <cell r="CJ248">
            <v>0</v>
          </cell>
          <cell r="CK248">
            <v>0</v>
          </cell>
          <cell r="CV248">
            <v>6.714855743055173E-4</v>
          </cell>
          <cell r="DG248">
            <v>29211905</v>
          </cell>
          <cell r="DR248">
            <v>9863149.0599999987</v>
          </cell>
          <cell r="EC248">
            <v>2.9617219431944797</v>
          </cell>
          <cell r="EN248">
            <v>2.4095909012463064E-2</v>
          </cell>
        </row>
        <row r="249">
          <cell r="B249">
            <v>37610</v>
          </cell>
          <cell r="C249" t="str">
            <v>Asheboro City Schools</v>
          </cell>
          <cell r="D249">
            <v>1.707319596015172E-3</v>
          </cell>
          <cell r="E249">
            <v>2954060.9951091306</v>
          </cell>
          <cell r="F249">
            <v>2303349.1043267562</v>
          </cell>
          <cell r="G249">
            <v>-578780</v>
          </cell>
          <cell r="H249">
            <v>-824287.98516586178</v>
          </cell>
          <cell r="I249">
            <v>-34110.592091081664</v>
          </cell>
          <cell r="J249">
            <v>2492814.2028208403</v>
          </cell>
          <cell r="K249">
            <v>0</v>
          </cell>
          <cell r="L249">
            <v>-130976.59650340567</v>
          </cell>
          <cell r="M249">
            <v>23504.688788248339</v>
          </cell>
          <cell r="N249">
            <v>886.06472393995398</v>
          </cell>
          <cell r="O249">
            <v>-399.87132258271345</v>
          </cell>
          <cell r="P249">
            <v>0</v>
          </cell>
          <cell r="Q249">
            <v>0</v>
          </cell>
          <cell r="R249">
            <v>0</v>
          </cell>
          <cell r="S249">
            <v>6206060.0106859831</v>
          </cell>
          <cell r="T249">
            <v>0</v>
          </cell>
          <cell r="U249">
            <v>12464071.014104202</v>
          </cell>
          <cell r="V249">
            <v>94018.755152993355</v>
          </cell>
          <cell r="W249">
            <v>0</v>
          </cell>
          <cell r="X249">
            <v>12558089.769257195</v>
          </cell>
          <cell r="Y249">
            <v>2893896.16</v>
          </cell>
          <cell r="Z249">
            <v>0</v>
          </cell>
          <cell r="AA249">
            <v>0</v>
          </cell>
          <cell r="AB249">
            <v>170552.96045540832</v>
          </cell>
          <cell r="AC249">
            <v>3064449.1204554085</v>
          </cell>
          <cell r="AD249" t="str">
            <v>N/A</v>
          </cell>
          <cell r="AE249">
            <v>1903429</v>
          </cell>
          <cell r="AF249">
            <v>1903428</v>
          </cell>
          <cell r="AG249">
            <v>1903428</v>
          </cell>
          <cell r="AH249">
            <v>1903428</v>
          </cell>
          <cell r="AI249">
            <v>1879924</v>
          </cell>
          <cell r="AJ249">
            <v>0</v>
          </cell>
          <cell r="AK249">
            <v>9493637</v>
          </cell>
          <cell r="AL249">
            <v>59914805</v>
          </cell>
          <cell r="AM249">
            <v>6206060.0106859831</v>
          </cell>
          <cell r="AN249">
            <v>-1340299.8400000001</v>
          </cell>
          <cell r="AO249">
            <v>12387536.808801789</v>
          </cell>
          <cell r="AP249">
            <v>0</v>
          </cell>
          <cell r="AQ249">
            <v>-2893896.16</v>
          </cell>
          <cell r="AR249">
            <v>0</v>
          </cell>
          <cell r="AS249">
            <v>0</v>
          </cell>
          <cell r="AT249">
            <v>74274205.819487765</v>
          </cell>
          <cell r="AU249">
            <v>1.8071398300985161E-3</v>
          </cell>
          <cell r="AV249">
            <v>0</v>
          </cell>
          <cell r="AW249">
            <v>0</v>
          </cell>
          <cell r="AY249">
            <v>0</v>
          </cell>
          <cell r="AZ249">
            <v>0</v>
          </cell>
          <cell r="BA249">
            <v>0</v>
          </cell>
          <cell r="BB249">
            <v>0</v>
          </cell>
          <cell r="BC249">
            <v>0</v>
          </cell>
          <cell r="BD249">
            <v>0</v>
          </cell>
          <cell r="BE249">
            <v>0</v>
          </cell>
          <cell r="BF249">
            <v>0</v>
          </cell>
          <cell r="BG249">
            <v>0</v>
          </cell>
          <cell r="BH249">
            <v>0</v>
          </cell>
          <cell r="BJ249">
            <v>0</v>
          </cell>
          <cell r="BL249">
            <v>0</v>
          </cell>
          <cell r="BM249">
            <v>0</v>
          </cell>
          <cell r="BN249">
            <v>0</v>
          </cell>
          <cell r="BO249">
            <v>0</v>
          </cell>
          <cell r="BQ249">
            <v>0</v>
          </cell>
          <cell r="BR249">
            <v>0</v>
          </cell>
          <cell r="BS249">
            <v>0</v>
          </cell>
          <cell r="BT249">
            <v>0</v>
          </cell>
          <cell r="CB249">
            <v>0</v>
          </cell>
          <cell r="CC249">
            <v>0</v>
          </cell>
          <cell r="CD249">
            <v>0</v>
          </cell>
          <cell r="CE249">
            <v>0</v>
          </cell>
          <cell r="CF249">
            <v>0</v>
          </cell>
          <cell r="CI249">
            <v>0</v>
          </cell>
          <cell r="CJ249">
            <v>0</v>
          </cell>
          <cell r="CK249">
            <v>0</v>
          </cell>
          <cell r="CV249">
            <v>1.707319596015172E-3</v>
          </cell>
          <cell r="DG249">
            <v>74274206</v>
          </cell>
          <cell r="DR249">
            <v>23483385.259999994</v>
          </cell>
          <cell r="EC249">
            <v>3.1628406712942554</v>
          </cell>
          <cell r="EN249">
            <v>2.4095909012463064E-2</v>
          </cell>
        </row>
        <row r="250">
          <cell r="B250">
            <v>37700</v>
          </cell>
          <cell r="C250" t="str">
            <v>Richmond County Schools</v>
          </cell>
          <cell r="D250">
            <v>2.3816434519789462E-3</v>
          </cell>
          <cell r="E250">
            <v>4120798.4973456315</v>
          </cell>
          <cell r="F250">
            <v>3213081.0919906064</v>
          </cell>
          <cell r="G250">
            <v>220049</v>
          </cell>
          <cell r="H250">
            <v>-1149849.2063215023</v>
          </cell>
          <cell r="I250">
            <v>-47582.92969076163</v>
          </cell>
          <cell r="J250">
            <v>3477377.4265844086</v>
          </cell>
          <cell r="K250">
            <v>0</v>
          </cell>
          <cell r="L250">
            <v>-182707.18274005721</v>
          </cell>
          <cell r="M250">
            <v>32788.113176929262</v>
          </cell>
          <cell r="N250">
            <v>1236.0253187080334</v>
          </cell>
          <cell r="O250">
            <v>-557.80471288798901</v>
          </cell>
          <cell r="P250">
            <v>0</v>
          </cell>
          <cell r="Q250">
            <v>0</v>
          </cell>
          <cell r="R250">
            <v>0</v>
          </cell>
          <cell r="S250">
            <v>9684633.0309510753</v>
          </cell>
          <cell r="T250">
            <v>1125107</v>
          </cell>
          <cell r="U250">
            <v>17386887.132922042</v>
          </cell>
          <cell r="V250">
            <v>131152.45270771705</v>
          </cell>
          <cell r="W250">
            <v>0</v>
          </cell>
          <cell r="X250">
            <v>18643146.585629757</v>
          </cell>
          <cell r="Y250">
            <v>24862.29000000027</v>
          </cell>
          <cell r="Z250">
            <v>0</v>
          </cell>
          <cell r="AA250">
            <v>0</v>
          </cell>
          <cell r="AB250">
            <v>237914.64845380813</v>
          </cell>
          <cell r="AC250">
            <v>262776.93845380843</v>
          </cell>
          <cell r="AD250" t="str">
            <v>N/A</v>
          </cell>
          <cell r="AE250">
            <v>3682632</v>
          </cell>
          <cell r="AF250">
            <v>3682632</v>
          </cell>
          <cell r="AG250">
            <v>3682632</v>
          </cell>
          <cell r="AH250">
            <v>3682632</v>
          </cell>
          <cell r="AI250">
            <v>3649843</v>
          </cell>
          <cell r="AJ250">
            <v>0</v>
          </cell>
          <cell r="AK250">
            <v>18380371</v>
          </cell>
          <cell r="AL250">
            <v>77612052</v>
          </cell>
          <cell r="AM250">
            <v>9684633.0309510753</v>
          </cell>
          <cell r="AN250">
            <v>-2067469.7099999997</v>
          </cell>
          <cell r="AO250">
            <v>17280124.937175956</v>
          </cell>
          <cell r="AP250">
            <v>0</v>
          </cell>
          <cell r="AQ250">
            <v>1100244.7099999997</v>
          </cell>
          <cell r="AR250">
            <v>0</v>
          </cell>
          <cell r="AS250">
            <v>0</v>
          </cell>
          <cell r="AT250">
            <v>103609584.96812704</v>
          </cell>
          <cell r="AU250">
            <v>2.3409210972182718E-3</v>
          </cell>
          <cell r="AV250">
            <v>0</v>
          </cell>
          <cell r="AW250">
            <v>0</v>
          </cell>
          <cell r="AY250">
            <v>0</v>
          </cell>
          <cell r="AZ250">
            <v>0</v>
          </cell>
          <cell r="BA250">
            <v>0</v>
          </cell>
          <cell r="BB250">
            <v>0</v>
          </cell>
          <cell r="BC250">
            <v>0</v>
          </cell>
          <cell r="BD250">
            <v>0</v>
          </cell>
          <cell r="BE250">
            <v>0</v>
          </cell>
          <cell r="BF250">
            <v>0</v>
          </cell>
          <cell r="BG250">
            <v>0</v>
          </cell>
          <cell r="BH250">
            <v>0</v>
          </cell>
          <cell r="BJ250">
            <v>0</v>
          </cell>
          <cell r="BL250">
            <v>0</v>
          </cell>
          <cell r="BM250">
            <v>0</v>
          </cell>
          <cell r="BN250">
            <v>0</v>
          </cell>
          <cell r="BO250">
            <v>0</v>
          </cell>
          <cell r="BQ250">
            <v>0</v>
          </cell>
          <cell r="BR250">
            <v>0</v>
          </cell>
          <cell r="BS250">
            <v>0</v>
          </cell>
          <cell r="BT250">
            <v>0</v>
          </cell>
          <cell r="CB250">
            <v>0</v>
          </cell>
          <cell r="CC250">
            <v>0</v>
          </cell>
          <cell r="CD250">
            <v>0</v>
          </cell>
          <cell r="CE250">
            <v>0</v>
          </cell>
          <cell r="CF250">
            <v>0</v>
          </cell>
          <cell r="CI250">
            <v>0</v>
          </cell>
          <cell r="CJ250">
            <v>0</v>
          </cell>
          <cell r="CK250">
            <v>0</v>
          </cell>
          <cell r="CV250">
            <v>2.3816434519789462E-3</v>
          </cell>
          <cell r="DG250">
            <v>103609585</v>
          </cell>
          <cell r="DR250">
            <v>35867836.239999972</v>
          </cell>
          <cell r="EC250">
            <v>2.8886488804823451</v>
          </cell>
          <cell r="EN250">
            <v>2.4095909012463064E-2</v>
          </cell>
        </row>
        <row r="251">
          <cell r="B251">
            <v>37705</v>
          </cell>
          <cell r="C251" t="str">
            <v>Richmond Technical College</v>
          </cell>
          <cell r="D251">
            <v>6.9131020644434534E-4</v>
          </cell>
          <cell r="E251">
            <v>1196127.8492582438</v>
          </cell>
          <cell r="F251">
            <v>932648.31525507639</v>
          </cell>
          <cell r="G251">
            <v>84828</v>
          </cell>
          <cell r="H251">
            <v>-333762.17231067357</v>
          </cell>
          <cell r="I251">
            <v>-13811.708432013433</v>
          </cell>
          <cell r="J251">
            <v>1009364.5649013902</v>
          </cell>
          <cell r="K251">
            <v>0</v>
          </cell>
          <cell r="L251">
            <v>-53033.689872404226</v>
          </cell>
          <cell r="M251">
            <v>9517.2756738332737</v>
          </cell>
          <cell r="N251">
            <v>358.77617094048634</v>
          </cell>
          <cell r="O251">
            <v>-161.91176345133013</v>
          </cell>
          <cell r="P251">
            <v>0</v>
          </cell>
          <cell r="Q251">
            <v>0</v>
          </cell>
          <cell r="R251">
            <v>0</v>
          </cell>
          <cell r="S251">
            <v>2832075.2988809417</v>
          </cell>
          <cell r="T251">
            <v>424136.19000000006</v>
          </cell>
          <cell r="U251">
            <v>5046822.8245069506</v>
          </cell>
          <cell r="V251">
            <v>38069.102695333095</v>
          </cell>
          <cell r="W251">
            <v>0</v>
          </cell>
          <cell r="X251">
            <v>5509028.1172022838</v>
          </cell>
          <cell r="Y251">
            <v>0</v>
          </cell>
          <cell r="Z251">
            <v>0</v>
          </cell>
          <cell r="AA251">
            <v>0</v>
          </cell>
          <cell r="AB251">
            <v>69058.542160067169</v>
          </cell>
          <cell r="AC251">
            <v>69058.542160067169</v>
          </cell>
          <cell r="AD251" t="str">
            <v>N/A</v>
          </cell>
          <cell r="AE251">
            <v>1089897</v>
          </cell>
          <cell r="AF251">
            <v>1089898</v>
          </cell>
          <cell r="AG251">
            <v>1089898</v>
          </cell>
          <cell r="AH251">
            <v>1089898</v>
          </cell>
          <cell r="AI251">
            <v>1080381</v>
          </cell>
          <cell r="AJ251">
            <v>0</v>
          </cell>
          <cell r="AK251">
            <v>5439972</v>
          </cell>
          <cell r="AL251">
            <v>22415476</v>
          </cell>
          <cell r="AM251">
            <v>2832075.2988809417</v>
          </cell>
          <cell r="AN251">
            <v>-613177.19000000006</v>
          </cell>
          <cell r="AO251">
            <v>5015833.3850422176</v>
          </cell>
          <cell r="AP251">
            <v>0</v>
          </cell>
          <cell r="AQ251">
            <v>424136.19000000006</v>
          </cell>
          <cell r="AR251">
            <v>0</v>
          </cell>
          <cell r="AS251">
            <v>0</v>
          </cell>
          <cell r="AT251">
            <v>30074343.683923159</v>
          </cell>
          <cell r="AU251">
            <v>6.7609164069393809E-4</v>
          </cell>
          <cell r="AV251">
            <v>0</v>
          </cell>
          <cell r="AW251">
            <v>0</v>
          </cell>
          <cell r="AY251">
            <v>0</v>
          </cell>
          <cell r="AZ251">
            <v>0</v>
          </cell>
          <cell r="BA251">
            <v>0</v>
          </cell>
          <cell r="BB251">
            <v>0</v>
          </cell>
          <cell r="BC251">
            <v>0</v>
          </cell>
          <cell r="BD251">
            <v>0</v>
          </cell>
          <cell r="BE251">
            <v>0</v>
          </cell>
          <cell r="BF251">
            <v>0</v>
          </cell>
          <cell r="BG251">
            <v>0</v>
          </cell>
          <cell r="BH251">
            <v>0</v>
          </cell>
          <cell r="BJ251">
            <v>0</v>
          </cell>
          <cell r="BL251">
            <v>0</v>
          </cell>
          <cell r="BM251">
            <v>0</v>
          </cell>
          <cell r="BN251">
            <v>0</v>
          </cell>
          <cell r="BO251">
            <v>0</v>
          </cell>
          <cell r="BQ251">
            <v>0</v>
          </cell>
          <cell r="BR251">
            <v>0</v>
          </cell>
          <cell r="BS251">
            <v>0</v>
          </cell>
          <cell r="BT251">
            <v>0</v>
          </cell>
          <cell r="CB251">
            <v>0</v>
          </cell>
          <cell r="CC251">
            <v>0</v>
          </cell>
          <cell r="CD251">
            <v>0</v>
          </cell>
          <cell r="CE251">
            <v>0</v>
          </cell>
          <cell r="CF251">
            <v>0</v>
          </cell>
          <cell r="CI251">
            <v>0</v>
          </cell>
          <cell r="CJ251">
            <v>0</v>
          </cell>
          <cell r="CK251">
            <v>0</v>
          </cell>
          <cell r="CV251">
            <v>6.9131020644434534E-4</v>
          </cell>
          <cell r="DG251">
            <v>30074344</v>
          </cell>
          <cell r="DR251">
            <v>10587343.410000011</v>
          </cell>
          <cell r="EC251">
            <v>2.8405939842844834</v>
          </cell>
          <cell r="EN251">
            <v>2.4095909012463064E-2</v>
          </cell>
        </row>
        <row r="252">
          <cell r="B252">
            <v>37800</v>
          </cell>
          <cell r="C252" t="str">
            <v>Robeson County Schools</v>
          </cell>
          <cell r="D252">
            <v>7.1731948989898703E-3</v>
          </cell>
          <cell r="E252">
            <v>12411299.741933879</v>
          </cell>
          <cell r="F252">
            <v>9677375.0411535427</v>
          </cell>
          <cell r="G252">
            <v>242943</v>
          </cell>
          <cell r="H252">
            <v>-3463193.6424150635</v>
          </cell>
          <cell r="I252">
            <v>-143313.4872699586</v>
          </cell>
          <cell r="J252">
            <v>10473400.624896858</v>
          </cell>
          <cell r="K252">
            <v>0</v>
          </cell>
          <cell r="L252">
            <v>-550289.85558304051</v>
          </cell>
          <cell r="M252">
            <v>98753.457824605837</v>
          </cell>
          <cell r="N252">
            <v>3722.744688677763</v>
          </cell>
          <cell r="O252">
            <v>-1680.0339772924176</v>
          </cell>
          <cell r="P252">
            <v>0</v>
          </cell>
          <cell r="Q252">
            <v>0</v>
          </cell>
          <cell r="R252">
            <v>0</v>
          </cell>
          <cell r="S252">
            <v>28749017.591252204</v>
          </cell>
          <cell r="T252">
            <v>1214714.4499999993</v>
          </cell>
          <cell r="U252">
            <v>52367003.124484286</v>
          </cell>
          <cell r="V252">
            <v>395013.83129842335</v>
          </cell>
          <cell r="W252">
            <v>0</v>
          </cell>
          <cell r="X252">
            <v>53976731.405782714</v>
          </cell>
          <cell r="Y252">
            <v>0</v>
          </cell>
          <cell r="Z252">
            <v>0</v>
          </cell>
          <cell r="AA252">
            <v>0</v>
          </cell>
          <cell r="AB252">
            <v>716567.43634979299</v>
          </cell>
          <cell r="AC252">
            <v>716567.43634979299</v>
          </cell>
          <cell r="AD252" t="str">
            <v>N/A</v>
          </cell>
          <cell r="AE252">
            <v>10671783</v>
          </cell>
          <cell r="AF252">
            <v>10671785</v>
          </cell>
          <cell r="AG252">
            <v>10671785</v>
          </cell>
          <cell r="AH252">
            <v>10671785</v>
          </cell>
          <cell r="AI252">
            <v>10573031</v>
          </cell>
          <cell r="AJ252">
            <v>0</v>
          </cell>
          <cell r="AK252">
            <v>53260169</v>
          </cell>
          <cell r="AL252">
            <v>236376156</v>
          </cell>
          <cell r="AM252">
            <v>28749017.591252204</v>
          </cell>
          <cell r="AN252">
            <v>-6326977.4499999993</v>
          </cell>
          <cell r="AO252">
            <v>52045449.519432925</v>
          </cell>
          <cell r="AP252">
            <v>0</v>
          </cell>
          <cell r="AQ252">
            <v>1214714.4499999993</v>
          </cell>
          <cell r="AR252">
            <v>0</v>
          </cell>
          <cell r="AS252">
            <v>0</v>
          </cell>
          <cell r="AT252">
            <v>312058360.11068511</v>
          </cell>
          <cell r="AU252">
            <v>7.1295361318919059E-3</v>
          </cell>
          <cell r="AV252">
            <v>0</v>
          </cell>
          <cell r="AW252">
            <v>0</v>
          </cell>
          <cell r="AY252">
            <v>0</v>
          </cell>
          <cell r="AZ252">
            <v>0</v>
          </cell>
          <cell r="BA252">
            <v>0</v>
          </cell>
          <cell r="BB252">
            <v>0</v>
          </cell>
          <cell r="BC252">
            <v>0</v>
          </cell>
          <cell r="BD252">
            <v>0</v>
          </cell>
          <cell r="BE252">
            <v>0</v>
          </cell>
          <cell r="BF252">
            <v>0</v>
          </cell>
          <cell r="BG252">
            <v>0</v>
          </cell>
          <cell r="BH252">
            <v>0</v>
          </cell>
          <cell r="BJ252">
            <v>0</v>
          </cell>
          <cell r="BL252">
            <v>0</v>
          </cell>
          <cell r="BM252">
            <v>0</v>
          </cell>
          <cell r="BN252">
            <v>0</v>
          </cell>
          <cell r="BO252">
            <v>0</v>
          </cell>
          <cell r="BQ252">
            <v>0</v>
          </cell>
          <cell r="BR252">
            <v>0</v>
          </cell>
          <cell r="BS252">
            <v>0</v>
          </cell>
          <cell r="BT252">
            <v>0</v>
          </cell>
          <cell r="CB252">
            <v>0</v>
          </cell>
          <cell r="CC252">
            <v>0</v>
          </cell>
          <cell r="CD252">
            <v>0</v>
          </cell>
          <cell r="CE252">
            <v>0</v>
          </cell>
          <cell r="CF252">
            <v>0</v>
          </cell>
          <cell r="CI252">
            <v>0</v>
          </cell>
          <cell r="CJ252">
            <v>0</v>
          </cell>
          <cell r="CK252">
            <v>0</v>
          </cell>
          <cell r="CV252">
            <v>7.1731948989898703E-3</v>
          </cell>
          <cell r="DG252">
            <v>312058360</v>
          </cell>
          <cell r="DR252">
            <v>110477153.28999995</v>
          </cell>
          <cell r="EC252">
            <v>2.8246415725507887</v>
          </cell>
          <cell r="EN252">
            <v>2.4095909012463064E-2</v>
          </cell>
        </row>
        <row r="253">
          <cell r="B253">
            <v>37801</v>
          </cell>
          <cell r="C253" t="str">
            <v>Southeastern Academy Charter School</v>
          </cell>
          <cell r="D253">
            <v>4.4965534032614388E-5</v>
          </cell>
          <cell r="E253">
            <v>77800.858445027741</v>
          </cell>
          <cell r="F253">
            <v>60663.113561941595</v>
          </cell>
          <cell r="G253">
            <v>-21752</v>
          </cell>
          <cell r="H253">
            <v>-21709.204027270669</v>
          </cell>
          <cell r="I253">
            <v>-898.36782353110755</v>
          </cell>
          <cell r="J253">
            <v>65653.040084317588</v>
          </cell>
          <cell r="K253">
            <v>0</v>
          </cell>
          <cell r="L253">
            <v>-3449.5197157554057</v>
          </cell>
          <cell r="M253">
            <v>619.04103139257734</v>
          </cell>
          <cell r="N253">
            <v>23.336212852246216</v>
          </cell>
          <cell r="O253">
            <v>-10.531377725778617</v>
          </cell>
          <cell r="P253">
            <v>0</v>
          </cell>
          <cell r="Q253">
            <v>0</v>
          </cell>
          <cell r="R253">
            <v>0</v>
          </cell>
          <cell r="S253">
            <v>156939.76639124879</v>
          </cell>
          <cell r="T253">
            <v>0</v>
          </cell>
          <cell r="U253">
            <v>328265.20042158797</v>
          </cell>
          <cell r="V253">
            <v>2476.1641255703094</v>
          </cell>
          <cell r="W253">
            <v>0</v>
          </cell>
          <cell r="X253">
            <v>330741.3645471583</v>
          </cell>
          <cell r="Y253">
            <v>108760.39</v>
          </cell>
          <cell r="Z253">
            <v>0</v>
          </cell>
          <cell r="AA253">
            <v>0</v>
          </cell>
          <cell r="AB253">
            <v>4491.8391176555378</v>
          </cell>
          <cell r="AC253">
            <v>113252.22911765554</v>
          </cell>
          <cell r="AD253" t="str">
            <v>N/A</v>
          </cell>
          <cell r="AE253">
            <v>43622</v>
          </cell>
          <cell r="AF253">
            <v>43621</v>
          </cell>
          <cell r="AG253">
            <v>43621</v>
          </cell>
          <cell r="AH253">
            <v>43621</v>
          </cell>
          <cell r="AI253">
            <v>43002</v>
          </cell>
          <cell r="AJ253">
            <v>0</v>
          </cell>
          <cell r="AK253">
            <v>217487</v>
          </cell>
          <cell r="AL253">
            <v>1620531</v>
          </cell>
          <cell r="AM253">
            <v>156939.76639124879</v>
          </cell>
          <cell r="AN253">
            <v>-38806.61</v>
          </cell>
          <cell r="AO253">
            <v>326249.52542950277</v>
          </cell>
          <cell r="AP253">
            <v>0</v>
          </cell>
          <cell r="AQ253">
            <v>-108760.39</v>
          </cell>
          <cell r="AR253">
            <v>0</v>
          </cell>
          <cell r="AS253">
            <v>0</v>
          </cell>
          <cell r="AT253">
            <v>1956153.2918207517</v>
          </cell>
          <cell r="AU253">
            <v>4.8878182060460927E-5</v>
          </cell>
          <cell r="AV253">
            <v>0</v>
          </cell>
          <cell r="AW253">
            <v>0</v>
          </cell>
          <cell r="AY253">
            <v>0</v>
          </cell>
          <cell r="AZ253">
            <v>0</v>
          </cell>
          <cell r="BA253">
            <v>0</v>
          </cell>
          <cell r="BB253">
            <v>0</v>
          </cell>
          <cell r="BC253">
            <v>0</v>
          </cell>
          <cell r="BD253">
            <v>0</v>
          </cell>
          <cell r="BE253">
            <v>0</v>
          </cell>
          <cell r="BF253">
            <v>0</v>
          </cell>
          <cell r="BG253">
            <v>0</v>
          </cell>
          <cell r="BH253">
            <v>0</v>
          </cell>
          <cell r="BJ253">
            <v>0</v>
          </cell>
          <cell r="BL253">
            <v>0</v>
          </cell>
          <cell r="BM253">
            <v>0</v>
          </cell>
          <cell r="BN253">
            <v>0</v>
          </cell>
          <cell r="BO253">
            <v>0</v>
          </cell>
          <cell r="BQ253">
            <v>0</v>
          </cell>
          <cell r="BR253">
            <v>0</v>
          </cell>
          <cell r="BS253">
            <v>0</v>
          </cell>
          <cell r="BT253">
            <v>0</v>
          </cell>
          <cell r="CB253">
            <v>0</v>
          </cell>
          <cell r="CC253">
            <v>0</v>
          </cell>
          <cell r="CD253">
            <v>0</v>
          </cell>
          <cell r="CE253">
            <v>0</v>
          </cell>
          <cell r="CF253">
            <v>0</v>
          </cell>
          <cell r="CI253">
            <v>0</v>
          </cell>
          <cell r="CJ253">
            <v>0</v>
          </cell>
          <cell r="CK253">
            <v>0</v>
          </cell>
          <cell r="CV253">
            <v>4.4965534032614388E-5</v>
          </cell>
          <cell r="DG253">
            <v>1956154</v>
          </cell>
          <cell r="DR253">
            <v>600184.69000000006</v>
          </cell>
          <cell r="EC253">
            <v>3.2592534141449021</v>
          </cell>
          <cell r="EN253">
            <v>2.4095909012463064E-2</v>
          </cell>
        </row>
        <row r="254">
          <cell r="B254">
            <v>37805</v>
          </cell>
          <cell r="C254" t="str">
            <v>Robeson Community College</v>
          </cell>
          <cell r="D254">
            <v>5.8781813010430888E-4</v>
          </cell>
          <cell r="E254">
            <v>1017062.4260460327</v>
          </cell>
          <cell r="F254">
            <v>793026.8982110112</v>
          </cell>
          <cell r="G254">
            <v>-422245</v>
          </cell>
          <cell r="H254">
            <v>-283796.55644937576</v>
          </cell>
          <cell r="I254">
            <v>-11744.036972649068</v>
          </cell>
          <cell r="J254">
            <v>858258.39920049056</v>
          </cell>
          <cell r="K254">
            <v>0</v>
          </cell>
          <cell r="L254">
            <v>-45094.321077173598</v>
          </cell>
          <cell r="M254">
            <v>8092.4990519871435</v>
          </cell>
          <cell r="N254">
            <v>305.06585316153422</v>
          </cell>
          <cell r="O254">
            <v>-137.67288425173018</v>
          </cell>
          <cell r="P254">
            <v>0</v>
          </cell>
          <cell r="Q254">
            <v>0</v>
          </cell>
          <cell r="R254">
            <v>0</v>
          </cell>
          <cell r="S254">
            <v>1913727.7009792328</v>
          </cell>
          <cell r="T254">
            <v>20089.729999999981</v>
          </cell>
          <cell r="U254">
            <v>4291291.9960024534</v>
          </cell>
          <cell r="V254">
            <v>32369.996207948574</v>
          </cell>
          <cell r="W254">
            <v>0</v>
          </cell>
          <cell r="X254">
            <v>4343751.7222104017</v>
          </cell>
          <cell r="Y254">
            <v>2131317</v>
          </cell>
          <cell r="Z254">
            <v>0</v>
          </cell>
          <cell r="AA254">
            <v>0</v>
          </cell>
          <cell r="AB254">
            <v>58720.18486324534</v>
          </cell>
          <cell r="AC254">
            <v>2190037.1848632451</v>
          </cell>
          <cell r="AD254" t="str">
            <v>N/A</v>
          </cell>
          <cell r="AE254">
            <v>432362</v>
          </cell>
          <cell r="AF254">
            <v>432361</v>
          </cell>
          <cell r="AG254">
            <v>432361</v>
          </cell>
          <cell r="AH254">
            <v>432361</v>
          </cell>
          <cell r="AI254">
            <v>424268</v>
          </cell>
          <cell r="AJ254">
            <v>0</v>
          </cell>
          <cell r="AK254">
            <v>2153713</v>
          </cell>
          <cell r="AL254">
            <v>22046392</v>
          </cell>
          <cell r="AM254">
            <v>1913727.7009792328</v>
          </cell>
          <cell r="AN254">
            <v>-541747.73</v>
          </cell>
          <cell r="AO254">
            <v>4264941.8073471561</v>
          </cell>
          <cell r="AP254">
            <v>0</v>
          </cell>
          <cell r="AQ254">
            <v>-2111227.27</v>
          </cell>
          <cell r="AR254">
            <v>0</v>
          </cell>
          <cell r="AS254">
            <v>0</v>
          </cell>
          <cell r="AT254">
            <v>25572086.508326389</v>
          </cell>
          <cell r="AU254">
            <v>6.6495941749002152E-4</v>
          </cell>
          <cell r="AV254">
            <v>0</v>
          </cell>
          <cell r="AW254">
            <v>0</v>
          </cell>
          <cell r="AY254">
            <v>0</v>
          </cell>
          <cell r="AZ254">
            <v>0</v>
          </cell>
          <cell r="BA254">
            <v>0</v>
          </cell>
          <cell r="BB254">
            <v>0</v>
          </cell>
          <cell r="BC254">
            <v>0</v>
          </cell>
          <cell r="BD254">
            <v>0</v>
          </cell>
          <cell r="BE254">
            <v>0</v>
          </cell>
          <cell r="BF254">
            <v>0</v>
          </cell>
          <cell r="BG254">
            <v>0</v>
          </cell>
          <cell r="BH254">
            <v>0</v>
          </cell>
          <cell r="BJ254">
            <v>0</v>
          </cell>
          <cell r="BL254">
            <v>0</v>
          </cell>
          <cell r="BM254">
            <v>0</v>
          </cell>
          <cell r="BN254">
            <v>0</v>
          </cell>
          <cell r="BO254">
            <v>0</v>
          </cell>
          <cell r="BQ254">
            <v>0</v>
          </cell>
          <cell r="BR254">
            <v>0</v>
          </cell>
          <cell r="BS254">
            <v>0</v>
          </cell>
          <cell r="BT254">
            <v>0</v>
          </cell>
          <cell r="CB254">
            <v>0</v>
          </cell>
          <cell r="CC254">
            <v>0</v>
          </cell>
          <cell r="CD254">
            <v>0</v>
          </cell>
          <cell r="CE254">
            <v>0</v>
          </cell>
          <cell r="CF254">
            <v>0</v>
          </cell>
          <cell r="CI254">
            <v>0</v>
          </cell>
          <cell r="CJ254">
            <v>0</v>
          </cell>
          <cell r="CK254">
            <v>0</v>
          </cell>
          <cell r="CV254">
            <v>5.8781813010430888E-4</v>
          </cell>
          <cell r="DG254">
            <v>25572087</v>
          </cell>
          <cell r="DR254">
            <v>9578945.2599999998</v>
          </cell>
          <cell r="EC254">
            <v>2.6696140656304368</v>
          </cell>
          <cell r="EN254">
            <v>2.4095909012463064E-2</v>
          </cell>
        </row>
        <row r="255">
          <cell r="B255">
            <v>37900</v>
          </cell>
          <cell r="C255" t="str">
            <v>Rockingham County Schools</v>
          </cell>
          <cell r="D255">
            <v>3.9041682104257506E-3</v>
          </cell>
          <cell r="E255">
            <v>6755121.3350340053</v>
          </cell>
          <cell r="F255">
            <v>5267123.0223173955</v>
          </cell>
          <cell r="G255">
            <v>-1316550</v>
          </cell>
          <cell r="H255">
            <v>-1884918.8842156606</v>
          </cell>
          <cell r="I255">
            <v>-78001.499890016858</v>
          </cell>
          <cell r="J255">
            <v>5700377.3563344311</v>
          </cell>
          <cell r="K255">
            <v>0</v>
          </cell>
          <cell r="L255">
            <v>-299507.28942129051</v>
          </cell>
          <cell r="M255">
            <v>53748.729281388885</v>
          </cell>
          <cell r="N255">
            <v>2026.1852178467561</v>
          </cell>
          <cell r="O255">
            <v>-914.39523656381505</v>
          </cell>
          <cell r="P255">
            <v>0</v>
          </cell>
          <cell r="Q255">
            <v>0</v>
          </cell>
          <cell r="R255">
            <v>0</v>
          </cell>
          <cell r="S255">
            <v>14198504.559421536</v>
          </cell>
          <cell r="T255">
            <v>106590.18999999994</v>
          </cell>
          <cell r="U255">
            <v>28501886.781672154</v>
          </cell>
          <cell r="V255">
            <v>214994.91712555554</v>
          </cell>
          <cell r="W255">
            <v>0</v>
          </cell>
          <cell r="X255">
            <v>28823471.888797712</v>
          </cell>
          <cell r="Y255">
            <v>6689339</v>
          </cell>
          <cell r="Z255">
            <v>0</v>
          </cell>
          <cell r="AA255">
            <v>0</v>
          </cell>
          <cell r="AB255">
            <v>390007.49945008429</v>
          </cell>
          <cell r="AC255">
            <v>7079346.4994500838</v>
          </cell>
          <cell r="AD255" t="str">
            <v>N/A</v>
          </cell>
          <cell r="AE255">
            <v>4359575</v>
          </cell>
          <cell r="AF255">
            <v>4359575</v>
          </cell>
          <cell r="AG255">
            <v>4359575</v>
          </cell>
          <cell r="AH255">
            <v>4359575</v>
          </cell>
          <cell r="AI255">
            <v>4305826</v>
          </cell>
          <cell r="AJ255">
            <v>0</v>
          </cell>
          <cell r="AK255">
            <v>21744126</v>
          </cell>
          <cell r="AL255">
            <v>137467925</v>
          </cell>
          <cell r="AM255">
            <v>14198504.559421536</v>
          </cell>
          <cell r="AN255">
            <v>-3565967.19</v>
          </cell>
          <cell r="AO255">
            <v>28326874.199347626</v>
          </cell>
          <cell r="AP255">
            <v>0</v>
          </cell>
          <cell r="AQ255">
            <v>-6582748.8100000005</v>
          </cell>
          <cell r="AR255">
            <v>0</v>
          </cell>
          <cell r="AS255">
            <v>0</v>
          </cell>
          <cell r="AT255">
            <v>169844587.75876915</v>
          </cell>
          <cell r="AU255">
            <v>4.1462834077513203E-3</v>
          </cell>
          <cell r="AV255">
            <v>0</v>
          </cell>
          <cell r="AW255">
            <v>0</v>
          </cell>
          <cell r="AY255">
            <v>0</v>
          </cell>
          <cell r="AZ255">
            <v>0</v>
          </cell>
          <cell r="BA255">
            <v>0</v>
          </cell>
          <cell r="BB255">
            <v>0</v>
          </cell>
          <cell r="BC255">
            <v>0</v>
          </cell>
          <cell r="BD255">
            <v>0</v>
          </cell>
          <cell r="BE255">
            <v>0</v>
          </cell>
          <cell r="BF255">
            <v>0</v>
          </cell>
          <cell r="BG255">
            <v>0</v>
          </cell>
          <cell r="BH255">
            <v>0</v>
          </cell>
          <cell r="BJ255">
            <v>0</v>
          </cell>
          <cell r="BL255">
            <v>0</v>
          </cell>
          <cell r="BM255">
            <v>0</v>
          </cell>
          <cell r="BN255">
            <v>0</v>
          </cell>
          <cell r="BO255">
            <v>0</v>
          </cell>
          <cell r="BQ255">
            <v>0</v>
          </cell>
          <cell r="BR255">
            <v>0</v>
          </cell>
          <cell r="BS255">
            <v>0</v>
          </cell>
          <cell r="BT255">
            <v>0</v>
          </cell>
          <cell r="CB255">
            <v>0</v>
          </cell>
          <cell r="CC255">
            <v>0</v>
          </cell>
          <cell r="CD255">
            <v>0</v>
          </cell>
          <cell r="CE255">
            <v>0</v>
          </cell>
          <cell r="CF255">
            <v>0</v>
          </cell>
          <cell r="CI255">
            <v>0</v>
          </cell>
          <cell r="CJ255">
            <v>0</v>
          </cell>
          <cell r="CK255">
            <v>0</v>
          </cell>
          <cell r="CV255">
            <v>3.9041682104257506E-3</v>
          </cell>
          <cell r="DG255">
            <v>169844587</v>
          </cell>
          <cell r="DR255">
            <v>62086132.349999972</v>
          </cell>
          <cell r="EC255">
            <v>2.7356284015652665</v>
          </cell>
          <cell r="EN255">
            <v>2.4095909012463064E-2</v>
          </cell>
        </row>
        <row r="256">
          <cell r="B256">
            <v>37901</v>
          </cell>
          <cell r="C256" t="str">
            <v>Bethany Community Middle School</v>
          </cell>
          <cell r="D256">
            <v>5.7632588406695614E-5</v>
          </cell>
          <cell r="E256">
            <v>99717.816076589617</v>
          </cell>
          <cell r="F256">
            <v>77752.268055977547</v>
          </cell>
          <cell r="G256">
            <v>10728</v>
          </cell>
          <cell r="H256">
            <v>-27824.813988268881</v>
          </cell>
          <cell r="I256">
            <v>-1151.4433026378306</v>
          </cell>
          <cell r="J256">
            <v>84147.886113914108</v>
          </cell>
          <cell r="K256">
            <v>0</v>
          </cell>
          <cell r="L256">
            <v>-4421.2696291945731</v>
          </cell>
          <cell r="M256">
            <v>793.42851667740808</v>
          </cell>
          <cell r="N256">
            <v>29.910160731306888</v>
          </cell>
          <cell r="O256">
            <v>-13.498128530732179</v>
          </cell>
          <cell r="P256">
            <v>0</v>
          </cell>
          <cell r="Q256">
            <v>0</v>
          </cell>
          <cell r="R256">
            <v>0</v>
          </cell>
          <cell r="S256">
            <v>239758.28387525797</v>
          </cell>
          <cell r="T256">
            <v>60221</v>
          </cell>
          <cell r="U256">
            <v>420739.43056957051</v>
          </cell>
          <cell r="V256">
            <v>3173.7140667096323</v>
          </cell>
          <cell r="W256">
            <v>0</v>
          </cell>
          <cell r="X256">
            <v>484134.14463628014</v>
          </cell>
          <cell r="Y256">
            <v>6581.1100000000006</v>
          </cell>
          <cell r="Z256">
            <v>0</v>
          </cell>
          <cell r="AA256">
            <v>0</v>
          </cell>
          <cell r="AB256">
            <v>5757.2165131891525</v>
          </cell>
          <cell r="AC256">
            <v>12338.326513189153</v>
          </cell>
          <cell r="AD256" t="str">
            <v>N/A</v>
          </cell>
          <cell r="AE256">
            <v>94518</v>
          </cell>
          <cell r="AF256">
            <v>94518</v>
          </cell>
          <cell r="AG256">
            <v>94518</v>
          </cell>
          <cell r="AH256">
            <v>94518</v>
          </cell>
          <cell r="AI256">
            <v>93724</v>
          </cell>
          <cell r="AJ256">
            <v>0</v>
          </cell>
          <cell r="AK256">
            <v>471796</v>
          </cell>
          <cell r="AL256">
            <v>1838514</v>
          </cell>
          <cell r="AM256">
            <v>239758.28387525797</v>
          </cell>
          <cell r="AN256">
            <v>-42854.89</v>
          </cell>
          <cell r="AO256">
            <v>418155.92812309106</v>
          </cell>
          <cell r="AP256">
            <v>0</v>
          </cell>
          <cell r="AQ256">
            <v>53639.89</v>
          </cell>
          <cell r="AR256">
            <v>0</v>
          </cell>
          <cell r="AS256">
            <v>0</v>
          </cell>
          <cell r="AT256">
            <v>2507213.2119983491</v>
          </cell>
          <cell r="AU256">
            <v>5.5452930782065379E-5</v>
          </cell>
          <cell r="AV256">
            <v>0</v>
          </cell>
          <cell r="AW256">
            <v>0</v>
          </cell>
          <cell r="AY256">
            <v>0</v>
          </cell>
          <cell r="AZ256">
            <v>0</v>
          </cell>
          <cell r="BA256">
            <v>0</v>
          </cell>
          <cell r="BB256">
            <v>0</v>
          </cell>
          <cell r="BC256">
            <v>0</v>
          </cell>
          <cell r="BD256">
            <v>0</v>
          </cell>
          <cell r="BE256">
            <v>0</v>
          </cell>
          <cell r="BF256">
            <v>0</v>
          </cell>
          <cell r="BG256">
            <v>0</v>
          </cell>
          <cell r="BH256">
            <v>0</v>
          </cell>
          <cell r="BJ256">
            <v>0</v>
          </cell>
          <cell r="BL256">
            <v>0</v>
          </cell>
          <cell r="BM256">
            <v>0</v>
          </cell>
          <cell r="BN256">
            <v>0</v>
          </cell>
          <cell r="BO256">
            <v>0</v>
          </cell>
          <cell r="BQ256">
            <v>0</v>
          </cell>
          <cell r="BR256">
            <v>0</v>
          </cell>
          <cell r="BS256">
            <v>0</v>
          </cell>
          <cell r="BT256">
            <v>0</v>
          </cell>
          <cell r="CB256">
            <v>0</v>
          </cell>
          <cell r="CC256">
            <v>0</v>
          </cell>
          <cell r="CD256">
            <v>0</v>
          </cell>
          <cell r="CE256">
            <v>0</v>
          </cell>
          <cell r="CF256">
            <v>0</v>
          </cell>
          <cell r="CI256">
            <v>0</v>
          </cell>
          <cell r="CJ256">
            <v>0</v>
          </cell>
          <cell r="CK256">
            <v>0</v>
          </cell>
          <cell r="CV256">
            <v>5.7632588406695614E-5</v>
          </cell>
          <cell r="DG256">
            <v>2507213</v>
          </cell>
          <cell r="DR256">
            <v>832947.65000000026</v>
          </cell>
          <cell r="EC256">
            <v>3.0100487107443059</v>
          </cell>
          <cell r="EN256">
            <v>2.4095909012463064E-2</v>
          </cell>
        </row>
        <row r="257">
          <cell r="B257">
            <v>37905</v>
          </cell>
          <cell r="C257" t="str">
            <v>Rockingham Community College</v>
          </cell>
          <cell r="D257">
            <v>4.4464693495217513E-4</v>
          </cell>
          <cell r="E257">
            <v>769342.87534843886</v>
          </cell>
          <cell r="F257">
            <v>599874.28349919128</v>
          </cell>
          <cell r="G257">
            <v>-39697</v>
          </cell>
          <cell r="H257">
            <v>-214673.99951206759</v>
          </cell>
          <cell r="I257">
            <v>-8883.6151462813687</v>
          </cell>
          <cell r="J257">
            <v>649217.75470542104</v>
          </cell>
          <cell r="K257">
            <v>0</v>
          </cell>
          <cell r="L257">
            <v>-34110.978589851307</v>
          </cell>
          <cell r="M257">
            <v>6121.4595387368263</v>
          </cell>
          <cell r="N257">
            <v>230.76286630147985</v>
          </cell>
          <cell r="O257">
            <v>-104.14075863514894</v>
          </cell>
          <cell r="P257">
            <v>0</v>
          </cell>
          <cell r="Q257">
            <v>0</v>
          </cell>
          <cell r="R257">
            <v>0</v>
          </cell>
          <cell r="S257">
            <v>1727317.4019512536</v>
          </cell>
          <cell r="T257">
            <v>48472.659999999974</v>
          </cell>
          <cell r="U257">
            <v>3246088.7735271053</v>
          </cell>
          <cell r="V257">
            <v>24485.838154947305</v>
          </cell>
          <cell r="W257">
            <v>0</v>
          </cell>
          <cell r="X257">
            <v>3319047.2716820529</v>
          </cell>
          <cell r="Y257">
            <v>246956</v>
          </cell>
          <cell r="Z257">
            <v>0</v>
          </cell>
          <cell r="AA257">
            <v>0</v>
          </cell>
          <cell r="AB257">
            <v>44418.07573140684</v>
          </cell>
          <cell r="AC257">
            <v>291374.07573140686</v>
          </cell>
          <cell r="AD257" t="str">
            <v>N/A</v>
          </cell>
          <cell r="AE257">
            <v>606760</v>
          </cell>
          <cell r="AF257">
            <v>606759</v>
          </cell>
          <cell r="AG257">
            <v>606759</v>
          </cell>
          <cell r="AH257">
            <v>606759</v>
          </cell>
          <cell r="AI257">
            <v>600637</v>
          </cell>
          <cell r="AJ257">
            <v>0</v>
          </cell>
          <cell r="AK257">
            <v>3027674</v>
          </cell>
          <cell r="AL257">
            <v>15038391</v>
          </cell>
          <cell r="AM257">
            <v>1727317.4019512536</v>
          </cell>
          <cell r="AN257">
            <v>-449728.66</v>
          </cell>
          <cell r="AO257">
            <v>3226156.5359506463</v>
          </cell>
          <cell r="AP257">
            <v>0</v>
          </cell>
          <cell r="AQ257">
            <v>-198483.34000000003</v>
          </cell>
          <cell r="AR257">
            <v>0</v>
          </cell>
          <cell r="AS257">
            <v>0</v>
          </cell>
          <cell r="AT257">
            <v>19343652.937901899</v>
          </cell>
          <cell r="AU257">
            <v>4.5358529498222018E-4</v>
          </cell>
          <cell r="AV257">
            <v>0</v>
          </cell>
          <cell r="AW257">
            <v>0</v>
          </cell>
          <cell r="AY257">
            <v>0</v>
          </cell>
          <cell r="AZ257">
            <v>0</v>
          </cell>
          <cell r="BA257">
            <v>0</v>
          </cell>
          <cell r="BB257">
            <v>0</v>
          </cell>
          <cell r="BC257">
            <v>0</v>
          </cell>
          <cell r="BD257">
            <v>0</v>
          </cell>
          <cell r="BE257">
            <v>0</v>
          </cell>
          <cell r="BF257">
            <v>0</v>
          </cell>
          <cell r="BG257">
            <v>0</v>
          </cell>
          <cell r="BH257">
            <v>0</v>
          </cell>
          <cell r="BJ257">
            <v>0</v>
          </cell>
          <cell r="BL257">
            <v>0</v>
          </cell>
          <cell r="BM257">
            <v>0</v>
          </cell>
          <cell r="BN257">
            <v>0</v>
          </cell>
          <cell r="BO257">
            <v>0</v>
          </cell>
          <cell r="BQ257">
            <v>0</v>
          </cell>
          <cell r="BR257">
            <v>0</v>
          </cell>
          <cell r="BS257">
            <v>0</v>
          </cell>
          <cell r="BT257">
            <v>0</v>
          </cell>
          <cell r="CB257">
            <v>0</v>
          </cell>
          <cell r="CC257">
            <v>0</v>
          </cell>
          <cell r="CD257">
            <v>0</v>
          </cell>
          <cell r="CE257">
            <v>0</v>
          </cell>
          <cell r="CF257">
            <v>0</v>
          </cell>
          <cell r="CI257">
            <v>0</v>
          </cell>
          <cell r="CJ257">
            <v>0</v>
          </cell>
          <cell r="CK257">
            <v>0</v>
          </cell>
          <cell r="CV257">
            <v>4.4464693495217513E-4</v>
          </cell>
          <cell r="DG257">
            <v>19343653</v>
          </cell>
          <cell r="DR257">
            <v>7801983.4299999978</v>
          </cell>
          <cell r="EC257">
            <v>2.4793250554237596</v>
          </cell>
          <cell r="EN257">
            <v>2.4095909012463064E-2</v>
          </cell>
        </row>
        <row r="258">
          <cell r="B258">
            <v>38000</v>
          </cell>
          <cell r="C258" t="str">
            <v>Rowan-Salisbury School System</v>
          </cell>
          <cell r="D258">
            <v>6.2471042055790658E-3</v>
          </cell>
          <cell r="E258">
            <v>10808946.906692294</v>
          </cell>
          <cell r="F258">
            <v>8427983.7882377263</v>
          </cell>
          <cell r="G258">
            <v>-148011</v>
          </cell>
          <cell r="H258">
            <v>-3016080.2645014506</v>
          </cell>
          <cell r="I258">
            <v>-124811.09207926801</v>
          </cell>
          <cell r="J258">
            <v>9121239.0032398552</v>
          </cell>
          <cell r="K258">
            <v>0</v>
          </cell>
          <cell r="L258">
            <v>-479245.03927593114</v>
          </cell>
          <cell r="M258">
            <v>86003.956448812678</v>
          </cell>
          <cell r="N258">
            <v>3242.1221406114237</v>
          </cell>
          <cell r="O258">
            <v>-1463.1342759886729</v>
          </cell>
          <cell r="P258">
            <v>0</v>
          </cell>
          <cell r="Q258">
            <v>0</v>
          </cell>
          <cell r="R258">
            <v>0</v>
          </cell>
          <cell r="S258">
            <v>24677805.246626664</v>
          </cell>
          <cell r="T258">
            <v>0</v>
          </cell>
          <cell r="U258">
            <v>45606195.016199276</v>
          </cell>
          <cell r="V258">
            <v>344015.82579525071</v>
          </cell>
          <cell r="W258">
            <v>0</v>
          </cell>
          <cell r="X258">
            <v>45950210.841994524</v>
          </cell>
          <cell r="Y258">
            <v>740054.71</v>
          </cell>
          <cell r="Z258">
            <v>0</v>
          </cell>
          <cell r="AA258">
            <v>0</v>
          </cell>
          <cell r="AB258">
            <v>624055.46039634</v>
          </cell>
          <cell r="AC258">
            <v>1364110.1703963401</v>
          </cell>
          <cell r="AD258" t="str">
            <v>N/A</v>
          </cell>
          <cell r="AE258">
            <v>8934421</v>
          </cell>
          <cell r="AF258">
            <v>8934421</v>
          </cell>
          <cell r="AG258">
            <v>8934421</v>
          </cell>
          <cell r="AH258">
            <v>8934421</v>
          </cell>
          <cell r="AI258">
            <v>8848417</v>
          </cell>
          <cell r="AJ258">
            <v>0</v>
          </cell>
          <cell r="AK258">
            <v>44586101</v>
          </cell>
          <cell r="AL258">
            <v>207920199</v>
          </cell>
          <cell r="AM258">
            <v>24677805.246626664</v>
          </cell>
          <cell r="AN258">
            <v>-5413838.29</v>
          </cell>
          <cell r="AO258">
            <v>45326155.381598189</v>
          </cell>
          <cell r="AP258">
            <v>0</v>
          </cell>
          <cell r="AQ258">
            <v>-740054.71</v>
          </cell>
          <cell r="AR258">
            <v>0</v>
          </cell>
          <cell r="AS258">
            <v>0</v>
          </cell>
          <cell r="AT258">
            <v>271770266.62822491</v>
          </cell>
          <cell r="AU258">
            <v>6.2712525424480437E-3</v>
          </cell>
          <cell r="AV258">
            <v>0</v>
          </cell>
          <cell r="AW258">
            <v>0</v>
          </cell>
          <cell r="AY258">
            <v>0</v>
          </cell>
          <cell r="AZ258">
            <v>0</v>
          </cell>
          <cell r="BA258">
            <v>0</v>
          </cell>
          <cell r="BB258">
            <v>0</v>
          </cell>
          <cell r="BC258">
            <v>0</v>
          </cell>
          <cell r="BD258">
            <v>0</v>
          </cell>
          <cell r="BE258">
            <v>0</v>
          </cell>
          <cell r="BF258">
            <v>0</v>
          </cell>
          <cell r="BG258">
            <v>0</v>
          </cell>
          <cell r="BH258">
            <v>0</v>
          </cell>
          <cell r="BJ258">
            <v>0</v>
          </cell>
          <cell r="BL258">
            <v>0</v>
          </cell>
          <cell r="BM258">
            <v>0</v>
          </cell>
          <cell r="BN258">
            <v>0</v>
          </cell>
          <cell r="BO258">
            <v>0</v>
          </cell>
          <cell r="BQ258">
            <v>0</v>
          </cell>
          <cell r="BR258">
            <v>0</v>
          </cell>
          <cell r="BS258">
            <v>0</v>
          </cell>
          <cell r="BT258">
            <v>0</v>
          </cell>
          <cell r="CB258">
            <v>0</v>
          </cell>
          <cell r="CC258">
            <v>0</v>
          </cell>
          <cell r="CD258">
            <v>0</v>
          </cell>
          <cell r="CE258">
            <v>0</v>
          </cell>
          <cell r="CF258">
            <v>0</v>
          </cell>
          <cell r="CI258">
            <v>0</v>
          </cell>
          <cell r="CJ258">
            <v>0</v>
          </cell>
          <cell r="CK258">
            <v>0</v>
          </cell>
          <cell r="CV258">
            <v>6.2471042055790658E-3</v>
          </cell>
          <cell r="DG258">
            <v>271770267</v>
          </cell>
          <cell r="DR258">
            <v>93746939.509999946</v>
          </cell>
          <cell r="EC258">
            <v>2.8989774857771264</v>
          </cell>
          <cell r="EN258">
            <v>2.4095909012463064E-2</v>
          </cell>
        </row>
        <row r="259">
          <cell r="B259">
            <v>38005</v>
          </cell>
          <cell r="C259" t="str">
            <v>Rowan-Cabarrus Community College</v>
          </cell>
          <cell r="D259">
            <v>1.3299451332424062E-3</v>
          </cell>
          <cell r="E259">
            <v>2301115.1824861355</v>
          </cell>
          <cell r="F259">
            <v>1794232.2800062343</v>
          </cell>
          <cell r="G259">
            <v>292798</v>
          </cell>
          <cell r="H259">
            <v>-642092.90212573926</v>
          </cell>
          <cell r="I259">
            <v>-26571.015789563888</v>
          </cell>
          <cell r="J259">
            <v>1941819.284952238</v>
          </cell>
          <cell r="K259">
            <v>0</v>
          </cell>
          <cell r="L259">
            <v>-102026.408819366</v>
          </cell>
          <cell r="M259">
            <v>18309.370158503374</v>
          </cell>
          <cell r="N259">
            <v>690.21492525014401</v>
          </cell>
          <cell r="O259">
            <v>-311.48644965670394</v>
          </cell>
          <cell r="P259">
            <v>0</v>
          </cell>
          <cell r="Q259">
            <v>0</v>
          </cell>
          <cell r="R259">
            <v>0</v>
          </cell>
          <cell r="S259">
            <v>5577962.5193440355</v>
          </cell>
          <cell r="T259">
            <v>1467223</v>
          </cell>
          <cell r="U259">
            <v>9709096.4247611891</v>
          </cell>
          <cell r="V259">
            <v>73237.480634013496</v>
          </cell>
          <cell r="W259">
            <v>0</v>
          </cell>
          <cell r="X259">
            <v>11249556.905395202</v>
          </cell>
          <cell r="Y259">
            <v>3233.3300000000745</v>
          </cell>
          <cell r="Z259">
            <v>0</v>
          </cell>
          <cell r="AA259">
            <v>0</v>
          </cell>
          <cell r="AB259">
            <v>132855.07894781942</v>
          </cell>
          <cell r="AC259">
            <v>136088.40894781949</v>
          </cell>
          <cell r="AD259" t="str">
            <v>N/A</v>
          </cell>
          <cell r="AE259">
            <v>2226356</v>
          </cell>
          <cell r="AF259">
            <v>2226356</v>
          </cell>
          <cell r="AG259">
            <v>2226356</v>
          </cell>
          <cell r="AH259">
            <v>2226356</v>
          </cell>
          <cell r="AI259">
            <v>2208046</v>
          </cell>
          <cell r="AJ259">
            <v>0</v>
          </cell>
          <cell r="AK259">
            <v>11113470</v>
          </cell>
          <cell r="AL259">
            <v>42332989</v>
          </cell>
          <cell r="AM259">
            <v>5577962.5193440355</v>
          </cell>
          <cell r="AN259">
            <v>-1167285.67</v>
          </cell>
          <cell r="AO259">
            <v>9649478.8264473844</v>
          </cell>
          <cell r="AP259">
            <v>0</v>
          </cell>
          <cell r="AQ259">
            <v>1463989.67</v>
          </cell>
          <cell r="AR259">
            <v>0</v>
          </cell>
          <cell r="AS259">
            <v>0</v>
          </cell>
          <cell r="AT259">
            <v>57857134.345791414</v>
          </cell>
          <cell r="AU259">
            <v>1.2768401914825278E-3</v>
          </cell>
          <cell r="AV259">
            <v>0</v>
          </cell>
          <cell r="AW259">
            <v>0</v>
          </cell>
          <cell r="AY259">
            <v>0</v>
          </cell>
          <cell r="AZ259">
            <v>0</v>
          </cell>
          <cell r="BA259">
            <v>0</v>
          </cell>
          <cell r="BB259">
            <v>0</v>
          </cell>
          <cell r="BC259">
            <v>0</v>
          </cell>
          <cell r="BD259">
            <v>0</v>
          </cell>
          <cell r="BE259">
            <v>0</v>
          </cell>
          <cell r="BF259">
            <v>0</v>
          </cell>
          <cell r="BG259">
            <v>0</v>
          </cell>
          <cell r="BH259">
            <v>0</v>
          </cell>
          <cell r="BJ259">
            <v>0</v>
          </cell>
          <cell r="BL259">
            <v>0</v>
          </cell>
          <cell r="BM259">
            <v>0</v>
          </cell>
          <cell r="BN259">
            <v>0</v>
          </cell>
          <cell r="BO259">
            <v>0</v>
          </cell>
          <cell r="BQ259">
            <v>0</v>
          </cell>
          <cell r="BR259">
            <v>0</v>
          </cell>
          <cell r="BS259">
            <v>0</v>
          </cell>
          <cell r="BT259">
            <v>0</v>
          </cell>
          <cell r="CB259">
            <v>0</v>
          </cell>
          <cell r="CC259">
            <v>0</v>
          </cell>
          <cell r="CD259">
            <v>0</v>
          </cell>
          <cell r="CE259">
            <v>0</v>
          </cell>
          <cell r="CF259">
            <v>0</v>
          </cell>
          <cell r="CI259">
            <v>0</v>
          </cell>
          <cell r="CJ259">
            <v>0</v>
          </cell>
          <cell r="CK259">
            <v>0</v>
          </cell>
          <cell r="CV259">
            <v>1.3299451332424062E-3</v>
          </cell>
          <cell r="DG259">
            <v>57857134</v>
          </cell>
          <cell r="DR259">
            <v>20810332.490000002</v>
          </cell>
          <cell r="EC259">
            <v>2.7802118984788979</v>
          </cell>
          <cell r="EN259">
            <v>2.4095909012463064E-2</v>
          </cell>
        </row>
        <row r="260">
          <cell r="B260">
            <v>38100</v>
          </cell>
          <cell r="C260" t="str">
            <v>Rutherford County Schools</v>
          </cell>
          <cell r="D260">
            <v>2.8409398017833084E-3</v>
          </cell>
          <cell r="E260">
            <v>4915488.2761777658</v>
          </cell>
          <cell r="F260">
            <v>3832718.9374248041</v>
          </cell>
          <cell r="G260">
            <v>-40278</v>
          </cell>
          <cell r="H260">
            <v>-1371595.8925646024</v>
          </cell>
          <cell r="I260">
            <v>-56759.225958704264</v>
          </cell>
          <cell r="J260">
            <v>4147984.4217646532</v>
          </cell>
          <cell r="K260">
            <v>0</v>
          </cell>
          <cell r="L260">
            <v>-217941.98753244503</v>
          </cell>
          <cell r="M260">
            <v>39111.2513807703</v>
          </cell>
          <cell r="N260">
            <v>1474.3909383295013</v>
          </cell>
          <cell r="O260">
            <v>-665.37651097566868</v>
          </cell>
          <cell r="P260">
            <v>0</v>
          </cell>
          <cell r="Q260">
            <v>0</v>
          </cell>
          <cell r="R260">
            <v>0</v>
          </cell>
          <cell r="S260">
            <v>11249536.795119593</v>
          </cell>
          <cell r="T260">
            <v>48557.000000000466</v>
          </cell>
          <cell r="U260">
            <v>20739922.108823266</v>
          </cell>
          <cell r="V260">
            <v>156445.0055230812</v>
          </cell>
          <cell r="W260">
            <v>0</v>
          </cell>
          <cell r="X260">
            <v>20944924.114346348</v>
          </cell>
          <cell r="Y260">
            <v>249946</v>
          </cell>
          <cell r="Z260">
            <v>0</v>
          </cell>
          <cell r="AA260">
            <v>0</v>
          </cell>
          <cell r="AB260">
            <v>283796.12979352131</v>
          </cell>
          <cell r="AC260">
            <v>533742.12979352125</v>
          </cell>
          <cell r="AD260" t="str">
            <v>N/A</v>
          </cell>
          <cell r="AE260">
            <v>4090058</v>
          </cell>
          <cell r="AF260">
            <v>4090059</v>
          </cell>
          <cell r="AG260">
            <v>4090059</v>
          </cell>
          <cell r="AH260">
            <v>4090059</v>
          </cell>
          <cell r="AI260">
            <v>4050948</v>
          </cell>
          <cell r="AJ260">
            <v>0</v>
          </cell>
          <cell r="AK260">
            <v>20411183</v>
          </cell>
          <cell r="AL260">
            <v>94489854</v>
          </cell>
          <cell r="AM260">
            <v>11249536.795119593</v>
          </cell>
          <cell r="AN260">
            <v>-2560035.0000000005</v>
          </cell>
          <cell r="AO260">
            <v>20612570.984552827</v>
          </cell>
          <cell r="AP260">
            <v>0</v>
          </cell>
          <cell r="AQ260">
            <v>-201388.99999999953</v>
          </cell>
          <cell r="AR260">
            <v>0</v>
          </cell>
          <cell r="AS260">
            <v>0</v>
          </cell>
          <cell r="AT260">
            <v>123590537.77967243</v>
          </cell>
          <cell r="AU260">
            <v>2.8499863722386384E-3</v>
          </cell>
          <cell r="AV260">
            <v>0</v>
          </cell>
          <cell r="AW260">
            <v>0</v>
          </cell>
          <cell r="AY260">
            <v>0</v>
          </cell>
          <cell r="AZ260">
            <v>0</v>
          </cell>
          <cell r="BA260">
            <v>0</v>
          </cell>
          <cell r="BB260">
            <v>0</v>
          </cell>
          <cell r="BC260">
            <v>0</v>
          </cell>
          <cell r="BD260">
            <v>0</v>
          </cell>
          <cell r="BE260">
            <v>0</v>
          </cell>
          <cell r="BF260">
            <v>0</v>
          </cell>
          <cell r="BG260">
            <v>0</v>
          </cell>
          <cell r="BH260">
            <v>0</v>
          </cell>
          <cell r="BJ260">
            <v>0</v>
          </cell>
          <cell r="BL260">
            <v>0</v>
          </cell>
          <cell r="BM260">
            <v>0</v>
          </cell>
          <cell r="BN260">
            <v>0</v>
          </cell>
          <cell r="BO260">
            <v>0</v>
          </cell>
          <cell r="BQ260">
            <v>0</v>
          </cell>
          <cell r="BR260">
            <v>0</v>
          </cell>
          <cell r="BS260">
            <v>0</v>
          </cell>
          <cell r="BT260">
            <v>0</v>
          </cell>
          <cell r="CB260">
            <v>0</v>
          </cell>
          <cell r="CC260">
            <v>0</v>
          </cell>
          <cell r="CD260">
            <v>0</v>
          </cell>
          <cell r="CE260">
            <v>0</v>
          </cell>
          <cell r="CF260">
            <v>0</v>
          </cell>
          <cell r="CI260">
            <v>0</v>
          </cell>
          <cell r="CJ260">
            <v>0</v>
          </cell>
          <cell r="CK260">
            <v>0</v>
          </cell>
          <cell r="CV260">
            <v>2.8409398017833084E-3</v>
          </cell>
          <cell r="DG260">
            <v>123590538</v>
          </cell>
          <cell r="DR260">
            <v>44237044.530000061</v>
          </cell>
          <cell r="EC260">
            <v>2.7938244815651077</v>
          </cell>
          <cell r="EN260">
            <v>2.4095909012463064E-2</v>
          </cell>
        </row>
        <row r="261">
          <cell r="B261">
            <v>38105</v>
          </cell>
          <cell r="C261" t="str">
            <v>Isothermal Community College</v>
          </cell>
          <cell r="D261">
            <v>5.9904529846460555E-4</v>
          </cell>
          <cell r="E261">
            <v>1036488.0451369653</v>
          </cell>
          <cell r="F261">
            <v>808173.49891024269</v>
          </cell>
          <cell r="G261">
            <v>17810</v>
          </cell>
          <cell r="H261">
            <v>-289216.99443206302</v>
          </cell>
          <cell r="I261">
            <v>-11968.344923644188</v>
          </cell>
          <cell r="J261">
            <v>874650.90404336224</v>
          </cell>
          <cell r="K261">
            <v>0</v>
          </cell>
          <cell r="L261">
            <v>-45955.610494594024</v>
          </cell>
          <cell r="M261">
            <v>8247.0636097289716</v>
          </cell>
          <cell r="N261">
            <v>310.89252899716098</v>
          </cell>
          <cell r="O261">
            <v>-140.30239935339526</v>
          </cell>
          <cell r="P261">
            <v>0</v>
          </cell>
          <cell r="Q261">
            <v>0</v>
          </cell>
          <cell r="R261">
            <v>0</v>
          </cell>
          <cell r="S261">
            <v>2398399.1519796415</v>
          </cell>
          <cell r="T261">
            <v>90615</v>
          </cell>
          <cell r="U261">
            <v>4373254.5202168105</v>
          </cell>
          <cell r="V261">
            <v>32988.254438915887</v>
          </cell>
          <cell r="W261">
            <v>0</v>
          </cell>
          <cell r="X261">
            <v>4496857.7746557267</v>
          </cell>
          <cell r="Y261">
            <v>1565.1199999998789</v>
          </cell>
          <cell r="Z261">
            <v>0</v>
          </cell>
          <cell r="AA261">
            <v>0</v>
          </cell>
          <cell r="AB261">
            <v>59841.724618220935</v>
          </cell>
          <cell r="AC261">
            <v>61406.844618220814</v>
          </cell>
          <cell r="AD261" t="str">
            <v>N/A</v>
          </cell>
          <cell r="AE261">
            <v>888740</v>
          </cell>
          <cell r="AF261">
            <v>888740</v>
          </cell>
          <cell r="AG261">
            <v>888740</v>
          </cell>
          <cell r="AH261">
            <v>888740</v>
          </cell>
          <cell r="AI261">
            <v>880493</v>
          </cell>
          <cell r="AJ261">
            <v>0</v>
          </cell>
          <cell r="AK261">
            <v>4435453</v>
          </cell>
          <cell r="AL261">
            <v>19752305</v>
          </cell>
          <cell r="AM261">
            <v>2398399.1519796415</v>
          </cell>
          <cell r="AN261">
            <v>-525648.88000000012</v>
          </cell>
          <cell r="AO261">
            <v>4346401.050037506</v>
          </cell>
          <cell r="AP261">
            <v>0</v>
          </cell>
          <cell r="AQ261">
            <v>89049.880000000121</v>
          </cell>
          <cell r="AR261">
            <v>0</v>
          </cell>
          <cell r="AS261">
            <v>0</v>
          </cell>
          <cell r="AT261">
            <v>26060506.202017147</v>
          </cell>
          <cell r="AU261">
            <v>5.9576555276577038E-4</v>
          </cell>
          <cell r="AV261">
            <v>0</v>
          </cell>
          <cell r="AW261">
            <v>0</v>
          </cell>
          <cell r="AY261">
            <v>0</v>
          </cell>
          <cell r="AZ261">
            <v>0</v>
          </cell>
          <cell r="BA261">
            <v>0</v>
          </cell>
          <cell r="BB261">
            <v>0</v>
          </cell>
          <cell r="BC261">
            <v>0</v>
          </cell>
          <cell r="BD261">
            <v>0</v>
          </cell>
          <cell r="BE261">
            <v>0</v>
          </cell>
          <cell r="BF261">
            <v>0</v>
          </cell>
          <cell r="BG261">
            <v>0</v>
          </cell>
          <cell r="BH261">
            <v>0</v>
          </cell>
          <cell r="BJ261">
            <v>0</v>
          </cell>
          <cell r="BL261">
            <v>0</v>
          </cell>
          <cell r="BM261">
            <v>0</v>
          </cell>
          <cell r="BN261">
            <v>0</v>
          </cell>
          <cell r="BO261">
            <v>0</v>
          </cell>
          <cell r="BQ261">
            <v>0</v>
          </cell>
          <cell r="BR261">
            <v>0</v>
          </cell>
          <cell r="BS261">
            <v>0</v>
          </cell>
          <cell r="BT261">
            <v>0</v>
          </cell>
          <cell r="CB261">
            <v>0</v>
          </cell>
          <cell r="CC261">
            <v>0</v>
          </cell>
          <cell r="CD261">
            <v>0</v>
          </cell>
          <cell r="CE261">
            <v>0</v>
          </cell>
          <cell r="CF261">
            <v>0</v>
          </cell>
          <cell r="CI261">
            <v>0</v>
          </cell>
          <cell r="CJ261">
            <v>0</v>
          </cell>
          <cell r="CK261">
            <v>0</v>
          </cell>
          <cell r="CV261">
            <v>5.9904529846460555E-4</v>
          </cell>
          <cell r="DG261">
            <v>26060507</v>
          </cell>
          <cell r="DR261">
            <v>9339358.4699999988</v>
          </cell>
          <cell r="EC261">
            <v>2.7903958375419338</v>
          </cell>
          <cell r="EN261">
            <v>2.4095909012463064E-2</v>
          </cell>
        </row>
        <row r="262">
          <cell r="B262">
            <v>38200</v>
          </cell>
          <cell r="C262" t="str">
            <v>Sampson County Schools</v>
          </cell>
          <cell r="D262">
            <v>2.7972368238497903E-3</v>
          </cell>
          <cell r="E262">
            <v>4839871.9341731174</v>
          </cell>
          <cell r="F262">
            <v>3773759.1414296515</v>
          </cell>
          <cell r="G262">
            <v>-174241</v>
          </cell>
          <cell r="H262">
            <v>-1350496.2462472718</v>
          </cell>
          <cell r="I262">
            <v>-55886.082783322745</v>
          </cell>
          <cell r="J262">
            <v>4084174.8079392686</v>
          </cell>
          <cell r="K262">
            <v>0</v>
          </cell>
          <cell r="L262">
            <v>-214589.32449258098</v>
          </cell>
          <cell r="M262">
            <v>38509.591973917275</v>
          </cell>
          <cell r="N262">
            <v>1451.7099668415642</v>
          </cell>
          <cell r="O262">
            <v>-655.14083651385943</v>
          </cell>
          <cell r="P262">
            <v>0</v>
          </cell>
          <cell r="Q262">
            <v>0</v>
          </cell>
          <cell r="R262">
            <v>0</v>
          </cell>
          <cell r="S262">
            <v>10941899.391123107</v>
          </cell>
          <cell r="T262">
            <v>0</v>
          </cell>
          <cell r="U262">
            <v>20420874.039696343</v>
          </cell>
          <cell r="V262">
            <v>154038.3678956691</v>
          </cell>
          <cell r="W262">
            <v>0</v>
          </cell>
          <cell r="X262">
            <v>20574912.407592013</v>
          </cell>
          <cell r="Y262">
            <v>871208.10000000009</v>
          </cell>
          <cell r="Z262">
            <v>0</v>
          </cell>
          <cell r="AA262">
            <v>0</v>
          </cell>
          <cell r="AB262">
            <v>279430.41391661373</v>
          </cell>
          <cell r="AC262">
            <v>1150638.5139166138</v>
          </cell>
          <cell r="AD262" t="str">
            <v>N/A</v>
          </cell>
          <cell r="AE262">
            <v>3892557</v>
          </cell>
          <cell r="AF262">
            <v>3892556</v>
          </cell>
          <cell r="AG262">
            <v>3892556</v>
          </cell>
          <cell r="AH262">
            <v>3892556</v>
          </cell>
          <cell r="AI262">
            <v>3854047</v>
          </cell>
          <cell r="AJ262">
            <v>0</v>
          </cell>
          <cell r="AK262">
            <v>19424272</v>
          </cell>
          <cell r="AL262">
            <v>93717867</v>
          </cell>
          <cell r="AM262">
            <v>10941899.391123107</v>
          </cell>
          <cell r="AN262">
            <v>-2394730.9</v>
          </cell>
          <cell r="AO262">
            <v>20295481.9936754</v>
          </cell>
          <cell r="AP262">
            <v>0</v>
          </cell>
          <cell r="AQ262">
            <v>-871208.10000000009</v>
          </cell>
          <cell r="AR262">
            <v>0</v>
          </cell>
          <cell r="AS262">
            <v>0</v>
          </cell>
          <cell r="AT262">
            <v>121689309.3847985</v>
          </cell>
          <cell r="AU262">
            <v>2.8267018549442331E-3</v>
          </cell>
          <cell r="AV262">
            <v>0</v>
          </cell>
          <cell r="AW262">
            <v>0</v>
          </cell>
          <cell r="AY262">
            <v>0</v>
          </cell>
          <cell r="AZ262">
            <v>0</v>
          </cell>
          <cell r="BA262">
            <v>0</v>
          </cell>
          <cell r="BB262">
            <v>0</v>
          </cell>
          <cell r="BC262">
            <v>0</v>
          </cell>
          <cell r="BD262">
            <v>0</v>
          </cell>
          <cell r="BE262">
            <v>0</v>
          </cell>
          <cell r="BF262">
            <v>0</v>
          </cell>
          <cell r="BG262">
            <v>0</v>
          </cell>
          <cell r="BH262">
            <v>0</v>
          </cell>
          <cell r="BJ262">
            <v>0</v>
          </cell>
          <cell r="BL262">
            <v>0</v>
          </cell>
          <cell r="BM262">
            <v>0</v>
          </cell>
          <cell r="BN262">
            <v>0</v>
          </cell>
          <cell r="BO262">
            <v>0</v>
          </cell>
          <cell r="BQ262">
            <v>0</v>
          </cell>
          <cell r="BR262">
            <v>0</v>
          </cell>
          <cell r="BS262">
            <v>0</v>
          </cell>
          <cell r="BT262">
            <v>0</v>
          </cell>
          <cell r="CB262">
            <v>0</v>
          </cell>
          <cell r="CC262">
            <v>0</v>
          </cell>
          <cell r="CD262">
            <v>0</v>
          </cell>
          <cell r="CE262">
            <v>0</v>
          </cell>
          <cell r="CF262">
            <v>0</v>
          </cell>
          <cell r="CI262">
            <v>0</v>
          </cell>
          <cell r="CJ262">
            <v>0</v>
          </cell>
          <cell r="CK262">
            <v>0</v>
          </cell>
          <cell r="CV262">
            <v>2.7972368238497903E-3</v>
          </cell>
          <cell r="DG262">
            <v>121689310</v>
          </cell>
          <cell r="DR262">
            <v>41825389.139999889</v>
          </cell>
          <cell r="EC262">
            <v>2.9094603182931755</v>
          </cell>
          <cell r="EN262">
            <v>2.4095909012463064E-2</v>
          </cell>
        </row>
        <row r="263">
          <cell r="B263">
            <v>38205</v>
          </cell>
          <cell r="C263" t="str">
            <v>Sampson Community College</v>
          </cell>
          <cell r="D263">
            <v>3.8287703535390649E-4</v>
          </cell>
          <cell r="E263">
            <v>662466.54621771467</v>
          </cell>
          <cell r="F263">
            <v>516540.35864640033</v>
          </cell>
          <cell r="G263">
            <v>-92956</v>
          </cell>
          <cell r="H263">
            <v>-184851.70601611573</v>
          </cell>
          <cell r="I263">
            <v>-7649.5123727752843</v>
          </cell>
          <cell r="J263">
            <v>559029.08505928819</v>
          </cell>
          <cell r="K263">
            <v>0</v>
          </cell>
          <cell r="L263">
            <v>-29372.316165650784</v>
          </cell>
          <cell r="M263">
            <v>5271.0726106377779</v>
          </cell>
          <cell r="N263">
            <v>198.70552380797039</v>
          </cell>
          <cell r="O263">
            <v>-89.673630450238434</v>
          </cell>
          <cell r="P263">
            <v>0</v>
          </cell>
          <cell r="Q263">
            <v>0</v>
          </cell>
          <cell r="R263">
            <v>0</v>
          </cell>
          <cell r="S263">
            <v>1428586.5598728573</v>
          </cell>
          <cell r="T263">
            <v>38065.229999999981</v>
          </cell>
          <cell r="U263">
            <v>2795145.4252964412</v>
          </cell>
          <cell r="V263">
            <v>21084.290442551111</v>
          </cell>
          <cell r="W263">
            <v>0</v>
          </cell>
          <cell r="X263">
            <v>2854294.9457389922</v>
          </cell>
          <cell r="Y263">
            <v>502844</v>
          </cell>
          <cell r="Z263">
            <v>0</v>
          </cell>
          <cell r="AA263">
            <v>0</v>
          </cell>
          <cell r="AB263">
            <v>38247.561863876421</v>
          </cell>
          <cell r="AC263">
            <v>541091.56186387641</v>
          </cell>
          <cell r="AD263" t="str">
            <v>N/A</v>
          </cell>
          <cell r="AE263">
            <v>463695</v>
          </cell>
          <cell r="AF263">
            <v>463695</v>
          </cell>
          <cell r="AG263">
            <v>463695</v>
          </cell>
          <cell r="AH263">
            <v>463695</v>
          </cell>
          <cell r="AI263">
            <v>458424</v>
          </cell>
          <cell r="AJ263">
            <v>0</v>
          </cell>
          <cell r="AK263">
            <v>2313204</v>
          </cell>
          <cell r="AL263">
            <v>13297507</v>
          </cell>
          <cell r="AM263">
            <v>1428586.5598728573</v>
          </cell>
          <cell r="AN263">
            <v>-382844.23</v>
          </cell>
          <cell r="AO263">
            <v>2777982.1538751158</v>
          </cell>
          <cell r="AP263">
            <v>0</v>
          </cell>
          <cell r="AQ263">
            <v>-464778.77</v>
          </cell>
          <cell r="AR263">
            <v>0</v>
          </cell>
          <cell r="AS263">
            <v>0</v>
          </cell>
          <cell r="AT263">
            <v>16656452.713747974</v>
          </cell>
          <cell r="AU263">
            <v>4.0107707127556559E-4</v>
          </cell>
          <cell r="AV263">
            <v>0</v>
          </cell>
          <cell r="AW263">
            <v>0</v>
          </cell>
          <cell r="AY263">
            <v>0</v>
          </cell>
          <cell r="AZ263">
            <v>0</v>
          </cell>
          <cell r="BA263">
            <v>0</v>
          </cell>
          <cell r="BB263">
            <v>0</v>
          </cell>
          <cell r="BC263">
            <v>0</v>
          </cell>
          <cell r="BD263">
            <v>0</v>
          </cell>
          <cell r="BE263">
            <v>0</v>
          </cell>
          <cell r="BF263">
            <v>0</v>
          </cell>
          <cell r="BG263">
            <v>0</v>
          </cell>
          <cell r="BH263">
            <v>0</v>
          </cell>
          <cell r="BJ263">
            <v>0</v>
          </cell>
          <cell r="BL263">
            <v>0</v>
          </cell>
          <cell r="BM263">
            <v>0</v>
          </cell>
          <cell r="BN263">
            <v>0</v>
          </cell>
          <cell r="BO263">
            <v>0</v>
          </cell>
          <cell r="BQ263">
            <v>0</v>
          </cell>
          <cell r="BR263">
            <v>0</v>
          </cell>
          <cell r="BS263">
            <v>0</v>
          </cell>
          <cell r="BT263">
            <v>0</v>
          </cell>
          <cell r="CB263">
            <v>0</v>
          </cell>
          <cell r="CC263">
            <v>0</v>
          </cell>
          <cell r="CD263">
            <v>0</v>
          </cell>
          <cell r="CE263">
            <v>0</v>
          </cell>
          <cell r="CF263">
            <v>0</v>
          </cell>
          <cell r="CI263">
            <v>0</v>
          </cell>
          <cell r="CJ263">
            <v>0</v>
          </cell>
          <cell r="CK263">
            <v>0</v>
          </cell>
          <cell r="CV263">
            <v>3.8287703535390649E-4</v>
          </cell>
          <cell r="DG263">
            <v>16656452</v>
          </cell>
          <cell r="DR263">
            <v>6738604.7900000019</v>
          </cell>
          <cell r="EC263">
            <v>2.4717953521651763</v>
          </cell>
          <cell r="EN263">
            <v>2.4095909012463064E-2</v>
          </cell>
        </row>
        <row r="264">
          <cell r="B264">
            <v>38210</v>
          </cell>
          <cell r="C264" t="str">
            <v>Clinton City Schools</v>
          </cell>
          <cell r="D264">
            <v>1.0224584275585027E-3</v>
          </cell>
          <cell r="E264">
            <v>1769091.485285305</v>
          </cell>
          <cell r="F264">
            <v>1379401.2022265177</v>
          </cell>
          <cell r="G264">
            <v>187969</v>
          </cell>
          <cell r="H264">
            <v>-493639.38604999409</v>
          </cell>
          <cell r="I264">
            <v>-20427.729192552961</v>
          </cell>
          <cell r="J264">
            <v>1492865.7153356127</v>
          </cell>
          <cell r="K264">
            <v>0</v>
          </cell>
          <cell r="L264">
            <v>-78437.642969949593</v>
          </cell>
          <cell r="M264">
            <v>14076.197095596857</v>
          </cell>
          <cell r="N264">
            <v>530.63547473431174</v>
          </cell>
          <cell r="O264">
            <v>-239.46998831847691</v>
          </cell>
          <cell r="P264">
            <v>0</v>
          </cell>
          <cell r="Q264">
            <v>0</v>
          </cell>
          <cell r="R264">
            <v>0</v>
          </cell>
          <cell r="S264">
            <v>4251190.0072169518</v>
          </cell>
          <cell r="T264">
            <v>968497</v>
          </cell>
          <cell r="U264">
            <v>7464328.5766780628</v>
          </cell>
          <cell r="V264">
            <v>56304.788382387429</v>
          </cell>
          <cell r="W264">
            <v>0</v>
          </cell>
          <cell r="X264">
            <v>8489130.3650604505</v>
          </cell>
          <cell r="Y264">
            <v>28657.920000000275</v>
          </cell>
          <cell r="Z264">
            <v>0</v>
          </cell>
          <cell r="AA264">
            <v>0</v>
          </cell>
          <cell r="AB264">
            <v>102138.6459627648</v>
          </cell>
          <cell r="AC264">
            <v>130796.56596276507</v>
          </cell>
          <cell r="AD264" t="str">
            <v>N/A</v>
          </cell>
          <cell r="AE264">
            <v>1674481</v>
          </cell>
          <cell r="AF264">
            <v>1674483</v>
          </cell>
          <cell r="AG264">
            <v>1674483</v>
          </cell>
          <cell r="AH264">
            <v>1674483</v>
          </cell>
          <cell r="AI264">
            <v>1660407</v>
          </cell>
          <cell r="AJ264">
            <v>0</v>
          </cell>
          <cell r="AK264">
            <v>8358337</v>
          </cell>
          <cell r="AL264">
            <v>32736894</v>
          </cell>
          <cell r="AM264">
            <v>4251190.0072169518</v>
          </cell>
          <cell r="AN264">
            <v>-866001.07999999973</v>
          </cell>
          <cell r="AO264">
            <v>7418494.719097686</v>
          </cell>
          <cell r="AP264">
            <v>0</v>
          </cell>
          <cell r="AQ264">
            <v>939839.07999999973</v>
          </cell>
          <cell r="AR264">
            <v>0</v>
          </cell>
          <cell r="AS264">
            <v>0</v>
          </cell>
          <cell r="AT264">
            <v>44480416.726314642</v>
          </cell>
          <cell r="AU264">
            <v>9.8740444543833931E-4</v>
          </cell>
          <cell r="AV264">
            <v>0</v>
          </cell>
          <cell r="AW264">
            <v>0</v>
          </cell>
          <cell r="AY264">
            <v>0</v>
          </cell>
          <cell r="AZ264">
            <v>0</v>
          </cell>
          <cell r="BA264">
            <v>0</v>
          </cell>
          <cell r="BB264">
            <v>0</v>
          </cell>
          <cell r="BC264">
            <v>0</v>
          </cell>
          <cell r="BD264">
            <v>0</v>
          </cell>
          <cell r="BE264">
            <v>0</v>
          </cell>
          <cell r="BF264">
            <v>0</v>
          </cell>
          <cell r="BG264">
            <v>0</v>
          </cell>
          <cell r="BH264">
            <v>0</v>
          </cell>
          <cell r="BJ264">
            <v>0</v>
          </cell>
          <cell r="BL264">
            <v>0</v>
          </cell>
          <cell r="BM264">
            <v>0</v>
          </cell>
          <cell r="BN264">
            <v>0</v>
          </cell>
          <cell r="BO264">
            <v>0</v>
          </cell>
          <cell r="BQ264">
            <v>0</v>
          </cell>
          <cell r="BR264">
            <v>0</v>
          </cell>
          <cell r="BS264">
            <v>0</v>
          </cell>
          <cell r="BT264">
            <v>0</v>
          </cell>
          <cell r="CB264">
            <v>0</v>
          </cell>
          <cell r="CC264">
            <v>0</v>
          </cell>
          <cell r="CD264">
            <v>0</v>
          </cell>
          <cell r="CE264">
            <v>0</v>
          </cell>
          <cell r="CF264">
            <v>0</v>
          </cell>
          <cell r="CI264">
            <v>0</v>
          </cell>
          <cell r="CJ264">
            <v>0</v>
          </cell>
          <cell r="CK264">
            <v>0</v>
          </cell>
          <cell r="CV264">
            <v>1.0224584275585027E-3</v>
          </cell>
          <cell r="DG264">
            <v>44480417</v>
          </cell>
          <cell r="DR264">
            <v>15077834.040000003</v>
          </cell>
          <cell r="EC264">
            <v>2.9500534945535182</v>
          </cell>
          <cell r="EN264">
            <v>2.4095909012463064E-2</v>
          </cell>
        </row>
        <row r="265">
          <cell r="B265">
            <v>38300</v>
          </cell>
          <cell r="C265" t="str">
            <v>Scotland County Schools</v>
          </cell>
          <cell r="D265">
            <v>2.1694012522345762E-3</v>
          </cell>
          <cell r="E265">
            <v>3753570.0034863991</v>
          </cell>
          <cell r="F265">
            <v>2926744.6135582514</v>
          </cell>
          <cell r="G265">
            <v>-143954</v>
          </cell>
          <cell r="H265">
            <v>-1047379.407695175</v>
          </cell>
          <cell r="I265">
            <v>-43342.536083793537</v>
          </cell>
          <cell r="J265">
            <v>3167487.9535205727</v>
          </cell>
          <cell r="K265">
            <v>0</v>
          </cell>
          <cell r="L265">
            <v>-166425.07538195333</v>
          </cell>
          <cell r="M265">
            <v>29866.172337986107</v>
          </cell>
          <cell r="N265">
            <v>1125.8758618847003</v>
          </cell>
          <cell r="O265">
            <v>-508.09546728586008</v>
          </cell>
          <cell r="P265">
            <v>0</v>
          </cell>
          <cell r="Q265">
            <v>0</v>
          </cell>
          <cell r="R265">
            <v>0</v>
          </cell>
          <cell r="S265">
            <v>8477185.5041368864</v>
          </cell>
          <cell r="T265">
            <v>0</v>
          </cell>
          <cell r="U265">
            <v>15837439.767602863</v>
          </cell>
          <cell r="V265">
            <v>119464.68935194443</v>
          </cell>
          <cell r="W265">
            <v>0</v>
          </cell>
          <cell r="X265">
            <v>15956904.456954807</v>
          </cell>
          <cell r="Y265">
            <v>719770.33000000007</v>
          </cell>
          <cell r="Z265">
            <v>0</v>
          </cell>
          <cell r="AA265">
            <v>0</v>
          </cell>
          <cell r="AB265">
            <v>216712.68041896768</v>
          </cell>
          <cell r="AC265">
            <v>936483.01041896781</v>
          </cell>
          <cell r="AD265" t="str">
            <v>N/A</v>
          </cell>
          <cell r="AE265">
            <v>3010058</v>
          </cell>
          <cell r="AF265">
            <v>3010057</v>
          </cell>
          <cell r="AG265">
            <v>3010057</v>
          </cell>
          <cell r="AH265">
            <v>3010057</v>
          </cell>
          <cell r="AI265">
            <v>2980190</v>
          </cell>
          <cell r="AJ265">
            <v>0</v>
          </cell>
          <cell r="AK265">
            <v>15020419</v>
          </cell>
          <cell r="AL265">
            <v>72778345</v>
          </cell>
          <cell r="AM265">
            <v>8477185.5041368864</v>
          </cell>
          <cell r="AN265">
            <v>-1899623.67</v>
          </cell>
          <cell r="AO265">
            <v>15740191.776535841</v>
          </cell>
          <cell r="AP265">
            <v>0</v>
          </cell>
          <cell r="AQ265">
            <v>-719770.33000000007</v>
          </cell>
          <cell r="AR265">
            <v>0</v>
          </cell>
          <cell r="AS265">
            <v>0</v>
          </cell>
          <cell r="AT265">
            <v>94376328.280672729</v>
          </cell>
          <cell r="AU265">
            <v>2.1951276669120081E-3</v>
          </cell>
          <cell r="AV265">
            <v>0</v>
          </cell>
          <cell r="AW265">
            <v>0</v>
          </cell>
          <cell r="AY265">
            <v>0</v>
          </cell>
          <cell r="AZ265">
            <v>0</v>
          </cell>
          <cell r="BA265">
            <v>0</v>
          </cell>
          <cell r="BB265">
            <v>0</v>
          </cell>
          <cell r="BC265">
            <v>0</v>
          </cell>
          <cell r="BD265">
            <v>0</v>
          </cell>
          <cell r="BE265">
            <v>0</v>
          </cell>
          <cell r="BF265">
            <v>0</v>
          </cell>
          <cell r="BG265">
            <v>0</v>
          </cell>
          <cell r="BH265">
            <v>0</v>
          </cell>
          <cell r="BJ265">
            <v>0</v>
          </cell>
          <cell r="BL265">
            <v>0</v>
          </cell>
          <cell r="BM265">
            <v>0</v>
          </cell>
          <cell r="BN265">
            <v>0</v>
          </cell>
          <cell r="BO265">
            <v>0</v>
          </cell>
          <cell r="BQ265">
            <v>0</v>
          </cell>
          <cell r="BR265">
            <v>0</v>
          </cell>
          <cell r="BS265">
            <v>0</v>
          </cell>
          <cell r="BT265">
            <v>0</v>
          </cell>
          <cell r="CB265">
            <v>0</v>
          </cell>
          <cell r="CC265">
            <v>0</v>
          </cell>
          <cell r="CD265">
            <v>0</v>
          </cell>
          <cell r="CE265">
            <v>0</v>
          </cell>
          <cell r="CF265">
            <v>0</v>
          </cell>
          <cell r="CI265">
            <v>0</v>
          </cell>
          <cell r="CJ265">
            <v>0</v>
          </cell>
          <cell r="CK265">
            <v>0</v>
          </cell>
          <cell r="CV265">
            <v>2.1694012522345762E-3</v>
          </cell>
          <cell r="DG265">
            <v>94376328</v>
          </cell>
          <cell r="DR265">
            <v>32869761.020000018</v>
          </cell>
          <cell r="EC265">
            <v>2.8712203883251703</v>
          </cell>
          <cell r="EN265">
            <v>2.4095909012463064E-2</v>
          </cell>
        </row>
        <row r="266">
          <cell r="B266">
            <v>38400</v>
          </cell>
          <cell r="C266" t="str">
            <v>Stanly County Schools</v>
          </cell>
          <cell r="D266">
            <v>2.6936973243421778E-3</v>
          </cell>
          <cell r="E266">
            <v>4660724.4578233873</v>
          </cell>
          <cell r="F266">
            <v>3634073.7456725114</v>
          </cell>
          <cell r="G266">
            <v>-562641</v>
          </cell>
          <cell r="H266">
            <v>-1300507.7346449876</v>
          </cell>
          <cell r="I266">
            <v>-53817.463854996728</v>
          </cell>
          <cell r="J266">
            <v>3932999.4008696456</v>
          </cell>
          <cell r="K266">
            <v>0</v>
          </cell>
          <cell r="L266">
            <v>-206646.31764089098</v>
          </cell>
          <cell r="M266">
            <v>37084.1624767701</v>
          </cell>
          <cell r="N266">
            <v>1397.9750373871034</v>
          </cell>
          <cell r="O266">
            <v>-630.89085033418144</v>
          </cell>
          <cell r="P266">
            <v>0</v>
          </cell>
          <cell r="Q266">
            <v>0</v>
          </cell>
          <cell r="R266">
            <v>0</v>
          </cell>
          <cell r="S266">
            <v>10142036.334888494</v>
          </cell>
          <cell r="T266">
            <v>0</v>
          </cell>
          <cell r="U266">
            <v>19664997.00434823</v>
          </cell>
          <cell r="V266">
            <v>148336.6499070804</v>
          </cell>
          <cell r="W266">
            <v>0</v>
          </cell>
          <cell r="X266">
            <v>19813333.654255308</v>
          </cell>
          <cell r="Y266">
            <v>2813203.05</v>
          </cell>
          <cell r="Z266">
            <v>0</v>
          </cell>
          <cell r="AA266">
            <v>0</v>
          </cell>
          <cell r="AB266">
            <v>269087.3192749836</v>
          </cell>
          <cell r="AC266">
            <v>3082290.3692749832</v>
          </cell>
          <cell r="AD266" t="str">
            <v>N/A</v>
          </cell>
          <cell r="AE266">
            <v>3353625</v>
          </cell>
          <cell r="AF266">
            <v>3353625</v>
          </cell>
          <cell r="AG266">
            <v>3353625</v>
          </cell>
          <cell r="AH266">
            <v>3353625</v>
          </cell>
          <cell r="AI266">
            <v>3316541</v>
          </cell>
          <cell r="AJ266">
            <v>0</v>
          </cell>
          <cell r="AK266">
            <v>16731041</v>
          </cell>
          <cell r="AL266">
            <v>92650101</v>
          </cell>
          <cell r="AM266">
            <v>10142036.334888494</v>
          </cell>
          <cell r="AN266">
            <v>-2338191.9500000002</v>
          </cell>
          <cell r="AO266">
            <v>19544246.334980328</v>
          </cell>
          <cell r="AP266">
            <v>0</v>
          </cell>
          <cell r="AQ266">
            <v>-2813203.05</v>
          </cell>
          <cell r="AR266">
            <v>0</v>
          </cell>
          <cell r="AS266">
            <v>0</v>
          </cell>
          <cell r="AT266">
            <v>117184988.66986881</v>
          </cell>
          <cell r="AU266">
            <v>2.7944960664973819E-3</v>
          </cell>
          <cell r="AV266">
            <v>0</v>
          </cell>
          <cell r="AW266">
            <v>0</v>
          </cell>
          <cell r="AY266">
            <v>0</v>
          </cell>
          <cell r="AZ266">
            <v>0</v>
          </cell>
          <cell r="BA266">
            <v>0</v>
          </cell>
          <cell r="BB266">
            <v>0</v>
          </cell>
          <cell r="BC266">
            <v>0</v>
          </cell>
          <cell r="BD266">
            <v>0</v>
          </cell>
          <cell r="BE266">
            <v>0</v>
          </cell>
          <cell r="BF266">
            <v>0</v>
          </cell>
          <cell r="BG266">
            <v>0</v>
          </cell>
          <cell r="BH266">
            <v>0</v>
          </cell>
          <cell r="BJ266">
            <v>0</v>
          </cell>
          <cell r="BL266">
            <v>0</v>
          </cell>
          <cell r="BM266">
            <v>0</v>
          </cell>
          <cell r="BN266">
            <v>0</v>
          </cell>
          <cell r="BO266">
            <v>0</v>
          </cell>
          <cell r="BQ266">
            <v>0</v>
          </cell>
          <cell r="BR266">
            <v>0</v>
          </cell>
          <cell r="BS266">
            <v>0</v>
          </cell>
          <cell r="BT266">
            <v>0</v>
          </cell>
          <cell r="CB266">
            <v>0</v>
          </cell>
          <cell r="CC266">
            <v>0</v>
          </cell>
          <cell r="CD266">
            <v>0</v>
          </cell>
          <cell r="CE266">
            <v>0</v>
          </cell>
          <cell r="CF266">
            <v>0</v>
          </cell>
          <cell r="CI266">
            <v>0</v>
          </cell>
          <cell r="CJ266">
            <v>0</v>
          </cell>
          <cell r="CK266">
            <v>0</v>
          </cell>
          <cell r="CV266">
            <v>2.6936973243421778E-3</v>
          </cell>
          <cell r="DG266">
            <v>117184989</v>
          </cell>
          <cell r="DR266">
            <v>40948904.550000034</v>
          </cell>
          <cell r="EC266">
            <v>2.8617368471215894</v>
          </cell>
          <cell r="EN266">
            <v>2.4095909012463064E-2</v>
          </cell>
        </row>
        <row r="267">
          <cell r="B267">
            <v>38402</v>
          </cell>
          <cell r="C267" t="str">
            <v>Gray Stone Day School</v>
          </cell>
          <cell r="D267">
            <v>9.6334000593835368E-5</v>
          </cell>
          <cell r="E267">
            <v>166680.28312991964</v>
          </cell>
          <cell r="F267">
            <v>129964.43928946275</v>
          </cell>
          <cell r="G267">
            <v>22379</v>
          </cell>
          <cell r="H267">
            <v>-46509.721693461921</v>
          </cell>
          <cell r="I267">
            <v>-1924.6600381251269</v>
          </cell>
          <cell r="J267">
            <v>140654.84016896979</v>
          </cell>
          <cell r="K267">
            <v>0</v>
          </cell>
          <cell r="L267">
            <v>-7390.2388016786363</v>
          </cell>
          <cell r="M267">
            <v>1326.2313095742793</v>
          </cell>
          <cell r="N267">
            <v>49.995419628188678</v>
          </cell>
          <cell r="O267">
            <v>-22.562386279082183</v>
          </cell>
          <cell r="P267">
            <v>0</v>
          </cell>
          <cell r="Q267">
            <v>0</v>
          </cell>
          <cell r="R267">
            <v>0</v>
          </cell>
          <cell r="S267">
            <v>405207.60639800981</v>
          </cell>
          <cell r="T267">
            <v>117947</v>
          </cell>
          <cell r="U267">
            <v>703274.20084484888</v>
          </cell>
          <cell r="V267">
            <v>5304.9252382971172</v>
          </cell>
          <cell r="W267">
            <v>0</v>
          </cell>
          <cell r="X267">
            <v>826526.12608314597</v>
          </cell>
          <cell r="Y267">
            <v>6047.3400000000111</v>
          </cell>
          <cell r="Z267">
            <v>0</v>
          </cell>
          <cell r="AA267">
            <v>0</v>
          </cell>
          <cell r="AB267">
            <v>9623.3001906256341</v>
          </cell>
          <cell r="AC267">
            <v>15670.640190625645</v>
          </cell>
          <cell r="AD267" t="str">
            <v>N/A</v>
          </cell>
          <cell r="AE267">
            <v>162436</v>
          </cell>
          <cell r="AF267">
            <v>162436</v>
          </cell>
          <cell r="AG267">
            <v>162436</v>
          </cell>
          <cell r="AH267">
            <v>162436</v>
          </cell>
          <cell r="AI267">
            <v>161110</v>
          </cell>
          <cell r="AJ267">
            <v>0</v>
          </cell>
          <cell r="AK267">
            <v>810854</v>
          </cell>
          <cell r="AL267">
            <v>3052369</v>
          </cell>
          <cell r="AM267">
            <v>405207.60639800981</v>
          </cell>
          <cell r="AN267">
            <v>-77575.659999999989</v>
          </cell>
          <cell r="AO267">
            <v>698955.82589252049</v>
          </cell>
          <cell r="AP267">
            <v>0</v>
          </cell>
          <cell r="AQ267">
            <v>111899.65999999999</v>
          </cell>
          <cell r="AR267">
            <v>0</v>
          </cell>
          <cell r="AS267">
            <v>0</v>
          </cell>
          <cell r="AT267">
            <v>4190856.4322905303</v>
          </cell>
          <cell r="AU267">
            <v>9.2065003565337255E-5</v>
          </cell>
          <cell r="AV267">
            <v>0</v>
          </cell>
          <cell r="AW267">
            <v>0</v>
          </cell>
          <cell r="AY267">
            <v>0</v>
          </cell>
          <cell r="AZ267">
            <v>0</v>
          </cell>
          <cell r="BA267">
            <v>0</v>
          </cell>
          <cell r="BB267">
            <v>0</v>
          </cell>
          <cell r="BC267">
            <v>0</v>
          </cell>
          <cell r="BD267">
            <v>0</v>
          </cell>
          <cell r="BE267">
            <v>0</v>
          </cell>
          <cell r="BF267">
            <v>0</v>
          </cell>
          <cell r="BG267">
            <v>0</v>
          </cell>
          <cell r="BH267">
            <v>0</v>
          </cell>
          <cell r="BJ267">
            <v>0</v>
          </cell>
          <cell r="BL267">
            <v>0</v>
          </cell>
          <cell r="BM267">
            <v>0</v>
          </cell>
          <cell r="BN267">
            <v>0</v>
          </cell>
          <cell r="BO267">
            <v>0</v>
          </cell>
          <cell r="BQ267">
            <v>0</v>
          </cell>
          <cell r="BR267">
            <v>0</v>
          </cell>
          <cell r="BS267">
            <v>0</v>
          </cell>
          <cell r="BT267">
            <v>0</v>
          </cell>
          <cell r="CB267">
            <v>0</v>
          </cell>
          <cell r="CC267">
            <v>0</v>
          </cell>
          <cell r="CD267">
            <v>0</v>
          </cell>
          <cell r="CE267">
            <v>0</v>
          </cell>
          <cell r="CF267">
            <v>0</v>
          </cell>
          <cell r="CI267">
            <v>0</v>
          </cell>
          <cell r="CJ267">
            <v>0</v>
          </cell>
          <cell r="CK267">
            <v>0</v>
          </cell>
          <cell r="CV267">
            <v>9.6334000593835368E-5</v>
          </cell>
          <cell r="DG267">
            <v>4190856</v>
          </cell>
          <cell r="DR267">
            <v>1315384.7700000005</v>
          </cell>
          <cell r="EC267">
            <v>3.1860305026946589</v>
          </cell>
          <cell r="EN267">
            <v>2.4095909012463064E-2</v>
          </cell>
        </row>
        <row r="268">
          <cell r="B268">
            <v>38405</v>
          </cell>
          <cell r="C268" t="str">
            <v>Stanly Community College</v>
          </cell>
          <cell r="D268">
            <v>6.8747164768666325E-4</v>
          </cell>
          <cell r="E268">
            <v>1189486.2475745468</v>
          </cell>
          <cell r="F268">
            <v>927469.70610828954</v>
          </cell>
          <cell r="G268">
            <v>78725</v>
          </cell>
          <cell r="H268">
            <v>-331908.92944290856</v>
          </cell>
          <cell r="I268">
            <v>-13735.017745450388</v>
          </cell>
          <cell r="J268">
            <v>1003759.9822492345</v>
          </cell>
          <cell r="K268">
            <v>0</v>
          </cell>
          <cell r="L268">
            <v>-52739.215795767974</v>
          </cell>
          <cell r="M268">
            <v>9464.4301906529108</v>
          </cell>
          <cell r="N268">
            <v>356.78403571642451</v>
          </cell>
          <cell r="O268">
            <v>-161.01273460469341</v>
          </cell>
          <cell r="P268">
            <v>0</v>
          </cell>
          <cell r="Q268">
            <v>0</v>
          </cell>
          <cell r="R268">
            <v>0</v>
          </cell>
          <cell r="S268">
            <v>2810717.9744397085</v>
          </cell>
          <cell r="T268">
            <v>424570</v>
          </cell>
          <cell r="U268">
            <v>5018799.9112461722</v>
          </cell>
          <cell r="V268">
            <v>37857.720762611643</v>
          </cell>
          <cell r="W268">
            <v>0</v>
          </cell>
          <cell r="X268">
            <v>5481227.6320087835</v>
          </cell>
          <cell r="Y268">
            <v>30946.070000000065</v>
          </cell>
          <cell r="Z268">
            <v>0</v>
          </cell>
          <cell r="AA268">
            <v>0</v>
          </cell>
          <cell r="AB268">
            <v>68675.088727251947</v>
          </cell>
          <cell r="AC268">
            <v>99621.158727252012</v>
          </cell>
          <cell r="AD268" t="str">
            <v>N/A</v>
          </cell>
          <cell r="AE268">
            <v>1078214</v>
          </cell>
          <cell r="AF268">
            <v>1078214</v>
          </cell>
          <cell r="AG268">
            <v>1078214</v>
          </cell>
          <cell r="AH268">
            <v>1078214</v>
          </cell>
          <cell r="AI268">
            <v>1068750</v>
          </cell>
          <cell r="AJ268">
            <v>0</v>
          </cell>
          <cell r="AK268">
            <v>5381606</v>
          </cell>
          <cell r="AL268">
            <v>22283290</v>
          </cell>
          <cell r="AM268">
            <v>2810717.9744397085</v>
          </cell>
          <cell r="AN268">
            <v>-568260.92999999993</v>
          </cell>
          <cell r="AO268">
            <v>4987982.5432815319</v>
          </cell>
          <cell r="AP268">
            <v>0</v>
          </cell>
          <cell r="AQ268">
            <v>393623.92999999993</v>
          </cell>
          <cell r="AR268">
            <v>0</v>
          </cell>
          <cell r="AS268">
            <v>0</v>
          </cell>
          <cell r="AT268">
            <v>29907353.517721243</v>
          </cell>
          <cell r="AU268">
            <v>6.7210467655146164E-4</v>
          </cell>
          <cell r="AV268">
            <v>0</v>
          </cell>
          <cell r="AW268">
            <v>0</v>
          </cell>
          <cell r="AY268">
            <v>0</v>
          </cell>
          <cell r="AZ268">
            <v>0</v>
          </cell>
          <cell r="BA268">
            <v>0</v>
          </cell>
          <cell r="BB268">
            <v>0</v>
          </cell>
          <cell r="BC268">
            <v>0</v>
          </cell>
          <cell r="BD268">
            <v>0</v>
          </cell>
          <cell r="BE268">
            <v>0</v>
          </cell>
          <cell r="BF268">
            <v>0</v>
          </cell>
          <cell r="BG268">
            <v>0</v>
          </cell>
          <cell r="BH268">
            <v>0</v>
          </cell>
          <cell r="BJ268">
            <v>0</v>
          </cell>
          <cell r="BL268">
            <v>0</v>
          </cell>
          <cell r="BM268">
            <v>0</v>
          </cell>
          <cell r="BN268">
            <v>0</v>
          </cell>
          <cell r="BO268">
            <v>0</v>
          </cell>
          <cell r="BQ268">
            <v>0</v>
          </cell>
          <cell r="BR268">
            <v>0</v>
          </cell>
          <cell r="BS268">
            <v>0</v>
          </cell>
          <cell r="BT268">
            <v>0</v>
          </cell>
          <cell r="CB268">
            <v>0</v>
          </cell>
          <cell r="CC268">
            <v>0</v>
          </cell>
          <cell r="CD268">
            <v>0</v>
          </cell>
          <cell r="CE268">
            <v>0</v>
          </cell>
          <cell r="CF268">
            <v>0</v>
          </cell>
          <cell r="CI268">
            <v>0</v>
          </cell>
          <cell r="CJ268">
            <v>0</v>
          </cell>
          <cell r="CK268">
            <v>0</v>
          </cell>
          <cell r="CV268">
            <v>6.8747164768666325E-4</v>
          </cell>
          <cell r="DG268">
            <v>29907353</v>
          </cell>
          <cell r="DR268">
            <v>10006684.970000004</v>
          </cell>
          <cell r="EC268">
            <v>2.9887373380557203</v>
          </cell>
          <cell r="EN268">
            <v>2.4095909012463064E-2</v>
          </cell>
        </row>
        <row r="269">
          <cell r="B269">
            <v>38500</v>
          </cell>
          <cell r="C269" t="str">
            <v>Stokes County Schools</v>
          </cell>
          <cell r="D269">
            <v>2.1597062547939207E-3</v>
          </cell>
          <cell r="E269">
            <v>3736795.3973412067</v>
          </cell>
          <cell r="F269">
            <v>2913665.0684493547</v>
          </cell>
          <cell r="G269">
            <v>-456385</v>
          </cell>
          <cell r="H269">
            <v>-1042698.696523583</v>
          </cell>
          <cell r="I269">
            <v>-43148.839423956604</v>
          </cell>
          <cell r="J269">
            <v>3153332.5327236787</v>
          </cell>
          <cell r="K269">
            <v>0</v>
          </cell>
          <cell r="L269">
            <v>-165681.3260740616</v>
          </cell>
          <cell r="M269">
            <v>29732.70119516239</v>
          </cell>
          <cell r="N269">
            <v>1120.8443521129491</v>
          </cell>
          <cell r="O269">
            <v>-505.8248019352842</v>
          </cell>
          <cell r="P269">
            <v>0</v>
          </cell>
          <cell r="Q269">
            <v>0</v>
          </cell>
          <cell r="R269">
            <v>0</v>
          </cell>
          <cell r="S269">
            <v>8126226.8572379788</v>
          </cell>
          <cell r="T269">
            <v>0</v>
          </cell>
          <cell r="U269">
            <v>15766662.663618393</v>
          </cell>
          <cell r="V269">
            <v>118930.80478064956</v>
          </cell>
          <cell r="W269">
            <v>0</v>
          </cell>
          <cell r="X269">
            <v>15885593.468399042</v>
          </cell>
          <cell r="Y269">
            <v>2281925.2800000003</v>
          </cell>
          <cell r="Z269">
            <v>0</v>
          </cell>
          <cell r="AA269">
            <v>0</v>
          </cell>
          <cell r="AB269">
            <v>215744.197119783</v>
          </cell>
          <cell r="AC269">
            <v>2497669.4771197834</v>
          </cell>
          <cell r="AD269" t="str">
            <v>N/A</v>
          </cell>
          <cell r="AE269">
            <v>2683531</v>
          </cell>
          <cell r="AF269">
            <v>2683530</v>
          </cell>
          <cell r="AG269">
            <v>2683530</v>
          </cell>
          <cell r="AH269">
            <v>2683530</v>
          </cell>
          <cell r="AI269">
            <v>2653798</v>
          </cell>
          <cell r="AJ269">
            <v>0</v>
          </cell>
          <cell r="AK269">
            <v>13387919</v>
          </cell>
          <cell r="AL269">
            <v>74321596</v>
          </cell>
          <cell r="AM269">
            <v>8126226.8572379788</v>
          </cell>
          <cell r="AN269">
            <v>-1881183.72</v>
          </cell>
          <cell r="AO269">
            <v>15669849.271279262</v>
          </cell>
          <cell r="AP269">
            <v>0</v>
          </cell>
          <cell r="AQ269">
            <v>-2281925.2800000003</v>
          </cell>
          <cell r="AR269">
            <v>0</v>
          </cell>
          <cell r="AS269">
            <v>0</v>
          </cell>
          <cell r="AT269">
            <v>93954563.12851724</v>
          </cell>
          <cell r="AU269">
            <v>2.2416749322209215E-3</v>
          </cell>
          <cell r="AV269">
            <v>0</v>
          </cell>
          <cell r="AW269">
            <v>0</v>
          </cell>
          <cell r="AY269">
            <v>0</v>
          </cell>
          <cell r="AZ269">
            <v>0</v>
          </cell>
          <cell r="BA269">
            <v>0</v>
          </cell>
          <cell r="BB269">
            <v>0</v>
          </cell>
          <cell r="BC269">
            <v>0</v>
          </cell>
          <cell r="BD269">
            <v>0</v>
          </cell>
          <cell r="BE269">
            <v>0</v>
          </cell>
          <cell r="BF269">
            <v>0</v>
          </cell>
          <cell r="BG269">
            <v>0</v>
          </cell>
          <cell r="BH269">
            <v>0</v>
          </cell>
          <cell r="BJ269">
            <v>0</v>
          </cell>
          <cell r="BL269">
            <v>0</v>
          </cell>
          <cell r="BM269">
            <v>0</v>
          </cell>
          <cell r="BN269">
            <v>0</v>
          </cell>
          <cell r="BO269">
            <v>0</v>
          </cell>
          <cell r="BQ269">
            <v>0</v>
          </cell>
          <cell r="BR269">
            <v>0</v>
          </cell>
          <cell r="BS269">
            <v>0</v>
          </cell>
          <cell r="BT269">
            <v>0</v>
          </cell>
          <cell r="CB269">
            <v>0</v>
          </cell>
          <cell r="CC269">
            <v>0</v>
          </cell>
          <cell r="CD269">
            <v>0</v>
          </cell>
          <cell r="CE269">
            <v>0</v>
          </cell>
          <cell r="CF269">
            <v>0</v>
          </cell>
          <cell r="CI269">
            <v>0</v>
          </cell>
          <cell r="CJ269">
            <v>0</v>
          </cell>
          <cell r="CK269">
            <v>0</v>
          </cell>
          <cell r="CV269">
            <v>2.1597062547939207E-3</v>
          </cell>
          <cell r="DG269">
            <v>93954563</v>
          </cell>
          <cell r="DR269">
            <v>33024718.000000022</v>
          </cell>
          <cell r="EC269">
            <v>2.8449769957157525</v>
          </cell>
          <cell r="EN269">
            <v>2.4095909012463064E-2</v>
          </cell>
        </row>
        <row r="270">
          <cell r="B270">
            <v>38600</v>
          </cell>
          <cell r="C270" t="str">
            <v>Surry County Schools</v>
          </cell>
          <cell r="D270">
            <v>2.6427570235023103E-3</v>
          </cell>
          <cell r="E270">
            <v>4572585.8596714102</v>
          </cell>
          <cell r="F270">
            <v>3565350.059382319</v>
          </cell>
          <cell r="G270">
            <v>-554197</v>
          </cell>
          <cell r="H270">
            <v>-1275913.9339054897</v>
          </cell>
          <cell r="I270">
            <v>-52799.725976862363</v>
          </cell>
          <cell r="J270">
            <v>3858622.7547361585</v>
          </cell>
          <cell r="K270">
            <v>0</v>
          </cell>
          <cell r="L270">
            <v>-202738.44518137162</v>
          </cell>
          <cell r="M270">
            <v>36382.866761067329</v>
          </cell>
          <cell r="N270">
            <v>1371.538040057229</v>
          </cell>
          <cell r="O270">
            <v>-618.96012247447607</v>
          </cell>
          <cell r="P270">
            <v>0</v>
          </cell>
          <cell r="Q270">
            <v>0</v>
          </cell>
          <cell r="R270">
            <v>0</v>
          </cell>
          <cell r="S270">
            <v>9948045.0134048145</v>
          </cell>
          <cell r="T270">
            <v>0</v>
          </cell>
          <cell r="U270">
            <v>19293113.773680795</v>
          </cell>
          <cell r="V270">
            <v>145531.46704426932</v>
          </cell>
          <cell r="W270">
            <v>0</v>
          </cell>
          <cell r="X270">
            <v>19438645.240725063</v>
          </cell>
          <cell r="Y270">
            <v>2770984.62</v>
          </cell>
          <cell r="Z270">
            <v>0</v>
          </cell>
          <cell r="AA270">
            <v>0</v>
          </cell>
          <cell r="AB270">
            <v>263998.62988431181</v>
          </cell>
          <cell r="AC270">
            <v>3034983.249884312</v>
          </cell>
          <cell r="AD270" t="str">
            <v>N/A</v>
          </cell>
          <cell r="AE270">
            <v>3288009</v>
          </cell>
          <cell r="AF270">
            <v>3288009</v>
          </cell>
          <cell r="AG270">
            <v>3288009</v>
          </cell>
          <cell r="AH270">
            <v>3288009</v>
          </cell>
          <cell r="AI270">
            <v>3251626</v>
          </cell>
          <cell r="AJ270">
            <v>0</v>
          </cell>
          <cell r="AK270">
            <v>16403662</v>
          </cell>
          <cell r="AL270">
            <v>90936327</v>
          </cell>
          <cell r="AM270">
            <v>9948045.0134048145</v>
          </cell>
          <cell r="AN270">
            <v>-2319120.38</v>
          </cell>
          <cell r="AO270">
            <v>19174646.610840753</v>
          </cell>
          <cell r="AP270">
            <v>0</v>
          </cell>
          <cell r="AQ270">
            <v>-2770984.62</v>
          </cell>
          <cell r="AR270">
            <v>0</v>
          </cell>
          <cell r="AS270">
            <v>0</v>
          </cell>
          <cell r="AT270">
            <v>114968913.62424557</v>
          </cell>
          <cell r="AU270">
            <v>2.7428055248050602E-3</v>
          </cell>
          <cell r="AV270">
            <v>0</v>
          </cell>
          <cell r="AW270">
            <v>0</v>
          </cell>
          <cell r="AY270">
            <v>0</v>
          </cell>
          <cell r="AZ270">
            <v>0</v>
          </cell>
          <cell r="BA270">
            <v>0</v>
          </cell>
          <cell r="BB270">
            <v>0</v>
          </cell>
          <cell r="BC270">
            <v>0</v>
          </cell>
          <cell r="BD270">
            <v>0</v>
          </cell>
          <cell r="BE270">
            <v>0</v>
          </cell>
          <cell r="BF270">
            <v>0</v>
          </cell>
          <cell r="BG270">
            <v>0</v>
          </cell>
          <cell r="BH270">
            <v>0</v>
          </cell>
          <cell r="BJ270">
            <v>0</v>
          </cell>
          <cell r="BL270">
            <v>0</v>
          </cell>
          <cell r="BM270">
            <v>0</v>
          </cell>
          <cell r="BN270">
            <v>0</v>
          </cell>
          <cell r="BO270">
            <v>0</v>
          </cell>
          <cell r="BQ270">
            <v>0</v>
          </cell>
          <cell r="BR270">
            <v>0</v>
          </cell>
          <cell r="BS270">
            <v>0</v>
          </cell>
          <cell r="BT270">
            <v>0</v>
          </cell>
          <cell r="CB270">
            <v>0</v>
          </cell>
          <cell r="CC270">
            <v>0</v>
          </cell>
          <cell r="CD270">
            <v>0</v>
          </cell>
          <cell r="CE270">
            <v>0</v>
          </cell>
          <cell r="CF270">
            <v>0</v>
          </cell>
          <cell r="CI270">
            <v>0</v>
          </cell>
          <cell r="CJ270">
            <v>0</v>
          </cell>
          <cell r="CK270">
            <v>0</v>
          </cell>
          <cell r="CV270">
            <v>2.6427570235023103E-3</v>
          </cell>
          <cell r="DG270">
            <v>114968913</v>
          </cell>
          <cell r="DR270">
            <v>40492841.820000008</v>
          </cell>
          <cell r="EC270">
            <v>2.8392404146654675</v>
          </cell>
          <cell r="EN270">
            <v>2.4095909012463064E-2</v>
          </cell>
        </row>
        <row r="271">
          <cell r="B271">
            <v>38601</v>
          </cell>
          <cell r="C271" t="str">
            <v>Bridges Charter Schools</v>
          </cell>
          <cell r="D271">
            <v>3.7248194923832202E-5</v>
          </cell>
          <cell r="E271">
            <v>64448.062342591904</v>
          </cell>
          <cell r="F271">
            <v>50251.632216862876</v>
          </cell>
          <cell r="G271">
            <v>-12690</v>
          </cell>
          <cell r="H271">
            <v>-17983.299445804572</v>
          </cell>
          <cell r="I271">
            <v>-744.1828619207439</v>
          </cell>
          <cell r="J271">
            <v>54385.148247746649</v>
          </cell>
          <cell r="K271">
            <v>0</v>
          </cell>
          <cell r="L271">
            <v>-2857.4859729868758</v>
          </cell>
          <cell r="M271">
            <v>512.7963338862229</v>
          </cell>
          <cell r="N271">
            <v>19.331068201570435</v>
          </cell>
          <cell r="O271">
            <v>-8.7238997331107395</v>
          </cell>
          <cell r="P271">
            <v>0</v>
          </cell>
          <cell r="Q271">
            <v>0</v>
          </cell>
          <cell r="R271">
            <v>0</v>
          </cell>
          <cell r="S271">
            <v>135333.27802884392</v>
          </cell>
          <cell r="T271">
            <v>0</v>
          </cell>
          <cell r="U271">
            <v>271925.74123873323</v>
          </cell>
          <cell r="V271">
            <v>2051.1853355448916</v>
          </cell>
          <cell r="W271">
            <v>0</v>
          </cell>
          <cell r="X271">
            <v>273976.9265742781</v>
          </cell>
          <cell r="Y271">
            <v>63448.209999999992</v>
          </cell>
          <cell r="Z271">
            <v>0</v>
          </cell>
          <cell r="AA271">
            <v>0</v>
          </cell>
          <cell r="AB271">
            <v>3720.9143096037192</v>
          </cell>
          <cell r="AC271">
            <v>67169.124309603707</v>
          </cell>
          <cell r="AD271" t="str">
            <v>N/A</v>
          </cell>
          <cell r="AE271">
            <v>41465</v>
          </cell>
          <cell r="AF271">
            <v>41464</v>
          </cell>
          <cell r="AG271">
            <v>41464</v>
          </cell>
          <cell r="AH271">
            <v>41464</v>
          </cell>
          <cell r="AI271">
            <v>40951</v>
          </cell>
          <cell r="AJ271">
            <v>0</v>
          </cell>
          <cell r="AK271">
            <v>206808</v>
          </cell>
          <cell r="AL271">
            <v>1306174</v>
          </cell>
          <cell r="AM271">
            <v>135333.27802884392</v>
          </cell>
          <cell r="AN271">
            <v>-27891.790000000005</v>
          </cell>
          <cell r="AO271">
            <v>270256.01226467441</v>
          </cell>
          <cell r="AP271">
            <v>0</v>
          </cell>
          <cell r="AQ271">
            <v>-63448.209999999992</v>
          </cell>
          <cell r="AR271">
            <v>0</v>
          </cell>
          <cell r="AS271">
            <v>0</v>
          </cell>
          <cell r="AT271">
            <v>1620423.2902935185</v>
          </cell>
          <cell r="AU271">
            <v>3.9396594532019387E-5</v>
          </cell>
          <cell r="AV271">
            <v>0</v>
          </cell>
          <cell r="AW271">
            <v>0</v>
          </cell>
          <cell r="AY271">
            <v>0</v>
          </cell>
          <cell r="AZ271">
            <v>0</v>
          </cell>
          <cell r="BA271">
            <v>0</v>
          </cell>
          <cell r="BB271">
            <v>0</v>
          </cell>
          <cell r="BC271">
            <v>0</v>
          </cell>
          <cell r="BD271">
            <v>0</v>
          </cell>
          <cell r="BE271">
            <v>0</v>
          </cell>
          <cell r="BF271">
            <v>0</v>
          </cell>
          <cell r="BG271">
            <v>0</v>
          </cell>
          <cell r="BH271">
            <v>0</v>
          </cell>
          <cell r="BJ271">
            <v>0</v>
          </cell>
          <cell r="BL271">
            <v>0</v>
          </cell>
          <cell r="BM271">
            <v>0</v>
          </cell>
          <cell r="BN271">
            <v>0</v>
          </cell>
          <cell r="BO271">
            <v>0</v>
          </cell>
          <cell r="BQ271">
            <v>0</v>
          </cell>
          <cell r="BR271">
            <v>0</v>
          </cell>
          <cell r="BS271">
            <v>0</v>
          </cell>
          <cell r="BT271">
            <v>0</v>
          </cell>
          <cell r="CB271">
            <v>0</v>
          </cell>
          <cell r="CC271">
            <v>0</v>
          </cell>
          <cell r="CD271">
            <v>0</v>
          </cell>
          <cell r="CE271">
            <v>0</v>
          </cell>
          <cell r="CF271">
            <v>0</v>
          </cell>
          <cell r="CI271">
            <v>0</v>
          </cell>
          <cell r="CJ271">
            <v>0</v>
          </cell>
          <cell r="CK271">
            <v>0</v>
          </cell>
          <cell r="CV271">
            <v>3.7248194923832202E-5</v>
          </cell>
          <cell r="DG271">
            <v>1620423</v>
          </cell>
          <cell r="DR271">
            <v>503972.35</v>
          </cell>
          <cell r="EC271">
            <v>3.2153013950070872</v>
          </cell>
          <cell r="EN271">
            <v>2.4095909012463064E-2</v>
          </cell>
        </row>
        <row r="272">
          <cell r="B272">
            <v>38602</v>
          </cell>
          <cell r="C272" t="str">
            <v>Millennium Charter Academy</v>
          </cell>
          <cell r="D272">
            <v>1.6666563666537258E-4</v>
          </cell>
          <cell r="E272">
            <v>288370.41269093018</v>
          </cell>
          <cell r="F272">
            <v>224849.0240674442</v>
          </cell>
          <cell r="G272">
            <v>127309</v>
          </cell>
          <cell r="H272">
            <v>-80465.591892652723</v>
          </cell>
          <cell r="I272">
            <v>-3329.8180148354768</v>
          </cell>
          <cell r="J272">
            <v>243344.28490793621</v>
          </cell>
          <cell r="K272">
            <v>0</v>
          </cell>
          <cell r="L272">
            <v>-12785.712701624572</v>
          </cell>
          <cell r="M272">
            <v>2294.4877635435059</v>
          </cell>
          <cell r="N272">
            <v>86.496132116595064</v>
          </cell>
          <cell r="O272">
            <v>-39.034758763396916</v>
          </cell>
          <cell r="P272">
            <v>0</v>
          </cell>
          <cell r="Q272">
            <v>0</v>
          </cell>
          <cell r="R272">
            <v>0</v>
          </cell>
          <cell r="S272">
            <v>789633.54819409456</v>
          </cell>
          <cell r="T272">
            <v>642711</v>
          </cell>
          <cell r="U272">
            <v>1216721.4245396811</v>
          </cell>
          <cell r="V272">
            <v>9177.9510541740237</v>
          </cell>
          <cell r="W272">
            <v>0</v>
          </cell>
          <cell r="X272">
            <v>1868610.375593855</v>
          </cell>
          <cell r="Y272">
            <v>6167.2099999999627</v>
          </cell>
          <cell r="Z272">
            <v>0</v>
          </cell>
          <cell r="AA272">
            <v>0</v>
          </cell>
          <cell r="AB272">
            <v>16649.090074177384</v>
          </cell>
          <cell r="AC272">
            <v>22816.300074177347</v>
          </cell>
          <cell r="AD272" t="str">
            <v>N/A</v>
          </cell>
          <cell r="AE272">
            <v>369618</v>
          </cell>
          <cell r="AF272">
            <v>369617</v>
          </cell>
          <cell r="AG272">
            <v>369617</v>
          </cell>
          <cell r="AH272">
            <v>369617</v>
          </cell>
          <cell r="AI272">
            <v>367322</v>
          </cell>
          <cell r="AJ272">
            <v>0</v>
          </cell>
          <cell r="AK272">
            <v>1845791</v>
          </cell>
          <cell r="AL272">
            <v>4754462</v>
          </cell>
          <cell r="AM272">
            <v>789633.54819409456</v>
          </cell>
          <cell r="AN272">
            <v>-139367.79000000004</v>
          </cell>
          <cell r="AO272">
            <v>1209250.2855196779</v>
          </cell>
          <cell r="AP272">
            <v>0</v>
          </cell>
          <cell r="AQ272">
            <v>636543.79</v>
          </cell>
          <cell r="AR272">
            <v>0</v>
          </cell>
          <cell r="AS272">
            <v>0</v>
          </cell>
          <cell r="AT272">
            <v>7250521.8337137727</v>
          </cell>
          <cell r="AU272">
            <v>1.4340323318558199E-4</v>
          </cell>
          <cell r="AV272">
            <v>0</v>
          </cell>
          <cell r="AW272">
            <v>0</v>
          </cell>
          <cell r="AY272">
            <v>0</v>
          </cell>
          <cell r="AZ272">
            <v>0</v>
          </cell>
          <cell r="BA272">
            <v>0</v>
          </cell>
          <cell r="BB272">
            <v>0</v>
          </cell>
          <cell r="BC272">
            <v>0</v>
          </cell>
          <cell r="BD272">
            <v>0</v>
          </cell>
          <cell r="BE272">
            <v>0</v>
          </cell>
          <cell r="BF272">
            <v>0</v>
          </cell>
          <cell r="BG272">
            <v>0</v>
          </cell>
          <cell r="BH272">
            <v>0</v>
          </cell>
          <cell r="BJ272">
            <v>0</v>
          </cell>
          <cell r="BL272">
            <v>0</v>
          </cell>
          <cell r="BM272">
            <v>0</v>
          </cell>
          <cell r="BN272">
            <v>0</v>
          </cell>
          <cell r="BO272">
            <v>0</v>
          </cell>
          <cell r="BQ272">
            <v>0</v>
          </cell>
          <cell r="BR272">
            <v>0</v>
          </cell>
          <cell r="BS272">
            <v>0</v>
          </cell>
          <cell r="BT272">
            <v>0</v>
          </cell>
          <cell r="CB272">
            <v>0</v>
          </cell>
          <cell r="CC272">
            <v>0</v>
          </cell>
          <cell r="CD272">
            <v>0</v>
          </cell>
          <cell r="CE272">
            <v>0</v>
          </cell>
          <cell r="CF272">
            <v>0</v>
          </cell>
          <cell r="CI272">
            <v>0</v>
          </cell>
          <cell r="CJ272">
            <v>0</v>
          </cell>
          <cell r="CK272">
            <v>0</v>
          </cell>
          <cell r="CV272">
            <v>1.6666563666537258E-4</v>
          </cell>
          <cell r="DG272">
            <v>7250522</v>
          </cell>
          <cell r="DR272">
            <v>2406930.850000001</v>
          </cell>
          <cell r="EC272">
            <v>3.012351601210312</v>
          </cell>
          <cell r="EN272">
            <v>2.4095909012463064E-2</v>
          </cell>
        </row>
        <row r="273">
          <cell r="B273">
            <v>38605</v>
          </cell>
          <cell r="C273" t="str">
            <v>Surry Community College</v>
          </cell>
          <cell r="D273">
            <v>7.4540113900093731E-4</v>
          </cell>
          <cell r="E273">
            <v>1289717.7749098013</v>
          </cell>
          <cell r="F273">
            <v>1005622.5266137552</v>
          </cell>
          <cell r="G273">
            <v>-21038</v>
          </cell>
          <cell r="H273">
            <v>-359877.08712620026</v>
          </cell>
          <cell r="I273">
            <v>-14892.39288064886</v>
          </cell>
          <cell r="J273">
            <v>1088341.3687965751</v>
          </cell>
          <cell r="K273">
            <v>0</v>
          </cell>
          <cell r="L273">
            <v>-57183.262257383001</v>
          </cell>
          <cell r="M273">
            <v>10261.946173121285</v>
          </cell>
          <cell r="N273">
            <v>386.84828311870643</v>
          </cell>
          <cell r="O273">
            <v>-174.58040076540954</v>
          </cell>
          <cell r="P273">
            <v>0</v>
          </cell>
          <cell r="Q273">
            <v>0</v>
          </cell>
          <cell r="R273">
            <v>0</v>
          </cell>
          <cell r="S273">
            <v>2941165.1421113736</v>
          </cell>
          <cell r="T273">
            <v>1639.1299999998882</v>
          </cell>
          <cell r="U273">
            <v>5441706.8439828753</v>
          </cell>
          <cell r="V273">
            <v>41047.78469248514</v>
          </cell>
          <cell r="W273">
            <v>0</v>
          </cell>
          <cell r="X273">
            <v>5484393.7586753601</v>
          </cell>
          <cell r="Y273">
            <v>106829</v>
          </cell>
          <cell r="Z273">
            <v>0</v>
          </cell>
          <cell r="AA273">
            <v>0</v>
          </cell>
          <cell r="AB273">
            <v>74461.964403244303</v>
          </cell>
          <cell r="AC273">
            <v>181290.96440324432</v>
          </cell>
          <cell r="AD273" t="str">
            <v>N/A</v>
          </cell>
          <cell r="AE273">
            <v>1062673</v>
          </cell>
          <cell r="AF273">
            <v>1062673</v>
          </cell>
          <cell r="AG273">
            <v>1062673</v>
          </cell>
          <cell r="AH273">
            <v>1062673</v>
          </cell>
          <cell r="AI273">
            <v>1052411</v>
          </cell>
          <cell r="AJ273">
            <v>0</v>
          </cell>
          <cell r="AK273">
            <v>5303103</v>
          </cell>
          <cell r="AL273">
            <v>24841592</v>
          </cell>
          <cell r="AM273">
            <v>2941165.1421113736</v>
          </cell>
          <cell r="AN273">
            <v>-658377.12999999989</v>
          </cell>
          <cell r="AO273">
            <v>5408292.6642721174</v>
          </cell>
          <cell r="AP273">
            <v>0</v>
          </cell>
          <cell r="AQ273">
            <v>-105189.87000000011</v>
          </cell>
          <cell r="AR273">
            <v>0</v>
          </cell>
          <cell r="AS273">
            <v>0</v>
          </cell>
          <cell r="AT273">
            <v>32427482.806383491</v>
          </cell>
          <cell r="AU273">
            <v>7.4926773769812261E-4</v>
          </cell>
          <cell r="AV273">
            <v>0</v>
          </cell>
          <cell r="AW273">
            <v>0</v>
          </cell>
          <cell r="AY273">
            <v>0</v>
          </cell>
          <cell r="AZ273">
            <v>0</v>
          </cell>
          <cell r="BA273">
            <v>0</v>
          </cell>
          <cell r="BB273">
            <v>0</v>
          </cell>
          <cell r="BC273">
            <v>0</v>
          </cell>
          <cell r="BD273">
            <v>0</v>
          </cell>
          <cell r="BE273">
            <v>0</v>
          </cell>
          <cell r="BF273">
            <v>0</v>
          </cell>
          <cell r="BG273">
            <v>0</v>
          </cell>
          <cell r="BH273">
            <v>0</v>
          </cell>
          <cell r="BJ273">
            <v>0</v>
          </cell>
          <cell r="BL273">
            <v>0</v>
          </cell>
          <cell r="BM273">
            <v>0</v>
          </cell>
          <cell r="BN273">
            <v>0</v>
          </cell>
          <cell r="BO273">
            <v>0</v>
          </cell>
          <cell r="BQ273">
            <v>0</v>
          </cell>
          <cell r="BR273">
            <v>0</v>
          </cell>
          <cell r="BS273">
            <v>0</v>
          </cell>
          <cell r="BT273">
            <v>0</v>
          </cell>
          <cell r="CB273">
            <v>0</v>
          </cell>
          <cell r="CC273">
            <v>0</v>
          </cell>
          <cell r="CD273">
            <v>0</v>
          </cell>
          <cell r="CE273">
            <v>0</v>
          </cell>
          <cell r="CF273">
            <v>0</v>
          </cell>
          <cell r="CI273">
            <v>0</v>
          </cell>
          <cell r="CJ273">
            <v>0</v>
          </cell>
          <cell r="CK273">
            <v>0</v>
          </cell>
          <cell r="CV273">
            <v>7.4540113900093731E-4</v>
          </cell>
          <cell r="DG273">
            <v>32427483</v>
          </cell>
          <cell r="DR273">
            <v>11448381.560000028</v>
          </cell>
          <cell r="EC273">
            <v>2.8324949539854365</v>
          </cell>
          <cell r="EN273">
            <v>2.4095909012463064E-2</v>
          </cell>
        </row>
        <row r="274">
          <cell r="B274">
            <v>38610</v>
          </cell>
          <cell r="C274" t="str">
            <v>Mount Airy City Schools</v>
          </cell>
          <cell r="D274">
            <v>5.5285532827617642E-4</v>
          </cell>
          <cell r="E274">
            <v>956568.62664182403</v>
          </cell>
          <cell r="F274">
            <v>745858.49549160188</v>
          </cell>
          <cell r="G274">
            <v>-41607</v>
          </cell>
          <cell r="H274">
            <v>-266916.63687138451</v>
          </cell>
          <cell r="I274">
            <v>-11045.514051513363</v>
          </cell>
          <cell r="J274">
            <v>807210.0956661097</v>
          </cell>
          <cell r="K274">
            <v>0</v>
          </cell>
          <cell r="L274">
            <v>-42412.158464877815</v>
          </cell>
          <cell r="M274">
            <v>7611.16575150053</v>
          </cell>
          <cell r="N274">
            <v>286.92085826877002</v>
          </cell>
          <cell r="O274">
            <v>-129.48424643556328</v>
          </cell>
          <cell r="P274">
            <v>0</v>
          </cell>
          <cell r="Q274">
            <v>0</v>
          </cell>
          <cell r="R274">
            <v>0</v>
          </cell>
          <cell r="S274">
            <v>2155424.5107750935</v>
          </cell>
          <cell r="T274">
            <v>16544.940000000061</v>
          </cell>
          <cell r="U274">
            <v>4036050.4783305484</v>
          </cell>
          <cell r="V274">
            <v>30444.66300600212</v>
          </cell>
          <cell r="W274">
            <v>0</v>
          </cell>
          <cell r="X274">
            <v>4083040.0813365504</v>
          </cell>
          <cell r="Y274">
            <v>224578</v>
          </cell>
          <cell r="Z274">
            <v>0</v>
          </cell>
          <cell r="AA274">
            <v>0</v>
          </cell>
          <cell r="AB274">
            <v>55227.570257566811</v>
          </cell>
          <cell r="AC274">
            <v>279805.57025756681</v>
          </cell>
          <cell r="AD274" t="str">
            <v>N/A</v>
          </cell>
          <cell r="AE274">
            <v>762169</v>
          </cell>
          <cell r="AF274">
            <v>762169</v>
          </cell>
          <cell r="AG274">
            <v>762169</v>
          </cell>
          <cell r="AH274">
            <v>762169</v>
          </cell>
          <cell r="AI274">
            <v>754558</v>
          </cell>
          <cell r="AJ274">
            <v>0</v>
          </cell>
          <cell r="AK274">
            <v>3803234</v>
          </cell>
          <cell r="AL274">
            <v>18599132</v>
          </cell>
          <cell r="AM274">
            <v>2155424.5107750935</v>
          </cell>
          <cell r="AN274">
            <v>-506704.94000000006</v>
          </cell>
          <cell r="AO274">
            <v>4011267.5710789841</v>
          </cell>
          <cell r="AP274">
            <v>0</v>
          </cell>
          <cell r="AQ274">
            <v>-208033.05999999994</v>
          </cell>
          <cell r="AR274">
            <v>0</v>
          </cell>
          <cell r="AS274">
            <v>0</v>
          </cell>
          <cell r="AT274">
            <v>24051086.081854079</v>
          </cell>
          <cell r="AU274">
            <v>5.609837447125022E-4</v>
          </cell>
          <cell r="AV274">
            <v>0</v>
          </cell>
          <cell r="AW274">
            <v>0</v>
          </cell>
          <cell r="AY274">
            <v>0</v>
          </cell>
          <cell r="AZ274">
            <v>0</v>
          </cell>
          <cell r="BA274">
            <v>0</v>
          </cell>
          <cell r="BB274">
            <v>0</v>
          </cell>
          <cell r="BC274">
            <v>0</v>
          </cell>
          <cell r="BD274">
            <v>0</v>
          </cell>
          <cell r="BE274">
            <v>0</v>
          </cell>
          <cell r="BF274">
            <v>0</v>
          </cell>
          <cell r="BG274">
            <v>0</v>
          </cell>
          <cell r="BH274">
            <v>0</v>
          </cell>
          <cell r="BJ274">
            <v>0</v>
          </cell>
          <cell r="BL274">
            <v>0</v>
          </cell>
          <cell r="BM274">
            <v>0</v>
          </cell>
          <cell r="BN274">
            <v>0</v>
          </cell>
          <cell r="BO274">
            <v>0</v>
          </cell>
          <cell r="BQ274">
            <v>0</v>
          </cell>
          <cell r="BR274">
            <v>0</v>
          </cell>
          <cell r="BS274">
            <v>0</v>
          </cell>
          <cell r="BT274">
            <v>0</v>
          </cell>
          <cell r="CB274">
            <v>0</v>
          </cell>
          <cell r="CC274">
            <v>0</v>
          </cell>
          <cell r="CD274">
            <v>0</v>
          </cell>
          <cell r="CE274">
            <v>0</v>
          </cell>
          <cell r="CF274">
            <v>0</v>
          </cell>
          <cell r="CI274">
            <v>0</v>
          </cell>
          <cell r="CJ274">
            <v>0</v>
          </cell>
          <cell r="CK274">
            <v>0</v>
          </cell>
          <cell r="CV274">
            <v>5.5285532827617642E-4</v>
          </cell>
          <cell r="DG274">
            <v>24051086</v>
          </cell>
          <cell r="DR274">
            <v>8723212.9699999988</v>
          </cell>
          <cell r="EC274">
            <v>2.7571361702063322</v>
          </cell>
          <cell r="EN274">
            <v>2.4095909012463064E-2</v>
          </cell>
        </row>
        <row r="275">
          <cell r="B275">
            <v>38620</v>
          </cell>
          <cell r="C275" t="str">
            <v>Elkin City Schools</v>
          </cell>
          <cell r="D275">
            <v>4.586899091346144E-4</v>
          </cell>
          <cell r="E275">
            <v>793640.49507030589</v>
          </cell>
          <cell r="F275">
            <v>618819.69482153514</v>
          </cell>
          <cell r="G275">
            <v>-738</v>
          </cell>
          <cell r="H275">
            <v>-221453.89878903705</v>
          </cell>
          <cell r="I275">
            <v>-9164.1801706627321</v>
          </cell>
          <cell r="J275">
            <v>669721.54648145125</v>
          </cell>
          <cell r="K275">
            <v>0</v>
          </cell>
          <cell r="L275">
            <v>-35188.2818478318</v>
          </cell>
          <cell r="M275">
            <v>6314.7893280686112</v>
          </cell>
          <cell r="N275">
            <v>238.05088904268217</v>
          </cell>
          <cell r="O275">
            <v>-107.42976361841804</v>
          </cell>
          <cell r="P275">
            <v>0</v>
          </cell>
          <cell r="Q275">
            <v>0</v>
          </cell>
          <cell r="R275">
            <v>0</v>
          </cell>
          <cell r="S275">
            <v>1822082.7860192535</v>
          </cell>
          <cell r="T275">
            <v>3575.960000000021</v>
          </cell>
          <cell r="U275">
            <v>3348607.732407256</v>
          </cell>
          <cell r="V275">
            <v>25259.157312274445</v>
          </cell>
          <cell r="W275">
            <v>0</v>
          </cell>
          <cell r="X275">
            <v>3377442.8497195304</v>
          </cell>
          <cell r="Y275">
            <v>7263</v>
          </cell>
          <cell r="Z275">
            <v>0</v>
          </cell>
          <cell r="AA275">
            <v>0</v>
          </cell>
          <cell r="AB275">
            <v>45820.900853313658</v>
          </cell>
          <cell r="AC275">
            <v>53083.900853313658</v>
          </cell>
          <cell r="AD275" t="str">
            <v>N/A</v>
          </cell>
          <cell r="AE275">
            <v>666134</v>
          </cell>
          <cell r="AF275">
            <v>666134</v>
          </cell>
          <cell r="AG275">
            <v>666134</v>
          </cell>
          <cell r="AH275">
            <v>666134</v>
          </cell>
          <cell r="AI275">
            <v>659819</v>
          </cell>
          <cell r="AJ275">
            <v>0</v>
          </cell>
          <cell r="AK275">
            <v>3324355</v>
          </cell>
          <cell r="AL275">
            <v>15216347</v>
          </cell>
          <cell r="AM275">
            <v>1822082.7860192535</v>
          </cell>
          <cell r="AN275">
            <v>-408218.96</v>
          </cell>
          <cell r="AO275">
            <v>3328045.988866217</v>
          </cell>
          <cell r="AP275">
            <v>0</v>
          </cell>
          <cell r="AQ275">
            <v>-3687.039999999979</v>
          </cell>
          <cell r="AR275">
            <v>0</v>
          </cell>
          <cell r="AS275">
            <v>0</v>
          </cell>
          <cell r="AT275">
            <v>19954569.774885472</v>
          </cell>
          <cell r="AU275">
            <v>4.5895278001503308E-4</v>
          </cell>
          <cell r="AV275">
            <v>0</v>
          </cell>
          <cell r="AW275">
            <v>0</v>
          </cell>
          <cell r="AY275">
            <v>0</v>
          </cell>
          <cell r="AZ275">
            <v>0</v>
          </cell>
          <cell r="BA275">
            <v>0</v>
          </cell>
          <cell r="BB275">
            <v>0</v>
          </cell>
          <cell r="BC275">
            <v>0</v>
          </cell>
          <cell r="BD275">
            <v>0</v>
          </cell>
          <cell r="BE275">
            <v>0</v>
          </cell>
          <cell r="BF275">
            <v>0</v>
          </cell>
          <cell r="BG275">
            <v>0</v>
          </cell>
          <cell r="BH275">
            <v>0</v>
          </cell>
          <cell r="BJ275">
            <v>0</v>
          </cell>
          <cell r="BL275">
            <v>0</v>
          </cell>
          <cell r="BM275">
            <v>0</v>
          </cell>
          <cell r="BN275">
            <v>0</v>
          </cell>
          <cell r="BO275">
            <v>0</v>
          </cell>
          <cell r="BQ275">
            <v>0</v>
          </cell>
          <cell r="BR275">
            <v>0</v>
          </cell>
          <cell r="BS275">
            <v>0</v>
          </cell>
          <cell r="BT275">
            <v>0</v>
          </cell>
          <cell r="CB275">
            <v>0</v>
          </cell>
          <cell r="CC275">
            <v>0</v>
          </cell>
          <cell r="CD275">
            <v>0</v>
          </cell>
          <cell r="CE275">
            <v>0</v>
          </cell>
          <cell r="CF275">
            <v>0</v>
          </cell>
          <cell r="CI275">
            <v>0</v>
          </cell>
          <cell r="CJ275">
            <v>0</v>
          </cell>
          <cell r="CK275">
            <v>0</v>
          </cell>
          <cell r="CV275">
            <v>4.586899091346144E-4</v>
          </cell>
          <cell r="DG275">
            <v>19954570</v>
          </cell>
          <cell r="DR275">
            <v>7242311.8899999987</v>
          </cell>
          <cell r="EC275">
            <v>2.7552762575100869</v>
          </cell>
          <cell r="EN275">
            <v>2.4095909012463064E-2</v>
          </cell>
        </row>
        <row r="276">
          <cell r="B276">
            <v>38700</v>
          </cell>
          <cell r="C276" t="str">
            <v>Swain County Schools</v>
          </cell>
          <cell r="D276">
            <v>7.9049572641102942E-4</v>
          </cell>
          <cell r="E276">
            <v>1367741.9257891125</v>
          </cell>
          <cell r="F276">
            <v>1066459.7464075454</v>
          </cell>
          <cell r="G276">
            <v>134558</v>
          </cell>
          <cell r="H276">
            <v>-381648.59767695266</v>
          </cell>
          <cell r="I276">
            <v>-15793.339065681466</v>
          </cell>
          <cell r="J276">
            <v>1154182.8364565203</v>
          </cell>
          <cell r="K276">
            <v>0</v>
          </cell>
          <cell r="L276">
            <v>-60642.682270767946</v>
          </cell>
          <cell r="M276">
            <v>10882.763883866553</v>
          </cell>
          <cell r="N276">
            <v>410.25147209279606</v>
          </cell>
          <cell r="O276">
            <v>-185.1420040827272</v>
          </cell>
          <cell r="P276">
            <v>0</v>
          </cell>
          <cell r="Q276">
            <v>0</v>
          </cell>
          <cell r="R276">
            <v>0</v>
          </cell>
          <cell r="S276">
            <v>3275965.7629916514</v>
          </cell>
          <cell r="T276">
            <v>673506</v>
          </cell>
          <cell r="U276">
            <v>5770914.1822826015</v>
          </cell>
          <cell r="V276">
            <v>43531.055535466214</v>
          </cell>
          <cell r="W276">
            <v>0</v>
          </cell>
          <cell r="X276">
            <v>6487951.2378180679</v>
          </cell>
          <cell r="Y276">
            <v>714.42000000004191</v>
          </cell>
          <cell r="Z276">
            <v>0</v>
          </cell>
          <cell r="AA276">
            <v>0</v>
          </cell>
          <cell r="AB276">
            <v>78966.695328407324</v>
          </cell>
          <cell r="AC276">
            <v>79681.115328407366</v>
          </cell>
          <cell r="AD276" t="str">
            <v>N/A</v>
          </cell>
          <cell r="AE276">
            <v>1283830</v>
          </cell>
          <cell r="AF276">
            <v>1283830</v>
          </cell>
          <cell r="AG276">
            <v>1283830</v>
          </cell>
          <cell r="AH276">
            <v>1283830</v>
          </cell>
          <cell r="AI276">
            <v>1272947</v>
          </cell>
          <cell r="AJ276">
            <v>0</v>
          </cell>
          <cell r="AK276">
            <v>6408267</v>
          </cell>
          <cell r="AL276">
            <v>25400278</v>
          </cell>
          <cell r="AM276">
            <v>3275965.7629916514</v>
          </cell>
          <cell r="AN276">
            <v>-695262.58</v>
          </cell>
          <cell r="AO276">
            <v>5735478.5424896609</v>
          </cell>
          <cell r="AP276">
            <v>0</v>
          </cell>
          <cell r="AQ276">
            <v>672791.58</v>
          </cell>
          <cell r="AR276">
            <v>0</v>
          </cell>
          <cell r="AS276">
            <v>0</v>
          </cell>
          <cell r="AT276">
            <v>34389251.305481315</v>
          </cell>
          <cell r="AU276">
            <v>7.6611873442585746E-4</v>
          </cell>
          <cell r="AV276">
            <v>0</v>
          </cell>
          <cell r="AW276">
            <v>0</v>
          </cell>
          <cell r="AY276">
            <v>0</v>
          </cell>
          <cell r="AZ276">
            <v>0</v>
          </cell>
          <cell r="BA276">
            <v>0</v>
          </cell>
          <cell r="BB276">
            <v>0</v>
          </cell>
          <cell r="BC276">
            <v>0</v>
          </cell>
          <cell r="BD276">
            <v>0</v>
          </cell>
          <cell r="BE276">
            <v>0</v>
          </cell>
          <cell r="BF276">
            <v>0</v>
          </cell>
          <cell r="BG276">
            <v>0</v>
          </cell>
          <cell r="BH276">
            <v>0</v>
          </cell>
          <cell r="BJ276">
            <v>0</v>
          </cell>
          <cell r="BL276">
            <v>0</v>
          </cell>
          <cell r="BM276">
            <v>0</v>
          </cell>
          <cell r="BN276">
            <v>0</v>
          </cell>
          <cell r="BO276">
            <v>0</v>
          </cell>
          <cell r="BQ276">
            <v>0</v>
          </cell>
          <cell r="BR276">
            <v>0</v>
          </cell>
          <cell r="BS276">
            <v>0</v>
          </cell>
          <cell r="BT276">
            <v>0</v>
          </cell>
          <cell r="CB276">
            <v>0</v>
          </cell>
          <cell r="CC276">
            <v>0</v>
          </cell>
          <cell r="CD276">
            <v>0</v>
          </cell>
          <cell r="CE276">
            <v>0</v>
          </cell>
          <cell r="CF276">
            <v>0</v>
          </cell>
          <cell r="CI276">
            <v>0</v>
          </cell>
          <cell r="CJ276">
            <v>0</v>
          </cell>
          <cell r="CK276">
            <v>0</v>
          </cell>
          <cell r="CV276">
            <v>7.9049572641102942E-4</v>
          </cell>
          <cell r="DG276">
            <v>34389251</v>
          </cell>
          <cell r="DR276">
            <v>11830318.769999996</v>
          </cell>
          <cell r="EC276">
            <v>2.9068744189046067</v>
          </cell>
          <cell r="EN276">
            <v>2.4095909012463064E-2</v>
          </cell>
        </row>
        <row r="277">
          <cell r="B277">
            <v>38701</v>
          </cell>
          <cell r="C277" t="str">
            <v>Mountain Discovery Charter</v>
          </cell>
          <cell r="D277">
            <v>5.057752486594943E-5</v>
          </cell>
          <cell r="E277">
            <v>87510.91112898798</v>
          </cell>
          <cell r="F277">
            <v>68234.264323417054</v>
          </cell>
          <cell r="G277">
            <v>-25154</v>
          </cell>
          <cell r="H277">
            <v>-24418.653756293705</v>
          </cell>
          <cell r="I277">
            <v>-1010.4899655023989</v>
          </cell>
          <cell r="J277">
            <v>73846.966100330843</v>
          </cell>
          <cell r="K277">
            <v>0</v>
          </cell>
          <cell r="L277">
            <v>-3880.0421912626825</v>
          </cell>
          <cell r="M277">
            <v>696.30137463933193</v>
          </cell>
          <cell r="N277">
            <v>26.248723854930436</v>
          </cell>
          <cell r="O277">
            <v>-11.845762098854015</v>
          </cell>
          <cell r="P277">
            <v>0</v>
          </cell>
          <cell r="Q277">
            <v>0</v>
          </cell>
          <cell r="R277">
            <v>0</v>
          </cell>
          <cell r="S277">
            <v>175839.65997607249</v>
          </cell>
          <cell r="T277">
            <v>1557.7400000000052</v>
          </cell>
          <cell r="U277">
            <v>369234.83050165424</v>
          </cell>
          <cell r="V277">
            <v>2785.2054985573277</v>
          </cell>
          <cell r="W277">
            <v>0</v>
          </cell>
          <cell r="X277">
            <v>373577.77600021154</v>
          </cell>
          <cell r="Y277">
            <v>127326</v>
          </cell>
          <cell r="Z277">
            <v>0</v>
          </cell>
          <cell r="AA277">
            <v>0</v>
          </cell>
          <cell r="AB277">
            <v>5052.449827511995</v>
          </cell>
          <cell r="AC277">
            <v>132378.449827512</v>
          </cell>
          <cell r="AD277" t="str">
            <v>N/A</v>
          </cell>
          <cell r="AE277">
            <v>48380</v>
          </cell>
          <cell r="AF277">
            <v>48379</v>
          </cell>
          <cell r="AG277">
            <v>48379</v>
          </cell>
          <cell r="AH277">
            <v>48379</v>
          </cell>
          <cell r="AI277">
            <v>47682</v>
          </cell>
          <cell r="AJ277">
            <v>0</v>
          </cell>
          <cell r="AK277">
            <v>241199</v>
          </cell>
          <cell r="AL277">
            <v>1829663</v>
          </cell>
          <cell r="AM277">
            <v>175839.65997607249</v>
          </cell>
          <cell r="AN277">
            <v>-46407.740000000005</v>
          </cell>
          <cell r="AO277">
            <v>366967.58617269958</v>
          </cell>
          <cell r="AP277">
            <v>0</v>
          </cell>
          <cell r="AQ277">
            <v>-125768.26</v>
          </cell>
          <cell r="AR277">
            <v>0</v>
          </cell>
          <cell r="AS277">
            <v>0</v>
          </cell>
          <cell r="AT277">
            <v>2200294.2461487725</v>
          </cell>
          <cell r="AU277">
            <v>5.5185961254208455E-5</v>
          </cell>
          <cell r="AV277">
            <v>0</v>
          </cell>
          <cell r="AW277">
            <v>0</v>
          </cell>
          <cell r="AY277">
            <v>0</v>
          </cell>
          <cell r="AZ277">
            <v>0</v>
          </cell>
          <cell r="BA277">
            <v>0</v>
          </cell>
          <cell r="BB277">
            <v>0</v>
          </cell>
          <cell r="BC277">
            <v>0</v>
          </cell>
          <cell r="BD277">
            <v>0</v>
          </cell>
          <cell r="BE277">
            <v>0</v>
          </cell>
          <cell r="BF277">
            <v>0</v>
          </cell>
          <cell r="BG277">
            <v>0</v>
          </cell>
          <cell r="BH277">
            <v>0</v>
          </cell>
          <cell r="BJ277">
            <v>0</v>
          </cell>
          <cell r="BL277">
            <v>0</v>
          </cell>
          <cell r="BM277">
            <v>0</v>
          </cell>
          <cell r="BN277">
            <v>0</v>
          </cell>
          <cell r="BO277">
            <v>0</v>
          </cell>
          <cell r="BQ277">
            <v>0</v>
          </cell>
          <cell r="BR277">
            <v>0</v>
          </cell>
          <cell r="BS277">
            <v>0</v>
          </cell>
          <cell r="BT277">
            <v>0</v>
          </cell>
          <cell r="CB277">
            <v>0</v>
          </cell>
          <cell r="CC277">
            <v>0</v>
          </cell>
          <cell r="CD277">
            <v>0</v>
          </cell>
          <cell r="CE277">
            <v>0</v>
          </cell>
          <cell r="CF277">
            <v>0</v>
          </cell>
          <cell r="CI277">
            <v>0</v>
          </cell>
          <cell r="CJ277">
            <v>0</v>
          </cell>
          <cell r="CK277">
            <v>0</v>
          </cell>
          <cell r="CV277">
            <v>5.057752486594943E-5</v>
          </cell>
          <cell r="DG277">
            <v>2200294</v>
          </cell>
          <cell r="DR277">
            <v>838007.07999999984</v>
          </cell>
          <cell r="EC277">
            <v>2.6256269815763376</v>
          </cell>
          <cell r="EN277">
            <v>2.4095909012463064E-2</v>
          </cell>
        </row>
        <row r="278">
          <cell r="B278">
            <v>38800</v>
          </cell>
          <cell r="C278" t="str">
            <v>Transylvania County Schools</v>
          </cell>
          <cell r="D278">
            <v>1.375706345486662E-3</v>
          </cell>
          <cell r="E278">
            <v>2380292.7497647963</v>
          </cell>
          <cell r="F278">
            <v>1855968.84501827</v>
          </cell>
          <cell r="G278">
            <v>80894</v>
          </cell>
          <cell r="H278">
            <v>-664186.25683659909</v>
          </cell>
          <cell r="I278">
            <v>-27485.280493196653</v>
          </cell>
          <cell r="J278">
            <v>2008634.0746887499</v>
          </cell>
          <cell r="K278">
            <v>0</v>
          </cell>
          <cell r="L278">
            <v>-105536.96879045259</v>
          </cell>
          <cell r="M278">
            <v>18939.36530111442</v>
          </cell>
          <cell r="N278">
            <v>713.96407918066791</v>
          </cell>
          <cell r="O278">
            <v>-322.20418317643112</v>
          </cell>
          <cell r="P278">
            <v>0</v>
          </cell>
          <cell r="Q278">
            <v>0</v>
          </cell>
          <cell r="R278">
            <v>0</v>
          </cell>
          <cell r="S278">
            <v>5547912.2885486865</v>
          </cell>
          <cell r="T278">
            <v>427723</v>
          </cell>
          <cell r="U278">
            <v>10043170.373443749</v>
          </cell>
          <cell r="V278">
            <v>75757.461204457679</v>
          </cell>
          <cell r="W278">
            <v>0</v>
          </cell>
          <cell r="X278">
            <v>10546650.834648207</v>
          </cell>
          <cell r="Y278">
            <v>23253.649999999907</v>
          </cell>
          <cell r="Z278">
            <v>0</v>
          </cell>
          <cell r="AA278">
            <v>0</v>
          </cell>
          <cell r="AB278">
            <v>137426.40246598326</v>
          </cell>
          <cell r="AC278">
            <v>160680.05246598317</v>
          </cell>
          <cell r="AD278" t="str">
            <v>N/A</v>
          </cell>
          <cell r="AE278">
            <v>2080982</v>
          </cell>
          <cell r="AF278">
            <v>2080982</v>
          </cell>
          <cell r="AG278">
            <v>2080982</v>
          </cell>
          <cell r="AH278">
            <v>2080982</v>
          </cell>
          <cell r="AI278">
            <v>2062043</v>
          </cell>
          <cell r="AJ278">
            <v>0</v>
          </cell>
          <cell r="AK278">
            <v>10385971</v>
          </cell>
          <cell r="AL278">
            <v>45097579</v>
          </cell>
          <cell r="AM278">
            <v>5547912.2885486865</v>
          </cell>
          <cell r="AN278">
            <v>-1183559.3500000001</v>
          </cell>
          <cell r="AO278">
            <v>9981501.4321822245</v>
          </cell>
          <cell r="AP278">
            <v>0</v>
          </cell>
          <cell r="AQ278">
            <v>404469.35000000009</v>
          </cell>
          <cell r="AR278">
            <v>0</v>
          </cell>
          <cell r="AS278">
            <v>0</v>
          </cell>
          <cell r="AT278">
            <v>59847902.720730908</v>
          </cell>
          <cell r="AU278">
            <v>1.3602252629795213E-3</v>
          </cell>
          <cell r="AV278">
            <v>0</v>
          </cell>
          <cell r="AW278">
            <v>0</v>
          </cell>
          <cell r="AY278">
            <v>0</v>
          </cell>
          <cell r="AZ278">
            <v>0</v>
          </cell>
          <cell r="BA278">
            <v>0</v>
          </cell>
          <cell r="BB278">
            <v>0</v>
          </cell>
          <cell r="BC278">
            <v>0</v>
          </cell>
          <cell r="BD278">
            <v>0</v>
          </cell>
          <cell r="BE278">
            <v>0</v>
          </cell>
          <cell r="BF278">
            <v>0</v>
          </cell>
          <cell r="BG278">
            <v>0</v>
          </cell>
          <cell r="BH278">
            <v>0</v>
          </cell>
          <cell r="BJ278">
            <v>0</v>
          </cell>
          <cell r="BL278">
            <v>0</v>
          </cell>
          <cell r="BM278">
            <v>0</v>
          </cell>
          <cell r="BN278">
            <v>0</v>
          </cell>
          <cell r="BO278">
            <v>0</v>
          </cell>
          <cell r="BQ278">
            <v>0</v>
          </cell>
          <cell r="BR278">
            <v>0</v>
          </cell>
          <cell r="BS278">
            <v>0</v>
          </cell>
          <cell r="BT278">
            <v>0</v>
          </cell>
          <cell r="CB278">
            <v>0</v>
          </cell>
          <cell r="CC278">
            <v>0</v>
          </cell>
          <cell r="CD278">
            <v>0</v>
          </cell>
          <cell r="CE278">
            <v>0</v>
          </cell>
          <cell r="CF278">
            <v>0</v>
          </cell>
          <cell r="CI278">
            <v>0</v>
          </cell>
          <cell r="CJ278">
            <v>0</v>
          </cell>
          <cell r="CK278">
            <v>0</v>
          </cell>
          <cell r="CV278">
            <v>1.375706345486662E-3</v>
          </cell>
          <cell r="DG278">
            <v>59847902</v>
          </cell>
          <cell r="DR278">
            <v>20528974.84999999</v>
          </cell>
          <cell r="EC278">
            <v>2.9152893623424174</v>
          </cell>
          <cell r="EN278">
            <v>2.4095909012463064E-2</v>
          </cell>
        </row>
        <row r="279">
          <cell r="B279">
            <v>38801</v>
          </cell>
          <cell r="C279" t="str">
            <v>Brevard Academy Charter School</v>
          </cell>
          <cell r="D279">
            <v>9.3767503745672195E-5</v>
          </cell>
          <cell r="E279">
            <v>162239.64515509378</v>
          </cell>
          <cell r="F279">
            <v>126501.9720218982</v>
          </cell>
          <cell r="G279">
            <v>101701</v>
          </cell>
          <cell r="H279">
            <v>-45270.62590797188</v>
          </cell>
          <cell r="I279">
            <v>-1873.3839165981044</v>
          </cell>
          <cell r="J279">
            <v>136907.56296935916</v>
          </cell>
          <cell r="K279">
            <v>0</v>
          </cell>
          <cell r="L279">
            <v>-7193.3506368068129</v>
          </cell>
          <cell r="M279">
            <v>1290.8983175364137</v>
          </cell>
          <cell r="N279">
            <v>48.663459093928957</v>
          </cell>
          <cell r="O279">
            <v>-21.961287052273885</v>
          </cell>
          <cell r="P279">
            <v>0</v>
          </cell>
          <cell r="Q279">
            <v>0</v>
          </cell>
          <cell r="R279">
            <v>0</v>
          </cell>
          <cell r="S279">
            <v>474330.42017455248</v>
          </cell>
          <cell r="T279">
            <v>520923</v>
          </cell>
          <cell r="U279">
            <v>684537.81484679575</v>
          </cell>
          <cell r="V279">
            <v>5163.593270145655</v>
          </cell>
          <cell r="W279">
            <v>0</v>
          </cell>
          <cell r="X279">
            <v>1210624.4081169413</v>
          </cell>
          <cell r="Y279">
            <v>12420.680000000008</v>
          </cell>
          <cell r="Z279">
            <v>0</v>
          </cell>
          <cell r="AA279">
            <v>0</v>
          </cell>
          <cell r="AB279">
            <v>9366.919582990522</v>
          </cell>
          <cell r="AC279">
            <v>21787.59958299053</v>
          </cell>
          <cell r="AD279" t="str">
            <v>N/A</v>
          </cell>
          <cell r="AE279">
            <v>238026</v>
          </cell>
          <cell r="AF279">
            <v>238026</v>
          </cell>
          <cell r="AG279">
            <v>238026</v>
          </cell>
          <cell r="AH279">
            <v>238026</v>
          </cell>
          <cell r="AI279">
            <v>236735</v>
          </cell>
          <cell r="AJ279">
            <v>0</v>
          </cell>
          <cell r="AK279">
            <v>1188839</v>
          </cell>
          <cell r="AL279">
            <v>2483706</v>
          </cell>
          <cell r="AM279">
            <v>474330.42017455248</v>
          </cell>
          <cell r="AN279">
            <v>-67668.319999999992</v>
          </cell>
          <cell r="AO279">
            <v>680334.48853395099</v>
          </cell>
          <cell r="AP279">
            <v>0</v>
          </cell>
          <cell r="AQ279">
            <v>508502.32</v>
          </cell>
          <cell r="AR279">
            <v>0</v>
          </cell>
          <cell r="AS279">
            <v>0</v>
          </cell>
          <cell r="AT279">
            <v>4079204.9087085035</v>
          </cell>
          <cell r="AU279">
            <v>7.4913116459634409E-5</v>
          </cell>
          <cell r="AV279">
            <v>0</v>
          </cell>
          <cell r="AW279">
            <v>0</v>
          </cell>
          <cell r="AY279">
            <v>0</v>
          </cell>
          <cell r="AZ279">
            <v>0</v>
          </cell>
          <cell r="BA279">
            <v>0</v>
          </cell>
          <cell r="BB279">
            <v>0</v>
          </cell>
          <cell r="BC279">
            <v>0</v>
          </cell>
          <cell r="BD279">
            <v>0</v>
          </cell>
          <cell r="BE279">
            <v>0</v>
          </cell>
          <cell r="BF279">
            <v>0</v>
          </cell>
          <cell r="BG279">
            <v>0</v>
          </cell>
          <cell r="BH279">
            <v>0</v>
          </cell>
          <cell r="BJ279">
            <v>0</v>
          </cell>
          <cell r="BL279">
            <v>0</v>
          </cell>
          <cell r="BM279">
            <v>0</v>
          </cell>
          <cell r="BN279">
            <v>0</v>
          </cell>
          <cell r="BO279">
            <v>0</v>
          </cell>
          <cell r="BQ279">
            <v>0</v>
          </cell>
          <cell r="BR279">
            <v>0</v>
          </cell>
          <cell r="BS279">
            <v>0</v>
          </cell>
          <cell r="BT279">
            <v>0</v>
          </cell>
          <cell r="CB279">
            <v>0</v>
          </cell>
          <cell r="CC279">
            <v>0</v>
          </cell>
          <cell r="CD279">
            <v>0</v>
          </cell>
          <cell r="CE279">
            <v>0</v>
          </cell>
          <cell r="CF279">
            <v>0</v>
          </cell>
          <cell r="CI279">
            <v>0</v>
          </cell>
          <cell r="CJ279">
            <v>0</v>
          </cell>
          <cell r="CK279">
            <v>0</v>
          </cell>
          <cell r="CV279">
            <v>9.3767503745672195E-5</v>
          </cell>
          <cell r="DG279">
            <v>4079205</v>
          </cell>
          <cell r="DR279">
            <v>1091578.8099999996</v>
          </cell>
          <cell r="EC279">
            <v>3.7369770855115827</v>
          </cell>
          <cell r="EN279">
            <v>2.4095909012463064E-2</v>
          </cell>
        </row>
        <row r="280">
          <cell r="B280">
            <v>38900</v>
          </cell>
          <cell r="C280" t="str">
            <v>Tyrrell County Schools</v>
          </cell>
          <cell r="D280">
            <v>3.0670444720009053E-4</v>
          </cell>
          <cell r="E280">
            <v>530670.20762540586</v>
          </cell>
          <cell r="F280">
            <v>413775.73091774178</v>
          </cell>
          <cell r="G280">
            <v>166344</v>
          </cell>
          <cell r="H280">
            <v>-148075.8443902529</v>
          </cell>
          <cell r="I280">
            <v>-6127.6578300750743</v>
          </cell>
          <cell r="J280">
            <v>447811.41376995359</v>
          </cell>
          <cell r="K280">
            <v>0</v>
          </cell>
          <cell r="L280">
            <v>-23528.75508515476</v>
          </cell>
          <cell r="M280">
            <v>4222.4037012375566</v>
          </cell>
          <cell r="N280">
            <v>159.17347400790297</v>
          </cell>
          <cell r="O280">
            <v>-71.833248578733205</v>
          </cell>
          <cell r="P280">
            <v>0</v>
          </cell>
          <cell r="Q280">
            <v>0</v>
          </cell>
          <cell r="R280">
            <v>0</v>
          </cell>
          <cell r="S280">
            <v>1385178.8389342856</v>
          </cell>
          <cell r="T280">
            <v>849882</v>
          </cell>
          <cell r="U280">
            <v>2239057.068849768</v>
          </cell>
          <cell r="V280">
            <v>16889.614804950226</v>
          </cell>
          <cell r="W280">
            <v>0</v>
          </cell>
          <cell r="X280">
            <v>3105828.6836547181</v>
          </cell>
          <cell r="Y280">
            <v>18162.280000000028</v>
          </cell>
          <cell r="Z280">
            <v>0</v>
          </cell>
          <cell r="AA280">
            <v>0</v>
          </cell>
          <cell r="AB280">
            <v>30638.289150375374</v>
          </cell>
          <cell r="AC280">
            <v>48800.569150375406</v>
          </cell>
          <cell r="AD280" t="str">
            <v>N/A</v>
          </cell>
          <cell r="AE280">
            <v>612250</v>
          </cell>
          <cell r="AF280">
            <v>612250</v>
          </cell>
          <cell r="AG280">
            <v>612250</v>
          </cell>
          <cell r="AH280">
            <v>612250</v>
          </cell>
          <cell r="AI280">
            <v>608028</v>
          </cell>
          <cell r="AJ280">
            <v>0</v>
          </cell>
          <cell r="AK280">
            <v>3057028</v>
          </cell>
          <cell r="AL280">
            <v>9148771</v>
          </cell>
          <cell r="AM280">
            <v>1385178.8389342856</v>
          </cell>
          <cell r="AN280">
            <v>-248292.71999999997</v>
          </cell>
          <cell r="AO280">
            <v>2225308.3945043432</v>
          </cell>
          <cell r="AP280">
            <v>0</v>
          </cell>
          <cell r="AQ280">
            <v>831719.72</v>
          </cell>
          <cell r="AR280">
            <v>0</v>
          </cell>
          <cell r="AS280">
            <v>0</v>
          </cell>
          <cell r="AT280">
            <v>13342685.233438628</v>
          </cell>
          <cell r="AU280">
            <v>2.7594363778227297E-4</v>
          </cell>
          <cell r="AV280">
            <v>0</v>
          </cell>
          <cell r="AW280">
            <v>0</v>
          </cell>
          <cell r="AY280">
            <v>0</v>
          </cell>
          <cell r="AZ280">
            <v>0</v>
          </cell>
          <cell r="BA280">
            <v>0</v>
          </cell>
          <cell r="BB280">
            <v>0</v>
          </cell>
          <cell r="BC280">
            <v>0</v>
          </cell>
          <cell r="BD280">
            <v>0</v>
          </cell>
          <cell r="BE280">
            <v>0</v>
          </cell>
          <cell r="BF280">
            <v>0</v>
          </cell>
          <cell r="BG280">
            <v>0</v>
          </cell>
          <cell r="BH280">
            <v>0</v>
          </cell>
          <cell r="BJ280">
            <v>0</v>
          </cell>
          <cell r="BL280">
            <v>0</v>
          </cell>
          <cell r="BM280">
            <v>0</v>
          </cell>
          <cell r="BN280">
            <v>0</v>
          </cell>
          <cell r="BO280">
            <v>0</v>
          </cell>
          <cell r="BQ280">
            <v>0</v>
          </cell>
          <cell r="BR280">
            <v>0</v>
          </cell>
          <cell r="BS280">
            <v>0</v>
          </cell>
          <cell r="BT280">
            <v>0</v>
          </cell>
          <cell r="CB280">
            <v>0</v>
          </cell>
          <cell r="CC280">
            <v>0</v>
          </cell>
          <cell r="CD280">
            <v>0</v>
          </cell>
          <cell r="CE280">
            <v>0</v>
          </cell>
          <cell r="CF280">
            <v>0</v>
          </cell>
          <cell r="CI280">
            <v>0</v>
          </cell>
          <cell r="CJ280">
            <v>0</v>
          </cell>
          <cell r="CK280">
            <v>0</v>
          </cell>
          <cell r="CV280">
            <v>3.0670444720009053E-4</v>
          </cell>
          <cell r="DG280">
            <v>13342686</v>
          </cell>
          <cell r="DR280">
            <v>4694135.16</v>
          </cell>
          <cell r="EC280">
            <v>2.8424162375418263</v>
          </cell>
          <cell r="EN280">
            <v>2.4095909012463064E-2</v>
          </cell>
        </row>
        <row r="281">
          <cell r="B281">
            <v>39000</v>
          </cell>
          <cell r="C281" t="str">
            <v>Union County Schools</v>
          </cell>
          <cell r="D281">
            <v>1.3912259251114766E-2</v>
          </cell>
          <cell r="E281">
            <v>24071452.412005868</v>
          </cell>
          <cell r="F281">
            <v>18769063.484076627</v>
          </cell>
          <cell r="G281">
            <v>309528</v>
          </cell>
          <cell r="H281">
            <v>-6716790.5610477189</v>
          </cell>
          <cell r="I281">
            <v>-277953.46664312284</v>
          </cell>
          <cell r="J281">
            <v>20312938.2076139</v>
          </cell>
          <cell r="K281">
            <v>0</v>
          </cell>
          <cell r="L281">
            <v>-1067275.494662476</v>
          </cell>
          <cell r="M281">
            <v>191530.23534790819</v>
          </cell>
          <cell r="N281">
            <v>7220.1843061435411</v>
          </cell>
          <cell r="O281">
            <v>-3258.3902392035893</v>
          </cell>
          <cell r="P281">
            <v>0</v>
          </cell>
          <cell r="Q281">
            <v>0</v>
          </cell>
          <cell r="R281">
            <v>0</v>
          </cell>
          <cell r="S281">
            <v>55596454.610757925</v>
          </cell>
          <cell r="T281">
            <v>2212122</v>
          </cell>
          <cell r="U281">
            <v>101564691.0380695</v>
          </cell>
          <cell r="V281">
            <v>766120.94139163278</v>
          </cell>
          <cell r="W281">
            <v>0</v>
          </cell>
          <cell r="X281">
            <v>104542933.97946113</v>
          </cell>
          <cell r="Y281">
            <v>664486.50000000186</v>
          </cell>
          <cell r="Z281">
            <v>0</v>
          </cell>
          <cell r="AA281">
            <v>0</v>
          </cell>
          <cell r="AB281">
            <v>1389767.3332156141</v>
          </cell>
          <cell r="AC281">
            <v>2054253.8332156159</v>
          </cell>
          <cell r="AD281" t="str">
            <v>N/A</v>
          </cell>
          <cell r="AE281">
            <v>20536042</v>
          </cell>
          <cell r="AF281">
            <v>20536043</v>
          </cell>
          <cell r="AG281">
            <v>20536043</v>
          </cell>
          <cell r="AH281">
            <v>20536043</v>
          </cell>
          <cell r="AI281">
            <v>20344513</v>
          </cell>
          <cell r="AJ281">
            <v>0</v>
          </cell>
          <cell r="AK281">
            <v>102488684</v>
          </cell>
          <cell r="AL281">
            <v>458599356</v>
          </cell>
          <cell r="AM281">
            <v>55596454.610757925</v>
          </cell>
          <cell r="AN281">
            <v>-11453925.499999998</v>
          </cell>
          <cell r="AO281">
            <v>100941044.64624552</v>
          </cell>
          <cell r="AP281">
            <v>0</v>
          </cell>
          <cell r="AQ281">
            <v>1547635.4999999981</v>
          </cell>
          <cell r="AR281">
            <v>0</v>
          </cell>
          <cell r="AS281">
            <v>0</v>
          </cell>
          <cell r="AT281">
            <v>605230565.25700343</v>
          </cell>
          <cell r="AU281">
            <v>1.3832193252420312E-2</v>
          </cell>
          <cell r="AV281">
            <v>0</v>
          </cell>
          <cell r="AW281">
            <v>0</v>
          </cell>
          <cell r="AY281">
            <v>0</v>
          </cell>
          <cell r="AZ281">
            <v>0</v>
          </cell>
          <cell r="BA281">
            <v>0</v>
          </cell>
          <cell r="BB281">
            <v>0</v>
          </cell>
          <cell r="BC281">
            <v>0</v>
          </cell>
          <cell r="BD281">
            <v>0</v>
          </cell>
          <cell r="BE281">
            <v>0</v>
          </cell>
          <cell r="BF281">
            <v>0</v>
          </cell>
          <cell r="BG281">
            <v>0</v>
          </cell>
          <cell r="BH281">
            <v>0</v>
          </cell>
          <cell r="BJ281">
            <v>0</v>
          </cell>
          <cell r="BL281">
            <v>0</v>
          </cell>
          <cell r="BM281">
            <v>0</v>
          </cell>
          <cell r="BN281">
            <v>0</v>
          </cell>
          <cell r="BO281">
            <v>0</v>
          </cell>
          <cell r="BQ281">
            <v>0</v>
          </cell>
          <cell r="BR281">
            <v>0</v>
          </cell>
          <cell r="BS281">
            <v>0</v>
          </cell>
          <cell r="BT281">
            <v>0</v>
          </cell>
          <cell r="CB281">
            <v>0</v>
          </cell>
          <cell r="CC281">
            <v>0</v>
          </cell>
          <cell r="CD281">
            <v>0</v>
          </cell>
          <cell r="CE281">
            <v>0</v>
          </cell>
          <cell r="CF281">
            <v>0</v>
          </cell>
          <cell r="CI281">
            <v>0</v>
          </cell>
          <cell r="CJ281">
            <v>0</v>
          </cell>
          <cell r="CK281">
            <v>0</v>
          </cell>
          <cell r="CV281">
            <v>1.3912259251114766E-2</v>
          </cell>
          <cell r="DG281">
            <v>605230565</v>
          </cell>
          <cell r="DR281">
            <v>197758811.1799998</v>
          </cell>
          <cell r="EC281">
            <v>3.0604480345966478</v>
          </cell>
          <cell r="EN281">
            <v>2.4095909012463064E-2</v>
          </cell>
        </row>
        <row r="282">
          <cell r="B282">
            <v>39100</v>
          </cell>
          <cell r="C282" t="str">
            <v>Vance County Schools</v>
          </cell>
          <cell r="D282">
            <v>2.1343134136276353E-3</v>
          </cell>
          <cell r="E282">
            <v>3692859.8613001513</v>
          </cell>
          <cell r="F282">
            <v>2879407.5234102267</v>
          </cell>
          <cell r="G282">
            <v>-37320</v>
          </cell>
          <cell r="H282">
            <v>-1030439.1207936222</v>
          </cell>
          <cell r="I282">
            <v>-42641.51504890791</v>
          </cell>
          <cell r="J282">
            <v>3116257.0869447929</v>
          </cell>
          <cell r="K282">
            <v>0</v>
          </cell>
          <cell r="L282">
            <v>-163733.32060439198</v>
          </cell>
          <cell r="M282">
            <v>29383.117654707523</v>
          </cell>
          <cell r="N282">
            <v>1107.6659754044701</v>
          </cell>
          <cell r="O282">
            <v>-499.87754460572847</v>
          </cell>
          <cell r="P282">
            <v>0</v>
          </cell>
          <cell r="Q282">
            <v>0</v>
          </cell>
          <cell r="R282">
            <v>0</v>
          </cell>
          <cell r="S282">
            <v>8444381.421293756</v>
          </cell>
          <cell r="T282">
            <v>121488.72999999975</v>
          </cell>
          <cell r="U282">
            <v>15581285.434723964</v>
          </cell>
          <cell r="V282">
            <v>117532.47061883009</v>
          </cell>
          <cell r="W282">
            <v>0</v>
          </cell>
          <cell r="X282">
            <v>15820306.635342795</v>
          </cell>
          <cell r="Y282">
            <v>308092</v>
          </cell>
          <cell r="Z282">
            <v>0</v>
          </cell>
          <cell r="AA282">
            <v>0</v>
          </cell>
          <cell r="AB282">
            <v>213207.57524453953</v>
          </cell>
          <cell r="AC282">
            <v>521299.57524453953</v>
          </cell>
          <cell r="AD282" t="str">
            <v>N/A</v>
          </cell>
          <cell r="AE282">
            <v>3065679</v>
          </cell>
          <cell r="AF282">
            <v>3065678</v>
          </cell>
          <cell r="AG282">
            <v>3065678</v>
          </cell>
          <cell r="AH282">
            <v>3065678</v>
          </cell>
          <cell r="AI282">
            <v>3036295</v>
          </cell>
          <cell r="AJ282">
            <v>0</v>
          </cell>
          <cell r="AK282">
            <v>15299008</v>
          </cell>
          <cell r="AL282">
            <v>71131789</v>
          </cell>
          <cell r="AM282">
            <v>8444381.421293756</v>
          </cell>
          <cell r="AN282">
            <v>-2025289.7299999997</v>
          </cell>
          <cell r="AO282">
            <v>15485610.330098255</v>
          </cell>
          <cell r="AP282">
            <v>0</v>
          </cell>
          <cell r="AQ282">
            <v>-186603.27000000025</v>
          </cell>
          <cell r="AR282">
            <v>0</v>
          </cell>
          <cell r="AS282">
            <v>0</v>
          </cell>
          <cell r="AT282">
            <v>92849887.751392007</v>
          </cell>
          <cell r="AU282">
            <v>2.1454645216955467E-3</v>
          </cell>
          <cell r="AV282">
            <v>0</v>
          </cell>
          <cell r="AW282">
            <v>0</v>
          </cell>
          <cell r="AY282">
            <v>0</v>
          </cell>
          <cell r="AZ282">
            <v>0</v>
          </cell>
          <cell r="BA282">
            <v>0</v>
          </cell>
          <cell r="BB282">
            <v>0</v>
          </cell>
          <cell r="BC282">
            <v>0</v>
          </cell>
          <cell r="BD282">
            <v>0</v>
          </cell>
          <cell r="BE282">
            <v>0</v>
          </cell>
          <cell r="BF282">
            <v>0</v>
          </cell>
          <cell r="BG282">
            <v>0</v>
          </cell>
          <cell r="BH282">
            <v>0</v>
          </cell>
          <cell r="BJ282">
            <v>0</v>
          </cell>
          <cell r="BL282">
            <v>0</v>
          </cell>
          <cell r="BM282">
            <v>0</v>
          </cell>
          <cell r="BN282">
            <v>0</v>
          </cell>
          <cell r="BO282">
            <v>0</v>
          </cell>
          <cell r="BQ282">
            <v>0</v>
          </cell>
          <cell r="BR282">
            <v>0</v>
          </cell>
          <cell r="BS282">
            <v>0</v>
          </cell>
          <cell r="BT282">
            <v>0</v>
          </cell>
          <cell r="CB282">
            <v>0</v>
          </cell>
          <cell r="CC282">
            <v>0</v>
          </cell>
          <cell r="CD282">
            <v>0</v>
          </cell>
          <cell r="CE282">
            <v>0</v>
          </cell>
          <cell r="CF282">
            <v>0</v>
          </cell>
          <cell r="CI282">
            <v>0</v>
          </cell>
          <cell r="CJ282">
            <v>0</v>
          </cell>
          <cell r="CK282">
            <v>0</v>
          </cell>
          <cell r="CV282">
            <v>2.1343134136276353E-3</v>
          </cell>
          <cell r="DG282">
            <v>92849888</v>
          </cell>
          <cell r="DR282">
            <v>34567866.200000018</v>
          </cell>
          <cell r="EC282">
            <v>2.6860173394214293</v>
          </cell>
          <cell r="EN282">
            <v>2.4095909012463064E-2</v>
          </cell>
        </row>
        <row r="283">
          <cell r="B283">
            <v>39101</v>
          </cell>
          <cell r="C283" t="str">
            <v>Vance Charter School</v>
          </cell>
          <cell r="D283">
            <v>1.5215746481731001E-4</v>
          </cell>
          <cell r="E283">
            <v>263267.89253786032</v>
          </cell>
          <cell r="F283">
            <v>205276.0134198486</v>
          </cell>
          <cell r="G283">
            <v>36828</v>
          </cell>
          <cell r="H283">
            <v>-73461.096794610581</v>
          </cell>
          <cell r="I283">
            <v>-3039.9587916111809</v>
          </cell>
          <cell r="J283">
            <v>222161.26977460878</v>
          </cell>
          <cell r="K283">
            <v>0</v>
          </cell>
          <cell r="L283">
            <v>-11672.721920882152</v>
          </cell>
          <cell r="M283">
            <v>2094.7535925241823</v>
          </cell>
          <cell r="N283">
            <v>78.966681090887548</v>
          </cell>
          <cell r="O283">
            <v>-35.636799834862174</v>
          </cell>
          <cell r="P283">
            <v>0</v>
          </cell>
          <cell r="Q283">
            <v>0</v>
          </cell>
          <cell r="R283">
            <v>0</v>
          </cell>
          <cell r="S283">
            <v>641497.48169899406</v>
          </cell>
          <cell r="T283">
            <v>186264</v>
          </cell>
          <cell r="U283">
            <v>1110806.3488730439</v>
          </cell>
          <cell r="V283">
            <v>8379.0143700967292</v>
          </cell>
          <cell r="W283">
            <v>0</v>
          </cell>
          <cell r="X283">
            <v>1305449.3632431405</v>
          </cell>
          <cell r="Y283">
            <v>2125.3099999999977</v>
          </cell>
          <cell r="Z283">
            <v>0</v>
          </cell>
          <cell r="AA283">
            <v>0</v>
          </cell>
          <cell r="AB283">
            <v>15199.793958055903</v>
          </cell>
          <cell r="AC283">
            <v>17325.103958055901</v>
          </cell>
          <cell r="AD283" t="str">
            <v>N/A</v>
          </cell>
          <cell r="AE283">
            <v>258044</v>
          </cell>
          <cell r="AF283">
            <v>258044</v>
          </cell>
          <cell r="AG283">
            <v>258044</v>
          </cell>
          <cell r="AH283">
            <v>258044</v>
          </cell>
          <cell r="AI283">
            <v>255949</v>
          </cell>
          <cell r="AJ283">
            <v>0</v>
          </cell>
          <cell r="AK283">
            <v>1288125</v>
          </cell>
          <cell r="AL283">
            <v>4821187</v>
          </cell>
          <cell r="AM283">
            <v>641497.48169899406</v>
          </cell>
          <cell r="AN283">
            <v>-131441.69</v>
          </cell>
          <cell r="AO283">
            <v>1103985.569285085</v>
          </cell>
          <cell r="AP283">
            <v>0</v>
          </cell>
          <cell r="AQ283">
            <v>184138.69</v>
          </cell>
          <cell r="AR283">
            <v>0</v>
          </cell>
          <cell r="AS283">
            <v>0</v>
          </cell>
          <cell r="AT283">
            <v>6619367.0509840781</v>
          </cell>
          <cell r="AU283">
            <v>1.4541579333947972E-4</v>
          </cell>
          <cell r="AV283">
            <v>0</v>
          </cell>
          <cell r="AW283">
            <v>0</v>
          </cell>
          <cell r="AY283">
            <v>0</v>
          </cell>
          <cell r="AZ283">
            <v>0</v>
          </cell>
          <cell r="BA283">
            <v>0</v>
          </cell>
          <cell r="BB283">
            <v>0</v>
          </cell>
          <cell r="BC283">
            <v>0</v>
          </cell>
          <cell r="BD283">
            <v>0</v>
          </cell>
          <cell r="BE283">
            <v>0</v>
          </cell>
          <cell r="BF283">
            <v>0</v>
          </cell>
          <cell r="BG283">
            <v>0</v>
          </cell>
          <cell r="BH283">
            <v>0</v>
          </cell>
          <cell r="BJ283">
            <v>0</v>
          </cell>
          <cell r="BL283">
            <v>0</v>
          </cell>
          <cell r="BM283">
            <v>0</v>
          </cell>
          <cell r="BN283">
            <v>0</v>
          </cell>
          <cell r="BO283">
            <v>0</v>
          </cell>
          <cell r="BQ283">
            <v>0</v>
          </cell>
          <cell r="BR283">
            <v>0</v>
          </cell>
          <cell r="BS283">
            <v>0</v>
          </cell>
          <cell r="BT283">
            <v>0</v>
          </cell>
          <cell r="CB283">
            <v>0</v>
          </cell>
          <cell r="CC283">
            <v>0</v>
          </cell>
          <cell r="CD283">
            <v>0</v>
          </cell>
          <cell r="CE283">
            <v>0</v>
          </cell>
          <cell r="CF283">
            <v>0</v>
          </cell>
          <cell r="CI283">
            <v>0</v>
          </cell>
          <cell r="CJ283">
            <v>0</v>
          </cell>
          <cell r="CK283">
            <v>0</v>
          </cell>
          <cell r="CV283">
            <v>1.5215746481731001E-4</v>
          </cell>
          <cell r="DG283">
            <v>6619367</v>
          </cell>
          <cell r="DR283">
            <v>2334424.14</v>
          </cell>
          <cell r="EC283">
            <v>2.8355459860863159</v>
          </cell>
          <cell r="EN283">
            <v>2.4095909012463064E-2</v>
          </cell>
        </row>
        <row r="284">
          <cell r="B284">
            <v>39105</v>
          </cell>
          <cell r="C284" t="str">
            <v>Vance-Granville Community College</v>
          </cell>
          <cell r="D284">
            <v>8.8130321561062132E-4</v>
          </cell>
          <cell r="E284">
            <v>1524860.0555958557</v>
          </cell>
          <cell r="F284">
            <v>1188968.3554589599</v>
          </cell>
          <cell r="G284">
            <v>-15710</v>
          </cell>
          <cell r="H284">
            <v>-425490.13881840237</v>
          </cell>
          <cell r="I284">
            <v>-17607.584758246609</v>
          </cell>
          <cell r="J284">
            <v>1286768.5569786616</v>
          </cell>
          <cell r="K284">
            <v>0</v>
          </cell>
          <cell r="L284">
            <v>-67608.95613076564</v>
          </cell>
          <cell r="M284">
            <v>12132.911646628871</v>
          </cell>
          <cell r="N284">
            <v>457.37874283760027</v>
          </cell>
          <cell r="O284">
            <v>-206.41002612816362</v>
          </cell>
          <cell r="P284">
            <v>0</v>
          </cell>
          <cell r="Q284">
            <v>0</v>
          </cell>
          <cell r="R284">
            <v>0</v>
          </cell>
          <cell r="S284">
            <v>3486564.1686894009</v>
          </cell>
          <cell r="T284">
            <v>24041.95000000007</v>
          </cell>
          <cell r="U284">
            <v>6433842.7848933078</v>
          </cell>
          <cell r="V284">
            <v>48531.646586515482</v>
          </cell>
          <cell r="W284">
            <v>0</v>
          </cell>
          <cell r="X284">
            <v>6506416.381479824</v>
          </cell>
          <cell r="Y284">
            <v>102591</v>
          </cell>
          <cell r="Z284">
            <v>0</v>
          </cell>
          <cell r="AA284">
            <v>0</v>
          </cell>
          <cell r="AB284">
            <v>88037.923791233043</v>
          </cell>
          <cell r="AC284">
            <v>190628.92379123304</v>
          </cell>
          <cell r="AD284" t="str">
            <v>N/A</v>
          </cell>
          <cell r="AE284">
            <v>1265584</v>
          </cell>
          <cell r="AF284">
            <v>1265584</v>
          </cell>
          <cell r="AG284">
            <v>1265584</v>
          </cell>
          <cell r="AH284">
            <v>1265584</v>
          </cell>
          <cell r="AI284">
            <v>1253451</v>
          </cell>
          <cell r="AJ284">
            <v>0</v>
          </cell>
          <cell r="AK284">
            <v>6315787</v>
          </cell>
          <cell r="AL284">
            <v>29342270</v>
          </cell>
          <cell r="AM284">
            <v>3486564.1686894009</v>
          </cell>
          <cell r="AN284">
            <v>-804936.95000000007</v>
          </cell>
          <cell r="AO284">
            <v>6394336.5076885903</v>
          </cell>
          <cell r="AP284">
            <v>0</v>
          </cell>
          <cell r="AQ284">
            <v>-78549.04999999993</v>
          </cell>
          <cell r="AR284">
            <v>0</v>
          </cell>
          <cell r="AS284">
            <v>0</v>
          </cell>
          <cell r="AT284">
            <v>38339684.676377997</v>
          </cell>
          <cell r="AU284">
            <v>8.8501638459836463E-4</v>
          </cell>
          <cell r="AV284">
            <v>0</v>
          </cell>
          <cell r="AW284">
            <v>0</v>
          </cell>
          <cell r="AY284">
            <v>0</v>
          </cell>
          <cell r="AZ284">
            <v>0</v>
          </cell>
          <cell r="BA284">
            <v>0</v>
          </cell>
          <cell r="BB284">
            <v>0</v>
          </cell>
          <cell r="BC284">
            <v>0</v>
          </cell>
          <cell r="BD284">
            <v>0</v>
          </cell>
          <cell r="BE284">
            <v>0</v>
          </cell>
          <cell r="BF284">
            <v>0</v>
          </cell>
          <cell r="BG284">
            <v>0</v>
          </cell>
          <cell r="BH284">
            <v>0</v>
          </cell>
          <cell r="BJ284">
            <v>0</v>
          </cell>
          <cell r="BL284">
            <v>0</v>
          </cell>
          <cell r="BM284">
            <v>0</v>
          </cell>
          <cell r="BN284">
            <v>0</v>
          </cell>
          <cell r="BO284">
            <v>0</v>
          </cell>
          <cell r="BQ284">
            <v>0</v>
          </cell>
          <cell r="BR284">
            <v>0</v>
          </cell>
          <cell r="BS284">
            <v>0</v>
          </cell>
          <cell r="BT284">
            <v>0</v>
          </cell>
          <cell r="CB284">
            <v>0</v>
          </cell>
          <cell r="CC284">
            <v>0</v>
          </cell>
          <cell r="CD284">
            <v>0</v>
          </cell>
          <cell r="CE284">
            <v>0</v>
          </cell>
          <cell r="CF284">
            <v>0</v>
          </cell>
          <cell r="CI284">
            <v>0</v>
          </cell>
          <cell r="CJ284">
            <v>0</v>
          </cell>
          <cell r="CK284">
            <v>0</v>
          </cell>
          <cell r="CV284">
            <v>8.8130321561062132E-4</v>
          </cell>
          <cell r="DG284">
            <v>38339685</v>
          </cell>
          <cell r="DR284">
            <v>13797491.369999997</v>
          </cell>
          <cell r="EC284">
            <v>2.7787431767025637</v>
          </cell>
          <cell r="EN284">
            <v>2.4095909012463064E-2</v>
          </cell>
        </row>
        <row r="285">
          <cell r="B285">
            <v>39200</v>
          </cell>
          <cell r="C285" t="str">
            <v>Wake County Schools</v>
          </cell>
          <cell r="D285">
            <v>5.6205005681760727E-2</v>
          </cell>
          <cell r="E285">
            <v>97247765.094415873</v>
          </cell>
          <cell r="F285">
            <v>75826312.658695325</v>
          </cell>
          <cell r="G285">
            <v>12440559</v>
          </cell>
          <cell r="H285">
            <v>-27135581.995184142</v>
          </cell>
          <cell r="I285">
            <v>-1122921.5823224408</v>
          </cell>
          <cell r="J285">
            <v>82063508.648367971</v>
          </cell>
          <cell r="K285">
            <v>0</v>
          </cell>
          <cell r="L285">
            <v>-4311752.9769078922</v>
          </cell>
          <cell r="M285">
            <v>773774.96865547355</v>
          </cell>
          <cell r="N285">
            <v>29169.273848720182</v>
          </cell>
          <cell r="O285">
            <v>-13163.774380725179</v>
          </cell>
          <cell r="P285">
            <v>0</v>
          </cell>
          <cell r="Q285">
            <v>0</v>
          </cell>
          <cell r="R285">
            <v>0</v>
          </cell>
          <cell r="S285">
            <v>235797669.31518814</v>
          </cell>
          <cell r="T285">
            <v>64262666</v>
          </cell>
          <cell r="U285">
            <v>410317543.24183983</v>
          </cell>
          <cell r="V285">
            <v>3095099.8746218942</v>
          </cell>
          <cell r="W285">
            <v>0</v>
          </cell>
          <cell r="X285">
            <v>477675309.11646169</v>
          </cell>
          <cell r="Y285">
            <v>2059870.0199999958</v>
          </cell>
          <cell r="Z285">
            <v>0</v>
          </cell>
          <cell r="AA285">
            <v>0</v>
          </cell>
          <cell r="AB285">
            <v>5614607.9116122043</v>
          </cell>
          <cell r="AC285">
            <v>7674477.9316122001</v>
          </cell>
          <cell r="AD285" t="str">
            <v>N/A</v>
          </cell>
          <cell r="AE285">
            <v>94154921</v>
          </cell>
          <cell r="AF285">
            <v>94154921</v>
          </cell>
          <cell r="AG285">
            <v>94154921</v>
          </cell>
          <cell r="AH285">
            <v>94154921</v>
          </cell>
          <cell r="AI285">
            <v>93381146</v>
          </cell>
          <cell r="AJ285">
            <v>0</v>
          </cell>
          <cell r="AK285">
            <v>470000830</v>
          </cell>
          <cell r="AL285">
            <v>1786333274</v>
          </cell>
          <cell r="AM285">
            <v>235797669.31518814</v>
          </cell>
          <cell r="AN285">
            <v>-47022986.980000004</v>
          </cell>
          <cell r="AO285">
            <v>407798035.20484954</v>
          </cell>
          <cell r="AP285">
            <v>0</v>
          </cell>
          <cell r="AQ285">
            <v>62202795.980000004</v>
          </cell>
          <cell r="AR285">
            <v>0</v>
          </cell>
          <cell r="AS285">
            <v>0</v>
          </cell>
          <cell r="AT285">
            <v>2445108787.5200377</v>
          </cell>
          <cell r="AU285">
            <v>5.3879070587080385E-2</v>
          </cell>
          <cell r="AV285">
            <v>0</v>
          </cell>
          <cell r="AW285">
            <v>0</v>
          </cell>
          <cell r="AY285">
            <v>0</v>
          </cell>
          <cell r="AZ285">
            <v>0</v>
          </cell>
          <cell r="BA285">
            <v>0</v>
          </cell>
          <cell r="BB285">
            <v>0</v>
          </cell>
          <cell r="BC285">
            <v>0</v>
          </cell>
          <cell r="BD285">
            <v>0</v>
          </cell>
          <cell r="BE285">
            <v>0</v>
          </cell>
          <cell r="BF285">
            <v>0</v>
          </cell>
          <cell r="BG285">
            <v>0</v>
          </cell>
          <cell r="BH285">
            <v>0</v>
          </cell>
          <cell r="BJ285">
            <v>0</v>
          </cell>
          <cell r="BL285">
            <v>0</v>
          </cell>
          <cell r="BM285">
            <v>0</v>
          </cell>
          <cell r="BN285">
            <v>0</v>
          </cell>
          <cell r="BO285">
            <v>0</v>
          </cell>
          <cell r="BQ285">
            <v>0</v>
          </cell>
          <cell r="BR285">
            <v>0</v>
          </cell>
          <cell r="BS285">
            <v>0</v>
          </cell>
          <cell r="BT285">
            <v>0</v>
          </cell>
          <cell r="CB285">
            <v>0</v>
          </cell>
          <cell r="CC285">
            <v>0</v>
          </cell>
          <cell r="CD285">
            <v>0</v>
          </cell>
          <cell r="CE285">
            <v>0</v>
          </cell>
          <cell r="CF285">
            <v>0</v>
          </cell>
          <cell r="CI285">
            <v>0</v>
          </cell>
          <cell r="CJ285">
            <v>0</v>
          </cell>
          <cell r="CK285">
            <v>0</v>
          </cell>
          <cell r="CV285">
            <v>5.6205005681760727E-2</v>
          </cell>
          <cell r="DG285">
            <v>2445108788</v>
          </cell>
          <cell r="DR285">
            <v>801554623.66998684</v>
          </cell>
          <cell r="EC285">
            <v>3.0504580920572311</v>
          </cell>
          <cell r="EN285">
            <v>2.4095909012463064E-2</v>
          </cell>
        </row>
        <row r="286">
          <cell r="B286">
            <v>39201</v>
          </cell>
          <cell r="C286" t="str">
            <v>Endeavor Charter School</v>
          </cell>
          <cell r="D286">
            <v>1.7905342645631924E-4</v>
          </cell>
          <cell r="E286">
            <v>309804.17747782567</v>
          </cell>
          <cell r="F286">
            <v>241561.42201927534</v>
          </cell>
          <cell r="G286">
            <v>58806</v>
          </cell>
          <cell r="H286">
            <v>-86446.373880553554</v>
          </cell>
          <cell r="I286">
            <v>-3577.3140580222807</v>
          </cell>
          <cell r="J286">
            <v>261431.38377595413</v>
          </cell>
          <cell r="K286">
            <v>0</v>
          </cell>
          <cell r="L286">
            <v>-13736.038902298844</v>
          </cell>
          <cell r="M286">
            <v>2465.0306100556791</v>
          </cell>
          <cell r="N286">
            <v>92.925147262300555</v>
          </cell>
          <cell r="O286">
            <v>-41.936103010334527</v>
          </cell>
          <cell r="P286">
            <v>0</v>
          </cell>
          <cell r="Q286">
            <v>0</v>
          </cell>
          <cell r="R286">
            <v>0</v>
          </cell>
          <cell r="S286">
            <v>770359.27608648804</v>
          </cell>
          <cell r="T286">
            <v>326181</v>
          </cell>
          <cell r="U286">
            <v>1307156.9188797707</v>
          </cell>
          <cell r="V286">
            <v>9860.1224402227162</v>
          </cell>
          <cell r="W286">
            <v>0</v>
          </cell>
          <cell r="X286">
            <v>1643198.0413199933</v>
          </cell>
          <cell r="Y286">
            <v>32152.429999999993</v>
          </cell>
          <cell r="Z286">
            <v>0</v>
          </cell>
          <cell r="AA286">
            <v>0</v>
          </cell>
          <cell r="AB286">
            <v>17886.570290111402</v>
          </cell>
          <cell r="AC286">
            <v>50039.000290111391</v>
          </cell>
          <cell r="AD286" t="str">
            <v>N/A</v>
          </cell>
          <cell r="AE286">
            <v>319125</v>
          </cell>
          <cell r="AF286">
            <v>319124</v>
          </cell>
          <cell r="AG286">
            <v>319124</v>
          </cell>
          <cell r="AH286">
            <v>319124</v>
          </cell>
          <cell r="AI286">
            <v>316659</v>
          </cell>
          <cell r="AJ286">
            <v>0</v>
          </cell>
          <cell r="AK286">
            <v>1593156</v>
          </cell>
          <cell r="AL286">
            <v>5545009</v>
          </cell>
          <cell r="AM286">
            <v>770359.27608648804</v>
          </cell>
          <cell r="AN286">
            <v>-119094.57</v>
          </cell>
          <cell r="AO286">
            <v>1299130.4710298821</v>
          </cell>
          <cell r="AP286">
            <v>0</v>
          </cell>
          <cell r="AQ286">
            <v>294028.57</v>
          </cell>
          <cell r="AR286">
            <v>0</v>
          </cell>
          <cell r="AS286">
            <v>0</v>
          </cell>
          <cell r="AT286">
            <v>7789432.7471163701</v>
          </cell>
          <cell r="AU286">
            <v>1.6724759613249247E-4</v>
          </cell>
          <cell r="AV286">
            <v>0</v>
          </cell>
          <cell r="AW286">
            <v>0</v>
          </cell>
          <cell r="AY286">
            <v>0</v>
          </cell>
          <cell r="AZ286">
            <v>0</v>
          </cell>
          <cell r="BA286">
            <v>0</v>
          </cell>
          <cell r="BB286">
            <v>0</v>
          </cell>
          <cell r="BC286">
            <v>0</v>
          </cell>
          <cell r="BD286">
            <v>0</v>
          </cell>
          <cell r="BE286">
            <v>0</v>
          </cell>
          <cell r="BF286">
            <v>0</v>
          </cell>
          <cell r="BG286">
            <v>0</v>
          </cell>
          <cell r="BH286">
            <v>0</v>
          </cell>
          <cell r="BJ286">
            <v>0</v>
          </cell>
          <cell r="BL286">
            <v>0</v>
          </cell>
          <cell r="BM286">
            <v>0</v>
          </cell>
          <cell r="BN286">
            <v>0</v>
          </cell>
          <cell r="BO286">
            <v>0</v>
          </cell>
          <cell r="BQ286">
            <v>0</v>
          </cell>
          <cell r="BR286">
            <v>0</v>
          </cell>
          <cell r="BS286">
            <v>0</v>
          </cell>
          <cell r="BT286">
            <v>0</v>
          </cell>
          <cell r="CB286">
            <v>0</v>
          </cell>
          <cell r="CC286">
            <v>0</v>
          </cell>
          <cell r="CD286">
            <v>0</v>
          </cell>
          <cell r="CE286">
            <v>0</v>
          </cell>
          <cell r="CF286">
            <v>0</v>
          </cell>
          <cell r="CI286">
            <v>0</v>
          </cell>
          <cell r="CJ286">
            <v>0</v>
          </cell>
          <cell r="CK286">
            <v>0</v>
          </cell>
          <cell r="CV286">
            <v>1.7905342645631924E-4</v>
          </cell>
          <cell r="DG286">
            <v>7789433</v>
          </cell>
          <cell r="DR286">
            <v>2039344.5000000002</v>
          </cell>
          <cell r="EC286">
            <v>3.8195768297117034</v>
          </cell>
          <cell r="EN286">
            <v>2.4095909012463064E-2</v>
          </cell>
        </row>
        <row r="287">
          <cell r="B287">
            <v>39204</v>
          </cell>
          <cell r="C287" t="str">
            <v>Southern Wake Academy</v>
          </cell>
          <cell r="D287">
            <v>1.1647535282977027E-4</v>
          </cell>
          <cell r="E287">
            <v>201529.51883704652</v>
          </cell>
          <cell r="F287">
            <v>157137.18757914976</v>
          </cell>
          <cell r="G287">
            <v>72091</v>
          </cell>
          <cell r="H287">
            <v>-56233.896764036799</v>
          </cell>
          <cell r="I287">
            <v>-2327.0647500995483</v>
          </cell>
          <cell r="J287">
            <v>170062.71965148798</v>
          </cell>
          <cell r="K287">
            <v>0</v>
          </cell>
          <cell r="L287">
            <v>-8935.3776093137876</v>
          </cell>
          <cell r="M287">
            <v>1603.5175406847741</v>
          </cell>
          <cell r="N287">
            <v>60.448378611594173</v>
          </cell>
          <cell r="O287">
            <v>-27.279692386260496</v>
          </cell>
          <cell r="P287">
            <v>0</v>
          </cell>
          <cell r="Q287">
            <v>0</v>
          </cell>
          <cell r="R287">
            <v>0</v>
          </cell>
          <cell r="S287">
            <v>534960.77317114419</v>
          </cell>
          <cell r="T287">
            <v>370823</v>
          </cell>
          <cell r="U287">
            <v>850313.59825743979</v>
          </cell>
          <cell r="V287">
            <v>6414.0701627390963</v>
          </cell>
          <cell r="W287">
            <v>0</v>
          </cell>
          <cell r="X287">
            <v>1227550.6684201788</v>
          </cell>
          <cell r="Y287">
            <v>10371.540000000008</v>
          </cell>
          <cell r="Z287">
            <v>0</v>
          </cell>
          <cell r="AA287">
            <v>0</v>
          </cell>
          <cell r="AB287">
            <v>11635.323750497742</v>
          </cell>
          <cell r="AC287">
            <v>22006.863750497752</v>
          </cell>
          <cell r="AD287" t="str">
            <v>N/A</v>
          </cell>
          <cell r="AE287">
            <v>241430</v>
          </cell>
          <cell r="AF287">
            <v>241430</v>
          </cell>
          <cell r="AG287">
            <v>241430</v>
          </cell>
          <cell r="AH287">
            <v>241430</v>
          </cell>
          <cell r="AI287">
            <v>239827</v>
          </cell>
          <cell r="AJ287">
            <v>0</v>
          </cell>
          <cell r="AK287">
            <v>1205547</v>
          </cell>
          <cell r="AL287">
            <v>3416693</v>
          </cell>
          <cell r="AM287">
            <v>534960.77317114419</v>
          </cell>
          <cell r="AN287">
            <v>-90124.459999999992</v>
          </cell>
          <cell r="AO287">
            <v>845092.34466968128</v>
          </cell>
          <cell r="AP287">
            <v>0</v>
          </cell>
          <cell r="AQ287">
            <v>360451.45999999996</v>
          </cell>
          <cell r="AR287">
            <v>0</v>
          </cell>
          <cell r="AS287">
            <v>0</v>
          </cell>
          <cell r="AT287">
            <v>5067073.1178408256</v>
          </cell>
          <cell r="AU287">
            <v>1.0305369739751568E-4</v>
          </cell>
          <cell r="AV287">
            <v>0</v>
          </cell>
          <cell r="AW287">
            <v>0</v>
          </cell>
          <cell r="AY287">
            <v>0</v>
          </cell>
          <cell r="AZ287">
            <v>0</v>
          </cell>
          <cell r="BA287">
            <v>0</v>
          </cell>
          <cell r="BB287">
            <v>0</v>
          </cell>
          <cell r="BC287">
            <v>0</v>
          </cell>
          <cell r="BD287">
            <v>0</v>
          </cell>
          <cell r="BE287">
            <v>0</v>
          </cell>
          <cell r="BF287">
            <v>0</v>
          </cell>
          <cell r="BG287">
            <v>0</v>
          </cell>
          <cell r="BH287">
            <v>0</v>
          </cell>
          <cell r="BJ287">
            <v>0</v>
          </cell>
          <cell r="BL287">
            <v>0</v>
          </cell>
          <cell r="BM287">
            <v>0</v>
          </cell>
          <cell r="BN287">
            <v>0</v>
          </cell>
          <cell r="BO287">
            <v>0</v>
          </cell>
          <cell r="BQ287">
            <v>0</v>
          </cell>
          <cell r="BR287">
            <v>0</v>
          </cell>
          <cell r="BS287">
            <v>0</v>
          </cell>
          <cell r="BT287">
            <v>0</v>
          </cell>
          <cell r="CB287">
            <v>0</v>
          </cell>
          <cell r="CC287">
            <v>0</v>
          </cell>
          <cell r="CD287">
            <v>0</v>
          </cell>
          <cell r="CE287">
            <v>0</v>
          </cell>
          <cell r="CF287">
            <v>0</v>
          </cell>
          <cell r="CI287">
            <v>0</v>
          </cell>
          <cell r="CJ287">
            <v>0</v>
          </cell>
          <cell r="CK287">
            <v>0</v>
          </cell>
          <cell r="CV287">
            <v>1.1647535282977027E-4</v>
          </cell>
          <cell r="DG287">
            <v>5067074</v>
          </cell>
          <cell r="DR287">
            <v>1435585.1600000004</v>
          </cell>
          <cell r="EC287">
            <v>3.529622721928944</v>
          </cell>
          <cell r="EN287">
            <v>2.4095909012463064E-2</v>
          </cell>
        </row>
        <row r="288">
          <cell r="B288">
            <v>39205</v>
          </cell>
          <cell r="C288" t="str">
            <v>Wake Technical College</v>
          </cell>
          <cell r="D288">
            <v>4.3781538993554296E-3</v>
          </cell>
          <cell r="E288">
            <v>7575227.0956514524</v>
          </cell>
          <cell r="F288">
            <v>5906578.2916225661</v>
          </cell>
          <cell r="G288">
            <v>1450691</v>
          </cell>
          <cell r="H288">
            <v>-2113757.532490524</v>
          </cell>
          <cell r="I288">
            <v>-87471.274927933613</v>
          </cell>
          <cell r="J288">
            <v>6392431.8844119171</v>
          </cell>
          <cell r="K288">
            <v>0</v>
          </cell>
          <cell r="L288">
            <v>-335868.98319685925</v>
          </cell>
          <cell r="M288">
            <v>60274.095788267885</v>
          </cell>
          <cell r="N288">
            <v>2272.174310687481</v>
          </cell>
          <cell r="O288">
            <v>-1025.4074247680351</v>
          </cell>
          <cell r="P288">
            <v>0</v>
          </cell>
          <cell r="Q288">
            <v>0</v>
          </cell>
          <cell r="R288">
            <v>0</v>
          </cell>
          <cell r="S288">
            <v>18849351.343744811</v>
          </cell>
          <cell r="T288">
            <v>7253455.8300000001</v>
          </cell>
          <cell r="U288">
            <v>31962159.422059588</v>
          </cell>
          <cell r="V288">
            <v>241096.38315307154</v>
          </cell>
          <cell r="W288">
            <v>0</v>
          </cell>
          <cell r="X288">
            <v>39456711.63521266</v>
          </cell>
          <cell r="Y288">
            <v>0</v>
          </cell>
          <cell r="Z288">
            <v>0</v>
          </cell>
          <cell r="AA288">
            <v>0</v>
          </cell>
          <cell r="AB288">
            <v>437356.37463966809</v>
          </cell>
          <cell r="AC288">
            <v>437356.37463966809</v>
          </cell>
          <cell r="AD288" t="str">
            <v>N/A</v>
          </cell>
          <cell r="AE288">
            <v>7815926</v>
          </cell>
          <cell r="AF288">
            <v>7815926</v>
          </cell>
          <cell r="AG288">
            <v>7815926</v>
          </cell>
          <cell r="AH288">
            <v>7815926</v>
          </cell>
          <cell r="AI288">
            <v>7755652</v>
          </cell>
          <cell r="AJ288">
            <v>0</v>
          </cell>
          <cell r="AK288">
            <v>39019356</v>
          </cell>
          <cell r="AL288">
            <v>136626690</v>
          </cell>
          <cell r="AM288">
            <v>18849351.343744811</v>
          </cell>
          <cell r="AN288">
            <v>-4030820.8299999996</v>
          </cell>
          <cell r="AO288">
            <v>31765899.430572994</v>
          </cell>
          <cell r="AP288">
            <v>0</v>
          </cell>
          <cell r="AQ288">
            <v>7253455.8300000001</v>
          </cell>
          <cell r="AR288">
            <v>0</v>
          </cell>
          <cell r="AS288">
            <v>0</v>
          </cell>
          <cell r="AT288">
            <v>190464575.7743178</v>
          </cell>
          <cell r="AU288">
            <v>4.1209102446008112E-3</v>
          </cell>
          <cell r="AV288">
            <v>0</v>
          </cell>
          <cell r="AW288">
            <v>0</v>
          </cell>
          <cell r="AY288">
            <v>0</v>
          </cell>
          <cell r="AZ288">
            <v>0</v>
          </cell>
          <cell r="BA288">
            <v>0</v>
          </cell>
          <cell r="BB288">
            <v>0</v>
          </cell>
          <cell r="BC288">
            <v>0</v>
          </cell>
          <cell r="BD288">
            <v>0</v>
          </cell>
          <cell r="BE288">
            <v>0</v>
          </cell>
          <cell r="BF288">
            <v>0</v>
          </cell>
          <cell r="BG288">
            <v>0</v>
          </cell>
          <cell r="BH288">
            <v>0</v>
          </cell>
          <cell r="BJ288">
            <v>0</v>
          </cell>
          <cell r="BL288">
            <v>0</v>
          </cell>
          <cell r="BM288">
            <v>0</v>
          </cell>
          <cell r="BN288">
            <v>0</v>
          </cell>
          <cell r="BO288">
            <v>0</v>
          </cell>
          <cell r="BQ288">
            <v>0</v>
          </cell>
          <cell r="BR288">
            <v>0</v>
          </cell>
          <cell r="BS288">
            <v>0</v>
          </cell>
          <cell r="BT288">
            <v>0</v>
          </cell>
          <cell r="CB288">
            <v>0</v>
          </cell>
          <cell r="CC288">
            <v>0</v>
          </cell>
          <cell r="CD288">
            <v>0</v>
          </cell>
          <cell r="CE288">
            <v>0</v>
          </cell>
          <cell r="CF288">
            <v>0</v>
          </cell>
          <cell r="CI288">
            <v>0</v>
          </cell>
          <cell r="CJ288">
            <v>0</v>
          </cell>
          <cell r="CK288">
            <v>0</v>
          </cell>
          <cell r="CV288">
            <v>4.3781538993554296E-3</v>
          </cell>
          <cell r="DG288">
            <v>190464576</v>
          </cell>
          <cell r="DR288">
            <v>68393645.809999987</v>
          </cell>
          <cell r="EC288">
            <v>2.7848285282103173</v>
          </cell>
          <cell r="EN288">
            <v>2.4095909012463064E-2</v>
          </cell>
        </row>
        <row r="289">
          <cell r="B289">
            <v>39208</v>
          </cell>
          <cell r="C289" t="str">
            <v>East Wake Academy</v>
          </cell>
          <cell r="D289">
            <v>3.6078335581388513E-4</v>
          </cell>
          <cell r="E289">
            <v>624239.329052313</v>
          </cell>
          <cell r="F289">
            <v>486733.7207453507</v>
          </cell>
          <cell r="G289">
            <v>89574</v>
          </cell>
          <cell r="H289">
            <v>-174184.95408785951</v>
          </cell>
          <cell r="I289">
            <v>-7208.1020519778831</v>
          </cell>
          <cell r="J289">
            <v>526770.66181007249</v>
          </cell>
          <cell r="K289">
            <v>0</v>
          </cell>
          <cell r="L289">
            <v>-27677.405056364121</v>
          </cell>
          <cell r="M289">
            <v>4966.9086667648598</v>
          </cell>
          <cell r="N289">
            <v>187.23934600029011</v>
          </cell>
          <cell r="O289">
            <v>-84.499069765170034</v>
          </cell>
          <cell r="P289">
            <v>0</v>
          </cell>
          <cell r="Q289">
            <v>0</v>
          </cell>
          <cell r="R289">
            <v>0</v>
          </cell>
          <cell r="S289">
            <v>1523316.8993545347</v>
          </cell>
          <cell r="T289">
            <v>499557</v>
          </cell>
          <cell r="U289">
            <v>2633853.3090503621</v>
          </cell>
          <cell r="V289">
            <v>19867.634667059439</v>
          </cell>
          <cell r="W289">
            <v>0</v>
          </cell>
          <cell r="X289">
            <v>3153277.9437174215</v>
          </cell>
          <cell r="Y289">
            <v>51686.150000000023</v>
          </cell>
          <cell r="Z289">
            <v>0</v>
          </cell>
          <cell r="AA289">
            <v>0</v>
          </cell>
          <cell r="AB289">
            <v>36040.510259889415</v>
          </cell>
          <cell r="AC289">
            <v>87726.660259889439</v>
          </cell>
          <cell r="AD289" t="str">
            <v>N/A</v>
          </cell>
          <cell r="AE289">
            <v>614103</v>
          </cell>
          <cell r="AF289">
            <v>614104</v>
          </cell>
          <cell r="AG289">
            <v>614104</v>
          </cell>
          <cell r="AH289">
            <v>614104</v>
          </cell>
          <cell r="AI289">
            <v>609138</v>
          </cell>
          <cell r="AJ289">
            <v>0</v>
          </cell>
          <cell r="AK289">
            <v>3065553</v>
          </cell>
          <cell r="AL289">
            <v>11362121</v>
          </cell>
          <cell r="AM289">
            <v>1523316.8993545347</v>
          </cell>
          <cell r="AN289">
            <v>-255686.84999999998</v>
          </cell>
          <cell r="AO289">
            <v>2617680.4334575324</v>
          </cell>
          <cell r="AP289">
            <v>0</v>
          </cell>
          <cell r="AQ289">
            <v>447870.85</v>
          </cell>
          <cell r="AR289">
            <v>0</v>
          </cell>
          <cell r="AS289">
            <v>0</v>
          </cell>
          <cell r="AT289">
            <v>15695302.332812067</v>
          </cell>
          <cell r="AU289">
            <v>3.427022837792467E-4</v>
          </cell>
          <cell r="AV289">
            <v>0</v>
          </cell>
          <cell r="AW289">
            <v>0</v>
          </cell>
          <cell r="AY289">
            <v>0</v>
          </cell>
          <cell r="AZ289">
            <v>0</v>
          </cell>
          <cell r="BA289">
            <v>0</v>
          </cell>
          <cell r="BB289">
            <v>0</v>
          </cell>
          <cell r="BC289">
            <v>0</v>
          </cell>
          <cell r="BD289">
            <v>0</v>
          </cell>
          <cell r="BE289">
            <v>0</v>
          </cell>
          <cell r="BF289">
            <v>0</v>
          </cell>
          <cell r="BG289">
            <v>0</v>
          </cell>
          <cell r="BH289">
            <v>0</v>
          </cell>
          <cell r="BJ289">
            <v>0</v>
          </cell>
          <cell r="BL289">
            <v>0</v>
          </cell>
          <cell r="BM289">
            <v>0</v>
          </cell>
          <cell r="BN289">
            <v>0</v>
          </cell>
          <cell r="BO289">
            <v>0</v>
          </cell>
          <cell r="BQ289">
            <v>0</v>
          </cell>
          <cell r="BR289">
            <v>0</v>
          </cell>
          <cell r="BS289">
            <v>0</v>
          </cell>
          <cell r="BT289">
            <v>0</v>
          </cell>
          <cell r="CB289">
            <v>0</v>
          </cell>
          <cell r="CC289">
            <v>0</v>
          </cell>
          <cell r="CD289">
            <v>0</v>
          </cell>
          <cell r="CE289">
            <v>0</v>
          </cell>
          <cell r="CF289">
            <v>0</v>
          </cell>
          <cell r="CI289">
            <v>0</v>
          </cell>
          <cell r="CJ289">
            <v>0</v>
          </cell>
          <cell r="CK289">
            <v>0</v>
          </cell>
          <cell r="CV289">
            <v>3.6078335581388513E-4</v>
          </cell>
          <cell r="DG289">
            <v>15695302</v>
          </cell>
          <cell r="DR289">
            <v>4537560.049999998</v>
          </cell>
          <cell r="EC289">
            <v>3.458973947904008</v>
          </cell>
          <cell r="EN289">
            <v>2.4095909012463064E-2</v>
          </cell>
        </row>
        <row r="290">
          <cell r="B290">
            <v>39209</v>
          </cell>
          <cell r="C290" t="str">
            <v>Casa Esperanza Montessori</v>
          </cell>
          <cell r="D290">
            <v>1.7782890442666379E-4</v>
          </cell>
          <cell r="E290">
            <v>307685.46884594462</v>
          </cell>
          <cell r="F290">
            <v>239909.41630996455</v>
          </cell>
          <cell r="G290">
            <v>111430</v>
          </cell>
          <cell r="H290">
            <v>-85855.178887552989</v>
          </cell>
          <cell r="I290">
            <v>-3552.8492937463898</v>
          </cell>
          <cell r="J290">
            <v>259643.49010079424</v>
          </cell>
          <cell r="K290">
            <v>0</v>
          </cell>
          <cell r="L290">
            <v>-13642.100000547793</v>
          </cell>
          <cell r="M290">
            <v>2448.1726009936488</v>
          </cell>
          <cell r="N290">
            <v>92.289644819349974</v>
          </cell>
          <cell r="O290">
            <v>-41.649307705768926</v>
          </cell>
          <cell r="P290">
            <v>0</v>
          </cell>
          <cell r="Q290">
            <v>0</v>
          </cell>
          <cell r="R290">
            <v>0</v>
          </cell>
          <cell r="S290">
            <v>818117.06001296337</v>
          </cell>
          <cell r="T290">
            <v>583101</v>
          </cell>
          <cell r="U290">
            <v>1298217.4505039712</v>
          </cell>
          <cell r="V290">
            <v>9792.690403974595</v>
          </cell>
          <cell r="W290">
            <v>0</v>
          </cell>
          <cell r="X290">
            <v>1891111.1409079458</v>
          </cell>
          <cell r="Y290">
            <v>25949.479999999996</v>
          </cell>
          <cell r="Z290">
            <v>0</v>
          </cell>
          <cell r="AA290">
            <v>0</v>
          </cell>
          <cell r="AB290">
            <v>17764.246468731948</v>
          </cell>
          <cell r="AC290">
            <v>43713.72646873194</v>
          </cell>
          <cell r="AD290" t="str">
            <v>N/A</v>
          </cell>
          <cell r="AE290">
            <v>369969</v>
          </cell>
          <cell r="AF290">
            <v>369969</v>
          </cell>
          <cell r="AG290">
            <v>369969</v>
          </cell>
          <cell r="AH290">
            <v>369969</v>
          </cell>
          <cell r="AI290">
            <v>367521</v>
          </cell>
          <cell r="AJ290">
            <v>0</v>
          </cell>
          <cell r="AK290">
            <v>1847397</v>
          </cell>
          <cell r="AL290">
            <v>5196106</v>
          </cell>
          <cell r="AM290">
            <v>818117.06001296337</v>
          </cell>
          <cell r="AN290">
            <v>-125458.52</v>
          </cell>
          <cell r="AO290">
            <v>1290245.8944392139</v>
          </cell>
          <cell r="AP290">
            <v>0</v>
          </cell>
          <cell r="AQ290">
            <v>557151.52</v>
          </cell>
          <cell r="AR290">
            <v>0</v>
          </cell>
          <cell r="AS290">
            <v>0</v>
          </cell>
          <cell r="AT290">
            <v>7736161.9544521775</v>
          </cell>
          <cell r="AU290">
            <v>1.5672403443852371E-4</v>
          </cell>
          <cell r="AV290">
            <v>0</v>
          </cell>
          <cell r="AW290">
            <v>0</v>
          </cell>
          <cell r="AY290">
            <v>0</v>
          </cell>
          <cell r="AZ290">
            <v>0</v>
          </cell>
          <cell r="BA290">
            <v>0</v>
          </cell>
          <cell r="BB290">
            <v>0</v>
          </cell>
          <cell r="BC290">
            <v>0</v>
          </cell>
          <cell r="BD290">
            <v>0</v>
          </cell>
          <cell r="BE290">
            <v>0</v>
          </cell>
          <cell r="BF290">
            <v>0</v>
          </cell>
          <cell r="BG290">
            <v>0</v>
          </cell>
          <cell r="BH290">
            <v>0</v>
          </cell>
          <cell r="BJ290">
            <v>0</v>
          </cell>
          <cell r="BL290">
            <v>0</v>
          </cell>
          <cell r="BM290">
            <v>0</v>
          </cell>
          <cell r="BN290">
            <v>0</v>
          </cell>
          <cell r="BO290">
            <v>0</v>
          </cell>
          <cell r="BQ290">
            <v>0</v>
          </cell>
          <cell r="BR290">
            <v>0</v>
          </cell>
          <cell r="BS290">
            <v>0</v>
          </cell>
          <cell r="BT290">
            <v>0</v>
          </cell>
          <cell r="CB290">
            <v>0</v>
          </cell>
          <cell r="CC290">
            <v>0</v>
          </cell>
          <cell r="CD290">
            <v>0</v>
          </cell>
          <cell r="CE290">
            <v>0</v>
          </cell>
          <cell r="CF290">
            <v>0</v>
          </cell>
          <cell r="CI290">
            <v>0</v>
          </cell>
          <cell r="CJ290">
            <v>0</v>
          </cell>
          <cell r="CK290">
            <v>0</v>
          </cell>
          <cell r="CV290">
            <v>1.7782890442666379E-4</v>
          </cell>
          <cell r="DG290">
            <v>7736162</v>
          </cell>
          <cell r="DR290">
            <v>2186947.2299999995</v>
          </cell>
          <cell r="EC290">
            <v>3.5374250891275514</v>
          </cell>
          <cell r="EN290">
            <v>2.4095909012463064E-2</v>
          </cell>
        </row>
        <row r="291">
          <cell r="B291">
            <v>39300</v>
          </cell>
          <cell r="C291" t="str">
            <v>Warren County Schools</v>
          </cell>
          <cell r="D291">
            <v>8.4495419907795039E-4</v>
          </cell>
          <cell r="E291">
            <v>1461967.781530499</v>
          </cell>
          <cell r="F291">
            <v>1139929.8070412551</v>
          </cell>
          <cell r="G291">
            <v>69747</v>
          </cell>
          <cell r="H291">
            <v>-407940.95958423527</v>
          </cell>
          <cell r="I291">
            <v>-16881.366609780569</v>
          </cell>
          <cell r="J291">
            <v>1233696.2763800579</v>
          </cell>
          <cell r="K291">
            <v>0</v>
          </cell>
          <cell r="L291">
            <v>-64820.450403538605</v>
          </cell>
          <cell r="M291">
            <v>11632.494312139534</v>
          </cell>
          <cell r="N291">
            <v>438.51433023747467</v>
          </cell>
          <cell r="O291">
            <v>-197.89672296604675</v>
          </cell>
          <cell r="P291">
            <v>0</v>
          </cell>
          <cell r="Q291">
            <v>0</v>
          </cell>
          <cell r="R291">
            <v>0</v>
          </cell>
          <cell r="S291">
            <v>3427571.2002736693</v>
          </cell>
          <cell r="T291">
            <v>348735.02</v>
          </cell>
          <cell r="U291">
            <v>6168481.38190029</v>
          </cell>
          <cell r="V291">
            <v>46529.977248558134</v>
          </cell>
          <cell r="W291">
            <v>0</v>
          </cell>
          <cell r="X291">
            <v>6563746.3791488474</v>
          </cell>
          <cell r="Y291">
            <v>0</v>
          </cell>
          <cell r="Z291">
            <v>0</v>
          </cell>
          <cell r="AA291">
            <v>0</v>
          </cell>
          <cell r="AB291">
            <v>84406.833048902845</v>
          </cell>
          <cell r="AC291">
            <v>84406.833048902845</v>
          </cell>
          <cell r="AD291" t="str">
            <v>N/A</v>
          </cell>
          <cell r="AE291">
            <v>1298194</v>
          </cell>
          <cell r="AF291">
            <v>1298194</v>
          </cell>
          <cell r="AG291">
            <v>1298194</v>
          </cell>
          <cell r="AH291">
            <v>1298194</v>
          </cell>
          <cell r="AI291">
            <v>1286562</v>
          </cell>
          <cell r="AJ291">
            <v>0</v>
          </cell>
          <cell r="AK291">
            <v>6479338</v>
          </cell>
          <cell r="AL291">
            <v>27604301</v>
          </cell>
          <cell r="AM291">
            <v>3427571.2002736693</v>
          </cell>
          <cell r="AN291">
            <v>-752832.02</v>
          </cell>
          <cell r="AO291">
            <v>6130604.5260999454</v>
          </cell>
          <cell r="AP291">
            <v>0</v>
          </cell>
          <cell r="AQ291">
            <v>348735.02</v>
          </cell>
          <cell r="AR291">
            <v>0</v>
          </cell>
          <cell r="AS291">
            <v>0</v>
          </cell>
          <cell r="AT291">
            <v>36758379.72637362</v>
          </cell>
          <cell r="AU291">
            <v>8.3259607708030536E-4</v>
          </cell>
          <cell r="AV291">
            <v>0</v>
          </cell>
          <cell r="AW291">
            <v>0</v>
          </cell>
          <cell r="AY291">
            <v>0</v>
          </cell>
          <cell r="AZ291">
            <v>0</v>
          </cell>
          <cell r="BA291">
            <v>0</v>
          </cell>
          <cell r="BB291">
            <v>0</v>
          </cell>
          <cell r="BC291">
            <v>0</v>
          </cell>
          <cell r="BD291">
            <v>0</v>
          </cell>
          <cell r="BE291">
            <v>0</v>
          </cell>
          <cell r="BF291">
            <v>0</v>
          </cell>
          <cell r="BG291">
            <v>0</v>
          </cell>
          <cell r="BH291">
            <v>0</v>
          </cell>
          <cell r="BJ291">
            <v>0</v>
          </cell>
          <cell r="BL291">
            <v>0</v>
          </cell>
          <cell r="BM291">
            <v>0</v>
          </cell>
          <cell r="BN291">
            <v>0</v>
          </cell>
          <cell r="BO291">
            <v>0</v>
          </cell>
          <cell r="BQ291">
            <v>0</v>
          </cell>
          <cell r="BR291">
            <v>0</v>
          </cell>
          <cell r="BS291">
            <v>0</v>
          </cell>
          <cell r="BT291">
            <v>0</v>
          </cell>
          <cell r="CB291">
            <v>0</v>
          </cell>
          <cell r="CC291">
            <v>0</v>
          </cell>
          <cell r="CD291">
            <v>0</v>
          </cell>
          <cell r="CE291">
            <v>0</v>
          </cell>
          <cell r="CF291">
            <v>0</v>
          </cell>
          <cell r="CI291">
            <v>0</v>
          </cell>
          <cell r="CJ291">
            <v>0</v>
          </cell>
          <cell r="CK291">
            <v>0</v>
          </cell>
          <cell r="CV291">
            <v>8.4495419907795039E-4</v>
          </cell>
          <cell r="DG291">
            <v>36758380</v>
          </cell>
          <cell r="DR291">
            <v>13365534.219999993</v>
          </cell>
          <cell r="EC291">
            <v>2.7502364959715031</v>
          </cell>
          <cell r="EN291">
            <v>2.4095909012463064E-2</v>
          </cell>
        </row>
        <row r="292">
          <cell r="B292">
            <v>39301</v>
          </cell>
          <cell r="C292" t="str">
            <v>Haliwa-Saponi Tribal Charter</v>
          </cell>
          <cell r="D292">
            <v>4.8431575802644976E-5</v>
          </cell>
          <cell r="E292">
            <v>83797.918880674129</v>
          </cell>
          <cell r="F292">
            <v>65339.159116149676</v>
          </cell>
          <cell r="G292">
            <v>-24057</v>
          </cell>
          <cell r="H292">
            <v>-23382.596984153148</v>
          </cell>
          <cell r="I292">
            <v>-967.61598144138168</v>
          </cell>
          <cell r="J292">
            <v>70713.720095294135</v>
          </cell>
          <cell r="K292">
            <v>0</v>
          </cell>
          <cell r="L292">
            <v>-3715.4162446986679</v>
          </cell>
          <cell r="M292">
            <v>666.75806885983445</v>
          </cell>
          <cell r="N292">
            <v>25.13501921005669</v>
          </cell>
          <cell r="O292">
            <v>-11.34315936873748</v>
          </cell>
          <cell r="P292">
            <v>0</v>
          </cell>
          <cell r="Q292">
            <v>0</v>
          </cell>
          <cell r="R292">
            <v>0</v>
          </cell>
          <cell r="S292">
            <v>168408.71881052593</v>
          </cell>
          <cell r="T292">
            <v>742.86000000000058</v>
          </cell>
          <cell r="U292">
            <v>353568.60047647072</v>
          </cell>
          <cell r="V292">
            <v>2667.0322754393378</v>
          </cell>
          <cell r="W292">
            <v>0</v>
          </cell>
          <cell r="X292">
            <v>356978.49275191006</v>
          </cell>
          <cell r="Y292">
            <v>121027</v>
          </cell>
          <cell r="Z292">
            <v>0</v>
          </cell>
          <cell r="AA292">
            <v>0</v>
          </cell>
          <cell r="AB292">
            <v>4838.0799072069076</v>
          </cell>
          <cell r="AC292">
            <v>125865.07990720691</v>
          </cell>
          <cell r="AD292" t="str">
            <v>N/A</v>
          </cell>
          <cell r="AE292">
            <v>46357</v>
          </cell>
          <cell r="AF292">
            <v>46355</v>
          </cell>
          <cell r="AG292">
            <v>46355</v>
          </cell>
          <cell r="AH292">
            <v>46355</v>
          </cell>
          <cell r="AI292">
            <v>45688</v>
          </cell>
          <cell r="AJ292">
            <v>0</v>
          </cell>
          <cell r="AK292">
            <v>231110</v>
          </cell>
          <cell r="AL292">
            <v>1750956</v>
          </cell>
          <cell r="AM292">
            <v>168408.71881052593</v>
          </cell>
          <cell r="AN292">
            <v>-43539.86</v>
          </cell>
          <cell r="AO292">
            <v>351397.55284470314</v>
          </cell>
          <cell r="AP292">
            <v>0</v>
          </cell>
          <cell r="AQ292">
            <v>-120284.14</v>
          </cell>
          <cell r="AR292">
            <v>0</v>
          </cell>
          <cell r="AS292">
            <v>0</v>
          </cell>
          <cell r="AT292">
            <v>2106938.2716552289</v>
          </cell>
          <cell r="AU292">
            <v>5.2812032318405054E-5</v>
          </cell>
          <cell r="AV292">
            <v>0</v>
          </cell>
          <cell r="AW292">
            <v>0</v>
          </cell>
          <cell r="AY292">
            <v>0</v>
          </cell>
          <cell r="AZ292">
            <v>0</v>
          </cell>
          <cell r="BA292">
            <v>0</v>
          </cell>
          <cell r="BB292">
            <v>0</v>
          </cell>
          <cell r="BC292">
            <v>0</v>
          </cell>
          <cell r="BD292">
            <v>0</v>
          </cell>
          <cell r="BE292">
            <v>0</v>
          </cell>
          <cell r="BF292">
            <v>0</v>
          </cell>
          <cell r="BG292">
            <v>0</v>
          </cell>
          <cell r="BH292">
            <v>0</v>
          </cell>
          <cell r="BJ292">
            <v>0</v>
          </cell>
          <cell r="BL292">
            <v>0</v>
          </cell>
          <cell r="BM292">
            <v>0</v>
          </cell>
          <cell r="BN292">
            <v>0</v>
          </cell>
          <cell r="BO292">
            <v>0</v>
          </cell>
          <cell r="BQ292">
            <v>0</v>
          </cell>
          <cell r="BR292">
            <v>0</v>
          </cell>
          <cell r="BS292">
            <v>0</v>
          </cell>
          <cell r="BT292">
            <v>0</v>
          </cell>
          <cell r="CB292">
            <v>0</v>
          </cell>
          <cell r="CC292">
            <v>0</v>
          </cell>
          <cell r="CD292">
            <v>0</v>
          </cell>
          <cell r="CE292">
            <v>0</v>
          </cell>
          <cell r="CF292">
            <v>0</v>
          </cell>
          <cell r="CI292">
            <v>0</v>
          </cell>
          <cell r="CJ292">
            <v>0</v>
          </cell>
          <cell r="CK292">
            <v>0</v>
          </cell>
          <cell r="CV292">
            <v>4.8431575802644976E-5</v>
          </cell>
          <cell r="DG292">
            <v>2106938</v>
          </cell>
          <cell r="DR292">
            <v>722763.86</v>
          </cell>
          <cell r="EC292">
            <v>2.9151125514217049</v>
          </cell>
          <cell r="EN292">
            <v>2.4095909012463064E-2</v>
          </cell>
        </row>
        <row r="293">
          <cell r="B293">
            <v>39400</v>
          </cell>
          <cell r="C293" t="str">
            <v>Washington County Schools</v>
          </cell>
          <cell r="D293">
            <v>5.6869916031392E-4</v>
          </cell>
          <cell r="E293">
            <v>983982.15035759285</v>
          </cell>
          <cell r="F293">
            <v>767233.44861602911</v>
          </cell>
          <cell r="G293">
            <v>-63367</v>
          </cell>
          <cell r="H293">
            <v>-274565.98408099852</v>
          </cell>
          <cell r="I293">
            <v>-11362.058471820175</v>
          </cell>
          <cell r="J293">
            <v>830343.2744938914</v>
          </cell>
          <cell r="K293">
            <v>0</v>
          </cell>
          <cell r="L293">
            <v>-43627.614083567278</v>
          </cell>
          <cell r="M293">
            <v>7829.2879719269931</v>
          </cell>
          <cell r="N293">
            <v>295.14349021971822</v>
          </cell>
          <cell r="O293">
            <v>-133.1950303371232</v>
          </cell>
          <cell r="P293">
            <v>0</v>
          </cell>
          <cell r="Q293">
            <v>0</v>
          </cell>
          <cell r="R293">
            <v>0</v>
          </cell>
          <cell r="S293">
            <v>2196627.4532629368</v>
          </cell>
          <cell r="T293">
            <v>41530.339999999967</v>
          </cell>
          <cell r="U293">
            <v>4151716.3724694573</v>
          </cell>
          <cell r="V293">
            <v>31317.151887707972</v>
          </cell>
          <cell r="W293">
            <v>0</v>
          </cell>
          <cell r="X293">
            <v>4224563.8643571651</v>
          </cell>
          <cell r="Y293">
            <v>358362</v>
          </cell>
          <cell r="Z293">
            <v>0</v>
          </cell>
          <cell r="AA293">
            <v>0</v>
          </cell>
          <cell r="AB293">
            <v>56810.292359100873</v>
          </cell>
          <cell r="AC293">
            <v>415172.29235910089</v>
          </cell>
          <cell r="AD293" t="str">
            <v>N/A</v>
          </cell>
          <cell r="AE293">
            <v>763445</v>
          </cell>
          <cell r="AF293">
            <v>763444</v>
          </cell>
          <cell r="AG293">
            <v>763444</v>
          </cell>
          <cell r="AH293">
            <v>763444</v>
          </cell>
          <cell r="AI293">
            <v>755614</v>
          </cell>
          <cell r="AJ293">
            <v>0</v>
          </cell>
          <cell r="AK293">
            <v>3809391</v>
          </cell>
          <cell r="AL293">
            <v>19284967</v>
          </cell>
          <cell r="AM293">
            <v>2196627.4532629368</v>
          </cell>
          <cell r="AN293">
            <v>-550640.34</v>
          </cell>
          <cell r="AO293">
            <v>4126223.2319980646</v>
          </cell>
          <cell r="AP293">
            <v>0</v>
          </cell>
          <cell r="AQ293">
            <v>-316831.66000000003</v>
          </cell>
          <cell r="AR293">
            <v>0</v>
          </cell>
          <cell r="AS293">
            <v>0</v>
          </cell>
          <cell r="AT293">
            <v>24740345.685261</v>
          </cell>
          <cell r="AU293">
            <v>5.8166978741913244E-4</v>
          </cell>
          <cell r="AV293">
            <v>0</v>
          </cell>
          <cell r="AW293">
            <v>0</v>
          </cell>
          <cell r="AY293">
            <v>0</v>
          </cell>
          <cell r="AZ293">
            <v>0</v>
          </cell>
          <cell r="BA293">
            <v>0</v>
          </cell>
          <cell r="BB293">
            <v>0</v>
          </cell>
          <cell r="BC293">
            <v>0</v>
          </cell>
          <cell r="BD293">
            <v>0</v>
          </cell>
          <cell r="BE293">
            <v>0</v>
          </cell>
          <cell r="BF293">
            <v>0</v>
          </cell>
          <cell r="BG293">
            <v>0</v>
          </cell>
          <cell r="BH293">
            <v>0</v>
          </cell>
          <cell r="BJ293">
            <v>0</v>
          </cell>
          <cell r="BL293">
            <v>0</v>
          </cell>
          <cell r="BM293">
            <v>0</v>
          </cell>
          <cell r="BN293">
            <v>0</v>
          </cell>
          <cell r="BO293">
            <v>0</v>
          </cell>
          <cell r="BQ293">
            <v>0</v>
          </cell>
          <cell r="BR293">
            <v>0</v>
          </cell>
          <cell r="BS293">
            <v>0</v>
          </cell>
          <cell r="BT293">
            <v>0</v>
          </cell>
          <cell r="CB293">
            <v>0</v>
          </cell>
          <cell r="CC293">
            <v>0</v>
          </cell>
          <cell r="CD293">
            <v>0</v>
          </cell>
          <cell r="CE293">
            <v>0</v>
          </cell>
          <cell r="CF293">
            <v>0</v>
          </cell>
          <cell r="CI293">
            <v>0</v>
          </cell>
          <cell r="CJ293">
            <v>0</v>
          </cell>
          <cell r="CK293">
            <v>0</v>
          </cell>
          <cell r="CV293">
            <v>5.6869916031392E-4</v>
          </cell>
          <cell r="DG293">
            <v>24740346</v>
          </cell>
          <cell r="DR293">
            <v>9595562.179999996</v>
          </cell>
          <cell r="EC293">
            <v>2.5783112584655266</v>
          </cell>
          <cell r="EN293">
            <v>2.4095909012463064E-2</v>
          </cell>
        </row>
        <row r="294">
          <cell r="B294">
            <v>39401</v>
          </cell>
          <cell r="C294" t="str">
            <v>Henderson Collegiate Charter School</v>
          </cell>
          <cell r="D294">
            <v>1.9702544604855199E-4</v>
          </cell>
          <cell r="E294">
            <v>340899.96189022466</v>
          </cell>
          <cell r="F294">
            <v>265807.51825534547</v>
          </cell>
          <cell r="G294">
            <v>350176</v>
          </cell>
          <cell r="H294">
            <v>-95123.202667394988</v>
          </cell>
          <cell r="I294">
            <v>-3936.3776046449434</v>
          </cell>
          <cell r="J294">
            <v>287671.87547853641</v>
          </cell>
          <cell r="K294">
            <v>0</v>
          </cell>
          <cell r="L294">
            <v>-15114.757897838477</v>
          </cell>
          <cell r="M294">
            <v>2712.4516133626539</v>
          </cell>
          <cell r="N294">
            <v>102.25226599027751</v>
          </cell>
          <cell r="O294">
            <v>-46.145329719031359</v>
          </cell>
          <cell r="P294">
            <v>0</v>
          </cell>
          <cell r="Q294">
            <v>0</v>
          </cell>
          <cell r="R294">
            <v>0</v>
          </cell>
          <cell r="S294">
            <v>1133149.5760038621</v>
          </cell>
          <cell r="T294">
            <v>1778939</v>
          </cell>
          <cell r="U294">
            <v>1438359.377392682</v>
          </cell>
          <cell r="V294">
            <v>10849.806453450616</v>
          </cell>
          <cell r="W294">
            <v>0</v>
          </cell>
          <cell r="X294">
            <v>3228148.1838461328</v>
          </cell>
          <cell r="Y294">
            <v>28058.580000000016</v>
          </cell>
          <cell r="Z294">
            <v>0</v>
          </cell>
          <cell r="AA294">
            <v>0</v>
          </cell>
          <cell r="AB294">
            <v>19681.888023224717</v>
          </cell>
          <cell r="AC294">
            <v>47740.468023224734</v>
          </cell>
          <cell r="AD294" t="str">
            <v>N/A</v>
          </cell>
          <cell r="AE294">
            <v>636624</v>
          </cell>
          <cell r="AF294">
            <v>636624</v>
          </cell>
          <cell r="AG294">
            <v>636624</v>
          </cell>
          <cell r="AH294">
            <v>636624</v>
          </cell>
          <cell r="AI294">
            <v>633911</v>
          </cell>
          <cell r="AJ294">
            <v>0</v>
          </cell>
          <cell r="AK294">
            <v>3180407</v>
          </cell>
          <cell r="AL294">
            <v>4397552</v>
          </cell>
          <cell r="AM294">
            <v>1133149.5760038621</v>
          </cell>
          <cell r="AN294">
            <v>-139832.41999999998</v>
          </cell>
          <cell r="AO294">
            <v>1429527.2958229079</v>
          </cell>
          <cell r="AP294">
            <v>0</v>
          </cell>
          <cell r="AQ294">
            <v>1750880.42</v>
          </cell>
          <cell r="AR294">
            <v>0</v>
          </cell>
          <cell r="AS294">
            <v>0</v>
          </cell>
          <cell r="AT294">
            <v>8571276.8718267716</v>
          </cell>
          <cell r="AU294">
            <v>1.3263820463390417E-4</v>
          </cell>
          <cell r="AV294">
            <v>0</v>
          </cell>
          <cell r="AW294">
            <v>0</v>
          </cell>
          <cell r="AY294">
            <v>0</v>
          </cell>
          <cell r="AZ294">
            <v>0</v>
          </cell>
          <cell r="BA294">
            <v>0</v>
          </cell>
          <cell r="BB294">
            <v>0</v>
          </cell>
          <cell r="BC294">
            <v>0</v>
          </cell>
          <cell r="BD294">
            <v>0</v>
          </cell>
          <cell r="BE294">
            <v>0</v>
          </cell>
          <cell r="BF294">
            <v>0</v>
          </cell>
          <cell r="BG294">
            <v>0</v>
          </cell>
          <cell r="BH294">
            <v>0</v>
          </cell>
          <cell r="BJ294">
            <v>0</v>
          </cell>
          <cell r="BL294">
            <v>0</v>
          </cell>
          <cell r="BM294">
            <v>0</v>
          </cell>
          <cell r="BN294">
            <v>0</v>
          </cell>
          <cell r="BO294">
            <v>0</v>
          </cell>
          <cell r="BQ294">
            <v>0</v>
          </cell>
          <cell r="BR294">
            <v>0</v>
          </cell>
          <cell r="BS294">
            <v>0</v>
          </cell>
          <cell r="BT294">
            <v>0</v>
          </cell>
          <cell r="CB294">
            <v>0</v>
          </cell>
          <cell r="CC294">
            <v>0</v>
          </cell>
          <cell r="CD294">
            <v>0</v>
          </cell>
          <cell r="CE294">
            <v>0</v>
          </cell>
          <cell r="CF294">
            <v>0</v>
          </cell>
          <cell r="CI294">
            <v>0</v>
          </cell>
          <cell r="CJ294">
            <v>0</v>
          </cell>
          <cell r="CK294">
            <v>0</v>
          </cell>
          <cell r="CV294">
            <v>1.9702544604855199E-4</v>
          </cell>
          <cell r="DG294">
            <v>8571277</v>
          </cell>
          <cell r="DR294">
            <v>2125000.5299999989</v>
          </cell>
          <cell r="EC294">
            <v>4.0335411116344542</v>
          </cell>
          <cell r="EN294">
            <v>2.4095909012463064E-2</v>
          </cell>
        </row>
        <row r="295">
          <cell r="B295">
            <v>39500</v>
          </cell>
          <cell r="C295" t="str">
            <v>Watauga County Schools</v>
          </cell>
          <cell r="D295">
            <v>1.7248036797073152E-3</v>
          </cell>
          <cell r="E295">
            <v>2984312.536642849</v>
          </cell>
          <cell r="F295">
            <v>2326936.9250290226</v>
          </cell>
          <cell r="G295">
            <v>77506</v>
          </cell>
          <cell r="H295">
            <v>-832729.24019081728</v>
          </cell>
          <cell r="I295">
            <v>-34459.907150957384</v>
          </cell>
          <cell r="J295">
            <v>2518342.2716445145</v>
          </cell>
          <cell r="K295">
            <v>0</v>
          </cell>
          <cell r="L295">
            <v>-132317.88361820386</v>
          </cell>
          <cell r="M295">
            <v>23745.392372328715</v>
          </cell>
          <cell r="N295">
            <v>895.1386136945024</v>
          </cell>
          <cell r="O295">
            <v>-403.96626982425028</v>
          </cell>
          <cell r="P295">
            <v>0</v>
          </cell>
          <cell r="Q295">
            <v>0</v>
          </cell>
          <cell r="R295">
            <v>0</v>
          </cell>
          <cell r="S295">
            <v>6931827.2670726059</v>
          </cell>
          <cell r="T295">
            <v>412412</v>
          </cell>
          <cell r="U295">
            <v>12591711.358222572</v>
          </cell>
          <cell r="V295">
            <v>94981.569489314861</v>
          </cell>
          <cell r="W295">
            <v>0</v>
          </cell>
          <cell r="X295">
            <v>13099104.927711887</v>
          </cell>
          <cell r="Y295">
            <v>24886.360000000102</v>
          </cell>
          <cell r="Z295">
            <v>0</v>
          </cell>
          <cell r="AA295">
            <v>0</v>
          </cell>
          <cell r="AB295">
            <v>172299.53575478692</v>
          </cell>
          <cell r="AC295">
            <v>197185.89575478702</v>
          </cell>
          <cell r="AD295" t="str">
            <v>N/A</v>
          </cell>
          <cell r="AE295">
            <v>2585133</v>
          </cell>
          <cell r="AF295">
            <v>2585134</v>
          </cell>
          <cell r="AG295">
            <v>2585134</v>
          </cell>
          <cell r="AH295">
            <v>2585134</v>
          </cell>
          <cell r="AI295">
            <v>2561388</v>
          </cell>
          <cell r="AJ295">
            <v>0</v>
          </cell>
          <cell r="AK295">
            <v>12901923</v>
          </cell>
          <cell r="AL295">
            <v>56690097</v>
          </cell>
          <cell r="AM295">
            <v>6931827.2670726059</v>
          </cell>
          <cell r="AN295">
            <v>-1489020.64</v>
          </cell>
          <cell r="AO295">
            <v>12514393.391957102</v>
          </cell>
          <cell r="AP295">
            <v>0</v>
          </cell>
          <cell r="AQ295">
            <v>387525.6399999999</v>
          </cell>
          <cell r="AR295">
            <v>0</v>
          </cell>
          <cell r="AS295">
            <v>0</v>
          </cell>
          <cell r="AT295">
            <v>75034822.659029707</v>
          </cell>
          <cell r="AU295">
            <v>1.7098767393972417E-3</v>
          </cell>
          <cell r="AV295">
            <v>0</v>
          </cell>
          <cell r="AW295">
            <v>0</v>
          </cell>
          <cell r="AY295">
            <v>0</v>
          </cell>
          <cell r="AZ295">
            <v>0</v>
          </cell>
          <cell r="BA295">
            <v>0</v>
          </cell>
          <cell r="BB295">
            <v>0</v>
          </cell>
          <cell r="BC295">
            <v>0</v>
          </cell>
          <cell r="BD295">
            <v>0</v>
          </cell>
          <cell r="BE295">
            <v>0</v>
          </cell>
          <cell r="BF295">
            <v>0</v>
          </cell>
          <cell r="BG295">
            <v>0</v>
          </cell>
          <cell r="BH295">
            <v>0</v>
          </cell>
          <cell r="BJ295">
            <v>0</v>
          </cell>
          <cell r="BL295">
            <v>0</v>
          </cell>
          <cell r="BM295">
            <v>0</v>
          </cell>
          <cell r="BN295">
            <v>0</v>
          </cell>
          <cell r="BO295">
            <v>0</v>
          </cell>
          <cell r="BQ295">
            <v>0</v>
          </cell>
          <cell r="BR295">
            <v>0</v>
          </cell>
          <cell r="BS295">
            <v>0</v>
          </cell>
          <cell r="BT295">
            <v>0</v>
          </cell>
          <cell r="CB295">
            <v>0</v>
          </cell>
          <cell r="CC295">
            <v>0</v>
          </cell>
          <cell r="CD295">
            <v>0</v>
          </cell>
          <cell r="CE295">
            <v>0</v>
          </cell>
          <cell r="CF295">
            <v>0</v>
          </cell>
          <cell r="CI295">
            <v>0</v>
          </cell>
          <cell r="CJ295">
            <v>0</v>
          </cell>
          <cell r="CK295">
            <v>0</v>
          </cell>
          <cell r="CV295">
            <v>1.7248036797073152E-3</v>
          </cell>
          <cell r="DG295">
            <v>75034823</v>
          </cell>
          <cell r="DR295">
            <v>25922978.730000019</v>
          </cell>
          <cell r="EC295">
            <v>2.8945293587408636</v>
          </cell>
          <cell r="EN295">
            <v>2.4095909012463064E-2</v>
          </cell>
        </row>
        <row r="296">
          <cell r="B296">
            <v>39501</v>
          </cell>
          <cell r="C296" t="str">
            <v>Two Rivers Community School</v>
          </cell>
          <cell r="D296">
            <v>5.6765281817118127E-5</v>
          </cell>
          <cell r="E296">
            <v>98217.173447610374</v>
          </cell>
          <cell r="F296">
            <v>76582.182583437665</v>
          </cell>
          <cell r="G296">
            <v>-64214</v>
          </cell>
          <cell r="H296">
            <v>-27406.081372001558</v>
          </cell>
          <cell r="I296">
            <v>-1134.1153569128276</v>
          </cell>
          <cell r="J296">
            <v>82881.55367694977</v>
          </cell>
          <cell r="K296">
            <v>0</v>
          </cell>
          <cell r="L296">
            <v>-4354.7344207350861</v>
          </cell>
          <cell r="M296">
            <v>781.48829674459898</v>
          </cell>
          <cell r="N296">
            <v>29.460045957447967</v>
          </cell>
          <cell r="O296">
            <v>-13.294996654387237</v>
          </cell>
          <cell r="P296">
            <v>0</v>
          </cell>
          <cell r="Q296">
            <v>0</v>
          </cell>
          <cell r="R296">
            <v>0</v>
          </cell>
          <cell r="S296">
            <v>161369.631904396</v>
          </cell>
          <cell r="T296">
            <v>0</v>
          </cell>
          <cell r="U296">
            <v>414407.76838474884</v>
          </cell>
          <cell r="V296">
            <v>3125.9531869783959</v>
          </cell>
          <cell r="W296">
            <v>0</v>
          </cell>
          <cell r="X296">
            <v>417533.72157172725</v>
          </cell>
          <cell r="Y296">
            <v>321071.34000000003</v>
          </cell>
          <cell r="Z296">
            <v>0</v>
          </cell>
          <cell r="AA296">
            <v>0</v>
          </cell>
          <cell r="AB296">
            <v>5670.5767845641376</v>
          </cell>
          <cell r="AC296">
            <v>326741.91678456415</v>
          </cell>
          <cell r="AD296" t="str">
            <v>N/A</v>
          </cell>
          <cell r="AE296">
            <v>18315</v>
          </cell>
          <cell r="AF296">
            <v>18315</v>
          </cell>
          <cell r="AG296">
            <v>18315</v>
          </cell>
          <cell r="AH296">
            <v>18315</v>
          </cell>
          <cell r="AI296">
            <v>17533</v>
          </cell>
          <cell r="AJ296">
            <v>0</v>
          </cell>
          <cell r="AK296">
            <v>90793</v>
          </cell>
          <cell r="AL296">
            <v>2264603</v>
          </cell>
          <cell r="AM296">
            <v>161369.631904396</v>
          </cell>
          <cell r="AN296">
            <v>-47281.659999999996</v>
          </cell>
          <cell r="AO296">
            <v>411863.14478716312</v>
          </cell>
          <cell r="AP296">
            <v>0</v>
          </cell>
          <cell r="AQ296">
            <v>-321071.34000000003</v>
          </cell>
          <cell r="AR296">
            <v>0</v>
          </cell>
          <cell r="AS296">
            <v>0</v>
          </cell>
          <cell r="AT296">
            <v>2469482.7766915592</v>
          </cell>
          <cell r="AU296">
            <v>6.8304563929972694E-5</v>
          </cell>
          <cell r="AV296">
            <v>0</v>
          </cell>
          <cell r="AW296">
            <v>0</v>
          </cell>
          <cell r="AY296">
            <v>0</v>
          </cell>
          <cell r="AZ296">
            <v>0</v>
          </cell>
          <cell r="BA296">
            <v>0</v>
          </cell>
          <cell r="BB296">
            <v>0</v>
          </cell>
          <cell r="BC296">
            <v>0</v>
          </cell>
          <cell r="BD296">
            <v>0</v>
          </cell>
          <cell r="BE296">
            <v>0</v>
          </cell>
          <cell r="BF296">
            <v>0</v>
          </cell>
          <cell r="BG296">
            <v>0</v>
          </cell>
          <cell r="BH296">
            <v>0</v>
          </cell>
          <cell r="BJ296">
            <v>0</v>
          </cell>
          <cell r="BL296">
            <v>0</v>
          </cell>
          <cell r="BM296">
            <v>0</v>
          </cell>
          <cell r="BN296">
            <v>0</v>
          </cell>
          <cell r="BO296">
            <v>0</v>
          </cell>
          <cell r="BQ296">
            <v>0</v>
          </cell>
          <cell r="BR296">
            <v>0</v>
          </cell>
          <cell r="BS296">
            <v>0</v>
          </cell>
          <cell r="BT296">
            <v>0</v>
          </cell>
          <cell r="CB296">
            <v>0</v>
          </cell>
          <cell r="CC296">
            <v>0</v>
          </cell>
          <cell r="CD296">
            <v>0</v>
          </cell>
          <cell r="CE296">
            <v>0</v>
          </cell>
          <cell r="CF296">
            <v>0</v>
          </cell>
          <cell r="CI296">
            <v>0</v>
          </cell>
          <cell r="CJ296">
            <v>0</v>
          </cell>
          <cell r="CK296">
            <v>0</v>
          </cell>
          <cell r="CV296">
            <v>5.6765281817118127E-5</v>
          </cell>
          <cell r="DG296">
            <v>2469483</v>
          </cell>
          <cell r="DR296">
            <v>832761.98999999976</v>
          </cell>
          <cell r="EC296">
            <v>2.9654127225475322</v>
          </cell>
          <cell r="EN296">
            <v>2.4095909012463064E-2</v>
          </cell>
        </row>
        <row r="297">
          <cell r="B297">
            <v>39600</v>
          </cell>
          <cell r="C297" t="str">
            <v>Wayne County Schools</v>
          </cell>
          <cell r="D297">
            <v>5.5737648517659062E-3</v>
          </cell>
          <cell r="E297">
            <v>9643912.8227317389</v>
          </cell>
          <cell r="F297">
            <v>7519579.9948686752</v>
          </cell>
          <cell r="G297">
            <v>-200228</v>
          </cell>
          <cell r="H297">
            <v>-2690994.3575728685</v>
          </cell>
          <cell r="I297">
            <v>-111358.42387912565</v>
          </cell>
          <cell r="J297">
            <v>8138113.2261907076</v>
          </cell>
          <cell r="K297">
            <v>0</v>
          </cell>
          <cell r="L297">
            <v>-427589.97887594119</v>
          </cell>
          <cell r="M297">
            <v>76734.085712720043</v>
          </cell>
          <cell r="N297">
            <v>2892.6724827694702</v>
          </cell>
          <cell r="O297">
            <v>-1305.4314659320928</v>
          </cell>
          <cell r="P297">
            <v>0</v>
          </cell>
          <cell r="Q297">
            <v>0</v>
          </cell>
          <cell r="R297">
            <v>0</v>
          </cell>
          <cell r="S297">
            <v>21949756.610192742</v>
          </cell>
          <cell r="T297">
            <v>109015.99999999907</v>
          </cell>
          <cell r="U297">
            <v>40690566.130953535</v>
          </cell>
          <cell r="V297">
            <v>306936.34285088017</v>
          </cell>
          <cell r="W297">
            <v>0</v>
          </cell>
          <cell r="X297">
            <v>41106518.473804414</v>
          </cell>
          <cell r="Y297">
            <v>1110154</v>
          </cell>
          <cell r="Z297">
            <v>0</v>
          </cell>
          <cell r="AA297">
            <v>0</v>
          </cell>
          <cell r="AB297">
            <v>556792.11939562822</v>
          </cell>
          <cell r="AC297">
            <v>1666946.1193956281</v>
          </cell>
          <cell r="AD297" t="str">
            <v>N/A</v>
          </cell>
          <cell r="AE297">
            <v>7903261</v>
          </cell>
          <cell r="AF297">
            <v>7903261</v>
          </cell>
          <cell r="AG297">
            <v>7903261</v>
          </cell>
          <cell r="AH297">
            <v>7903261</v>
          </cell>
          <cell r="AI297">
            <v>7826527</v>
          </cell>
          <cell r="AJ297">
            <v>0</v>
          </cell>
          <cell r="AK297">
            <v>39439571</v>
          </cell>
          <cell r="AL297">
            <v>186127533</v>
          </cell>
          <cell r="AM297">
            <v>21949756.610192742</v>
          </cell>
          <cell r="AN297">
            <v>-5039145.9999999991</v>
          </cell>
          <cell r="AO297">
            <v>40440710.354408793</v>
          </cell>
          <cell r="AP297">
            <v>0</v>
          </cell>
          <cell r="AQ297">
            <v>-1001138.0000000009</v>
          </cell>
          <cell r="AR297">
            <v>0</v>
          </cell>
          <cell r="AS297">
            <v>0</v>
          </cell>
          <cell r="AT297">
            <v>242477715.96460155</v>
          </cell>
          <cell r="AU297">
            <v>5.6139459631843868E-3</v>
          </cell>
          <cell r="AV297">
            <v>0</v>
          </cell>
          <cell r="AW297">
            <v>0</v>
          </cell>
          <cell r="AY297">
            <v>0</v>
          </cell>
          <cell r="AZ297">
            <v>0</v>
          </cell>
          <cell r="BA297">
            <v>0</v>
          </cell>
          <cell r="BB297">
            <v>0</v>
          </cell>
          <cell r="BC297">
            <v>0</v>
          </cell>
          <cell r="BD297">
            <v>0</v>
          </cell>
          <cell r="BE297">
            <v>0</v>
          </cell>
          <cell r="BF297">
            <v>0</v>
          </cell>
          <cell r="BG297">
            <v>0</v>
          </cell>
          <cell r="BH297">
            <v>0</v>
          </cell>
          <cell r="BJ297">
            <v>0</v>
          </cell>
          <cell r="BL297">
            <v>0</v>
          </cell>
          <cell r="BM297">
            <v>0</v>
          </cell>
          <cell r="BN297">
            <v>0</v>
          </cell>
          <cell r="BO297">
            <v>0</v>
          </cell>
          <cell r="BQ297">
            <v>0</v>
          </cell>
          <cell r="BR297">
            <v>0</v>
          </cell>
          <cell r="BS297">
            <v>0</v>
          </cell>
          <cell r="BT297">
            <v>0</v>
          </cell>
          <cell r="CB297">
            <v>0</v>
          </cell>
          <cell r="CC297">
            <v>0</v>
          </cell>
          <cell r="CD297">
            <v>0</v>
          </cell>
          <cell r="CE297">
            <v>0</v>
          </cell>
          <cell r="CF297">
            <v>0</v>
          </cell>
          <cell r="CI297">
            <v>0</v>
          </cell>
          <cell r="CJ297">
            <v>0</v>
          </cell>
          <cell r="CK297">
            <v>0</v>
          </cell>
          <cell r="CV297">
            <v>5.5737648517659062E-3</v>
          </cell>
          <cell r="DG297">
            <v>242477716</v>
          </cell>
          <cell r="DR297">
            <v>87409006.83999984</v>
          </cell>
          <cell r="EC297">
            <v>2.7740587013401243</v>
          </cell>
          <cell r="EN297">
            <v>2.4095909012463064E-2</v>
          </cell>
        </row>
        <row r="298">
          <cell r="B298">
            <v>39605</v>
          </cell>
          <cell r="C298" t="str">
            <v>Wayne Community College</v>
          </cell>
          <cell r="D298">
            <v>8.0206600992329302E-4</v>
          </cell>
          <cell r="E298">
            <v>1387761.2140967648</v>
          </cell>
          <cell r="F298">
            <v>1082069.2446098621</v>
          </cell>
          <cell r="G298">
            <v>-137595</v>
          </cell>
          <cell r="H298">
            <v>-387234.69046613004</v>
          </cell>
          <cell r="I298">
            <v>-16024.502125126304</v>
          </cell>
          <cell r="J298">
            <v>1171076.3150631925</v>
          </cell>
          <cell r="K298">
            <v>0</v>
          </cell>
          <cell r="L298">
            <v>-61530.293681398231</v>
          </cell>
          <cell r="M298">
            <v>11042.052111906747</v>
          </cell>
          <cell r="N298">
            <v>416.25621782999059</v>
          </cell>
          <cell r="O298">
            <v>-187.85188018413447</v>
          </cell>
          <cell r="P298">
            <v>0</v>
          </cell>
          <cell r="Q298">
            <v>0</v>
          </cell>
          <cell r="R298">
            <v>0</v>
          </cell>
          <cell r="S298">
            <v>3049792.7439467176</v>
          </cell>
          <cell r="T298">
            <v>48022.260000000126</v>
          </cell>
          <cell r="U298">
            <v>5855381.5753159625</v>
          </cell>
          <cell r="V298">
            <v>44168.208447626988</v>
          </cell>
          <cell r="W298">
            <v>0</v>
          </cell>
          <cell r="X298">
            <v>5947572.0437635891</v>
          </cell>
          <cell r="Y298">
            <v>735996</v>
          </cell>
          <cell r="Z298">
            <v>0</v>
          </cell>
          <cell r="AA298">
            <v>0</v>
          </cell>
          <cell r="AB298">
            <v>80122.510625631519</v>
          </cell>
          <cell r="AC298">
            <v>816118.51062563155</v>
          </cell>
          <cell r="AD298" t="str">
            <v>N/A</v>
          </cell>
          <cell r="AE298">
            <v>1028499</v>
          </cell>
          <cell r="AF298">
            <v>1028500</v>
          </cell>
          <cell r="AG298">
            <v>1028500</v>
          </cell>
          <cell r="AH298">
            <v>1028500</v>
          </cell>
          <cell r="AI298">
            <v>1017458</v>
          </cell>
          <cell r="AJ298">
            <v>0</v>
          </cell>
          <cell r="AK298">
            <v>5131457</v>
          </cell>
          <cell r="AL298">
            <v>27475287</v>
          </cell>
          <cell r="AM298">
            <v>3049792.7439467176</v>
          </cell>
          <cell r="AN298">
            <v>-763935.26000000013</v>
          </cell>
          <cell r="AO298">
            <v>5819427.2731379578</v>
          </cell>
          <cell r="AP298">
            <v>0</v>
          </cell>
          <cell r="AQ298">
            <v>-687973.73999999987</v>
          </cell>
          <cell r="AR298">
            <v>0</v>
          </cell>
          <cell r="AS298">
            <v>0</v>
          </cell>
          <cell r="AT298">
            <v>34892598.017084673</v>
          </cell>
          <cell r="AU298">
            <v>8.2870476980727954E-4</v>
          </cell>
          <cell r="AV298">
            <v>0</v>
          </cell>
          <cell r="AW298">
            <v>0</v>
          </cell>
          <cell r="AY298">
            <v>0</v>
          </cell>
          <cell r="AZ298">
            <v>0</v>
          </cell>
          <cell r="BA298">
            <v>0</v>
          </cell>
          <cell r="BB298">
            <v>0</v>
          </cell>
          <cell r="BC298">
            <v>0</v>
          </cell>
          <cell r="BD298">
            <v>0</v>
          </cell>
          <cell r="BE298">
            <v>0</v>
          </cell>
          <cell r="BF298">
            <v>0</v>
          </cell>
          <cell r="BG298">
            <v>0</v>
          </cell>
          <cell r="BH298">
            <v>0</v>
          </cell>
          <cell r="BJ298">
            <v>0</v>
          </cell>
          <cell r="BL298">
            <v>0</v>
          </cell>
          <cell r="BM298">
            <v>0</v>
          </cell>
          <cell r="BN298">
            <v>0</v>
          </cell>
          <cell r="BO298">
            <v>0</v>
          </cell>
          <cell r="BQ298">
            <v>0</v>
          </cell>
          <cell r="BR298">
            <v>0</v>
          </cell>
          <cell r="BS298">
            <v>0</v>
          </cell>
          <cell r="BT298">
            <v>0</v>
          </cell>
          <cell r="CB298">
            <v>0</v>
          </cell>
          <cell r="CC298">
            <v>0</v>
          </cell>
          <cell r="CD298">
            <v>0</v>
          </cell>
          <cell r="CE298">
            <v>0</v>
          </cell>
          <cell r="CF298">
            <v>0</v>
          </cell>
          <cell r="CI298">
            <v>0</v>
          </cell>
          <cell r="CJ298">
            <v>0</v>
          </cell>
          <cell r="CK298">
            <v>0</v>
          </cell>
          <cell r="CV298">
            <v>8.0206600992329302E-4</v>
          </cell>
          <cell r="DG298">
            <v>34892598</v>
          </cell>
          <cell r="DR298">
            <v>13057119.070000004</v>
          </cell>
          <cell r="EC298">
            <v>2.6723044963394051</v>
          </cell>
          <cell r="EN298">
            <v>2.4095909012463064E-2</v>
          </cell>
        </row>
        <row r="299">
          <cell r="B299">
            <v>39700</v>
          </cell>
          <cell r="C299" t="str">
            <v>Wilkes County Schools</v>
          </cell>
          <cell r="D299">
            <v>3.3775978740848297E-3</v>
          </cell>
          <cell r="E299">
            <v>5844031.8732854575</v>
          </cell>
          <cell r="F299">
            <v>4556725.6746815396</v>
          </cell>
          <cell r="G299">
            <v>-236735</v>
          </cell>
          <cell r="H299">
            <v>-1630692.5503742308</v>
          </cell>
          <cell r="I299">
            <v>-67481.134521921354</v>
          </cell>
          <cell r="J299">
            <v>4931545.3132427577</v>
          </cell>
          <cell r="K299">
            <v>0</v>
          </cell>
          <cell r="L299">
            <v>-259111.57754956049</v>
          </cell>
          <cell r="M299">
            <v>46499.429320383453</v>
          </cell>
          <cell r="N299">
            <v>1752.9057446925449</v>
          </cell>
          <cell r="O299">
            <v>-791.06719808940795</v>
          </cell>
          <cell r="P299">
            <v>0</v>
          </cell>
          <cell r="Q299">
            <v>0</v>
          </cell>
          <cell r="R299">
            <v>0</v>
          </cell>
          <cell r="S299">
            <v>13185743.866631029</v>
          </cell>
          <cell r="T299">
            <v>0</v>
          </cell>
          <cell r="U299">
            <v>24657726.56621379</v>
          </cell>
          <cell r="V299">
            <v>185997.71728153381</v>
          </cell>
          <cell r="W299">
            <v>0</v>
          </cell>
          <cell r="X299">
            <v>24843724.283495326</v>
          </cell>
          <cell r="Y299">
            <v>1183675.69</v>
          </cell>
          <cell r="Z299">
            <v>0</v>
          </cell>
          <cell r="AA299">
            <v>0</v>
          </cell>
          <cell r="AB299">
            <v>337405.67260960676</v>
          </cell>
          <cell r="AC299">
            <v>1521081.3626096067</v>
          </cell>
          <cell r="AD299" t="str">
            <v>N/A</v>
          </cell>
          <cell r="AE299">
            <v>4673829</v>
          </cell>
          <cell r="AF299">
            <v>4673829</v>
          </cell>
          <cell r="AG299">
            <v>4673829</v>
          </cell>
          <cell r="AH299">
            <v>4673829</v>
          </cell>
          <cell r="AI299">
            <v>4627329</v>
          </cell>
          <cell r="AJ299">
            <v>0</v>
          </cell>
          <cell r="AK299">
            <v>23322645</v>
          </cell>
          <cell r="AL299">
            <v>113304758</v>
          </cell>
          <cell r="AM299">
            <v>13185743.866631029</v>
          </cell>
          <cell r="AN299">
            <v>-2876157.31</v>
          </cell>
          <cell r="AO299">
            <v>24506318.610885717</v>
          </cell>
          <cell r="AP299">
            <v>0</v>
          </cell>
          <cell r="AQ299">
            <v>-1183675.69</v>
          </cell>
          <cell r="AR299">
            <v>0</v>
          </cell>
          <cell r="AS299">
            <v>0</v>
          </cell>
          <cell r="AT299">
            <v>146936987.47751674</v>
          </cell>
          <cell r="AU299">
            <v>3.4174782282730752E-3</v>
          </cell>
          <cell r="AV299">
            <v>0</v>
          </cell>
          <cell r="AW299">
            <v>0</v>
          </cell>
          <cell r="AY299">
            <v>0</v>
          </cell>
          <cell r="AZ299">
            <v>0</v>
          </cell>
          <cell r="BA299">
            <v>0</v>
          </cell>
          <cell r="BB299">
            <v>0</v>
          </cell>
          <cell r="BC299">
            <v>0</v>
          </cell>
          <cell r="BD299">
            <v>0</v>
          </cell>
          <cell r="BE299">
            <v>0</v>
          </cell>
          <cell r="BF299">
            <v>0</v>
          </cell>
          <cell r="BG299">
            <v>0</v>
          </cell>
          <cell r="BH299">
            <v>0</v>
          </cell>
          <cell r="BJ299">
            <v>0</v>
          </cell>
          <cell r="BL299">
            <v>0</v>
          </cell>
          <cell r="BM299">
            <v>0</v>
          </cell>
          <cell r="BN299">
            <v>0</v>
          </cell>
          <cell r="BO299">
            <v>0</v>
          </cell>
          <cell r="BQ299">
            <v>0</v>
          </cell>
          <cell r="BR299">
            <v>0</v>
          </cell>
          <cell r="BS299">
            <v>0</v>
          </cell>
          <cell r="BT299">
            <v>0</v>
          </cell>
          <cell r="CB299">
            <v>0</v>
          </cell>
          <cell r="CC299">
            <v>0</v>
          </cell>
          <cell r="CD299">
            <v>0</v>
          </cell>
          <cell r="CE299">
            <v>0</v>
          </cell>
          <cell r="CF299">
            <v>0</v>
          </cell>
          <cell r="CI299">
            <v>0</v>
          </cell>
          <cell r="CJ299">
            <v>0</v>
          </cell>
          <cell r="CK299">
            <v>0</v>
          </cell>
          <cell r="CV299">
            <v>3.3775978740848297E-3</v>
          </cell>
          <cell r="DG299">
            <v>146936988</v>
          </cell>
          <cell r="DR299">
            <v>50024277.060000062</v>
          </cell>
          <cell r="EC299">
            <v>2.9373135732428679</v>
          </cell>
          <cell r="EN299">
            <v>2.4095909012463064E-2</v>
          </cell>
        </row>
        <row r="300">
          <cell r="B300">
            <v>39703</v>
          </cell>
          <cell r="C300" t="str">
            <v>Pinnacle Classical Academy</v>
          </cell>
          <cell r="D300">
            <v>1.0526279690453541E-4</v>
          </cell>
          <cell r="E300">
            <v>182129.1826659377</v>
          </cell>
          <cell r="F300">
            <v>142010.30055232631</v>
          </cell>
          <cell r="G300">
            <v>160430</v>
          </cell>
          <cell r="H300">
            <v>-50820.51361436594</v>
          </cell>
          <cell r="I300">
            <v>-2103.0487414056915</v>
          </cell>
          <cell r="J300">
            <v>153691.55005583365</v>
          </cell>
          <cell r="K300">
            <v>0</v>
          </cell>
          <cell r="L300">
            <v>-8075.2091812005174</v>
          </cell>
          <cell r="M300">
            <v>1449.1541525068449</v>
          </cell>
          <cell r="N300">
            <v>54.629286337515786</v>
          </cell>
          <cell r="O300">
            <v>-24.653599663011239</v>
          </cell>
          <cell r="P300">
            <v>0</v>
          </cell>
          <cell r="Q300">
            <v>0</v>
          </cell>
          <cell r="R300">
            <v>0</v>
          </cell>
          <cell r="S300">
            <v>578741.39157630678</v>
          </cell>
          <cell r="T300">
            <v>818365</v>
          </cell>
          <cell r="U300">
            <v>768457.75027916825</v>
          </cell>
          <cell r="V300">
            <v>5796.6166100273795</v>
          </cell>
          <cell r="W300">
            <v>0</v>
          </cell>
          <cell r="X300">
            <v>1592619.3668891955</v>
          </cell>
          <cell r="Y300">
            <v>16213.239999999991</v>
          </cell>
          <cell r="Z300">
            <v>0</v>
          </cell>
          <cell r="AA300">
            <v>0</v>
          </cell>
          <cell r="AB300">
            <v>10515.243707028458</v>
          </cell>
          <cell r="AC300">
            <v>26728.483707028448</v>
          </cell>
          <cell r="AD300" t="str">
            <v>N/A</v>
          </cell>
          <cell r="AE300">
            <v>313468</v>
          </cell>
          <cell r="AF300">
            <v>313468</v>
          </cell>
          <cell r="AG300">
            <v>313468</v>
          </cell>
          <cell r="AH300">
            <v>313468</v>
          </cell>
          <cell r="AI300">
            <v>312019</v>
          </cell>
          <cell r="AJ300">
            <v>0</v>
          </cell>
          <cell r="AK300">
            <v>1565891</v>
          </cell>
          <cell r="AL300">
            <v>2507897</v>
          </cell>
          <cell r="AM300">
            <v>578741.39157630678</v>
          </cell>
          <cell r="AN300">
            <v>-73239.760000000009</v>
          </cell>
          <cell r="AO300">
            <v>763739.12318216718</v>
          </cell>
          <cell r="AP300">
            <v>0</v>
          </cell>
          <cell r="AQ300">
            <v>802151.76</v>
          </cell>
          <cell r="AR300">
            <v>0</v>
          </cell>
          <cell r="AS300">
            <v>0</v>
          </cell>
          <cell r="AT300">
            <v>4579289.5147584742</v>
          </cell>
          <cell r="AU300">
            <v>7.564273928515392E-5</v>
          </cell>
          <cell r="AV300">
            <v>0</v>
          </cell>
          <cell r="AW300">
            <v>0</v>
          </cell>
          <cell r="AY300">
            <v>0</v>
          </cell>
          <cell r="AZ300">
            <v>0</v>
          </cell>
          <cell r="BA300">
            <v>0</v>
          </cell>
          <cell r="BB300">
            <v>0</v>
          </cell>
          <cell r="BC300">
            <v>0</v>
          </cell>
          <cell r="BD300">
            <v>0</v>
          </cell>
          <cell r="BE300">
            <v>0</v>
          </cell>
          <cell r="BF300">
            <v>0</v>
          </cell>
          <cell r="BG300">
            <v>0</v>
          </cell>
          <cell r="BH300">
            <v>0</v>
          </cell>
          <cell r="BJ300">
            <v>0</v>
          </cell>
          <cell r="BL300">
            <v>0</v>
          </cell>
          <cell r="BM300">
            <v>0</v>
          </cell>
          <cell r="BN300">
            <v>0</v>
          </cell>
          <cell r="BO300">
            <v>0</v>
          </cell>
          <cell r="BQ300">
            <v>0</v>
          </cell>
          <cell r="BR300">
            <v>0</v>
          </cell>
          <cell r="BS300">
            <v>0</v>
          </cell>
          <cell r="BT300">
            <v>0</v>
          </cell>
          <cell r="CB300">
            <v>0</v>
          </cell>
          <cell r="CC300">
            <v>0</v>
          </cell>
          <cell r="CD300">
            <v>0</v>
          </cell>
          <cell r="CE300">
            <v>0</v>
          </cell>
          <cell r="CF300">
            <v>0</v>
          </cell>
          <cell r="CI300">
            <v>0</v>
          </cell>
          <cell r="CJ300">
            <v>0</v>
          </cell>
          <cell r="CK300">
            <v>0</v>
          </cell>
          <cell r="CV300">
            <v>1.0526279690453541E-4</v>
          </cell>
          <cell r="DG300">
            <v>4579289</v>
          </cell>
          <cell r="DR300">
            <v>1235890.25</v>
          </cell>
          <cell r="EC300">
            <v>3.7052553816975253</v>
          </cell>
          <cell r="EN300">
            <v>2.4095909012463064E-2</v>
          </cell>
        </row>
        <row r="301">
          <cell r="B301">
            <v>39705</v>
          </cell>
          <cell r="C301" t="str">
            <v>Wilkes Community College</v>
          </cell>
          <cell r="D301">
            <v>7.9264599698215235E-4</v>
          </cell>
          <cell r="E301">
            <v>1371462.3952535938</v>
          </cell>
          <cell r="F301">
            <v>1069360.6817717361</v>
          </cell>
          <cell r="G301">
            <v>88452</v>
          </cell>
          <cell r="H301">
            <v>-382686.74085809418</v>
          </cell>
          <cell r="I301">
            <v>-15836.299389283575</v>
          </cell>
          <cell r="J301">
            <v>1157322.3921859299</v>
          </cell>
          <cell r="K301">
            <v>0</v>
          </cell>
          <cell r="L301">
            <v>-60807.639740725208</v>
          </cell>
          <cell r="M301">
            <v>10912.366683894583</v>
          </cell>
          <cell r="N301">
            <v>411.36741951379742</v>
          </cell>
          <cell r="O301">
            <v>-185.64561895318991</v>
          </cell>
          <cell r="P301">
            <v>0</v>
          </cell>
          <cell r="Q301">
            <v>0</v>
          </cell>
          <cell r="R301">
            <v>0</v>
          </cell>
          <cell r="S301">
            <v>3238404.8777076122</v>
          </cell>
          <cell r="T301">
            <v>442255.12</v>
          </cell>
          <cell r="U301">
            <v>5786611.9609296499</v>
          </cell>
          <cell r="V301">
            <v>43649.466735578331</v>
          </cell>
          <cell r="W301">
            <v>0</v>
          </cell>
          <cell r="X301">
            <v>6272516.5476652281</v>
          </cell>
          <cell r="Y301">
            <v>0</v>
          </cell>
          <cell r="Z301">
            <v>0</v>
          </cell>
          <cell r="AA301">
            <v>0</v>
          </cell>
          <cell r="AB301">
            <v>79181.496946417872</v>
          </cell>
          <cell r="AC301">
            <v>79181.496946417872</v>
          </cell>
          <cell r="AD301" t="str">
            <v>N/A</v>
          </cell>
          <cell r="AE301">
            <v>1240849</v>
          </cell>
          <cell r="AF301">
            <v>1240850</v>
          </cell>
          <cell r="AG301">
            <v>1240850</v>
          </cell>
          <cell r="AH301">
            <v>1240850</v>
          </cell>
          <cell r="AI301">
            <v>1229938</v>
          </cell>
          <cell r="AJ301">
            <v>0</v>
          </cell>
          <cell r="AK301">
            <v>6193337</v>
          </cell>
          <cell r="AL301">
            <v>25783213</v>
          </cell>
          <cell r="AM301">
            <v>3238404.8777076122</v>
          </cell>
          <cell r="AN301">
            <v>-732158.12</v>
          </cell>
          <cell r="AO301">
            <v>5751079.9307188103</v>
          </cell>
          <cell r="AP301">
            <v>0</v>
          </cell>
          <cell r="AQ301">
            <v>442255.12</v>
          </cell>
          <cell r="AR301">
            <v>0</v>
          </cell>
          <cell r="AS301">
            <v>0</v>
          </cell>
          <cell r="AT301">
            <v>34482794.808426417</v>
          </cell>
          <cell r="AU301">
            <v>7.7766875144774574E-4</v>
          </cell>
          <cell r="AV301">
            <v>0</v>
          </cell>
          <cell r="AW301">
            <v>0</v>
          </cell>
          <cell r="AY301">
            <v>0</v>
          </cell>
          <cell r="AZ301">
            <v>0</v>
          </cell>
          <cell r="BA301">
            <v>0</v>
          </cell>
          <cell r="BB301">
            <v>0</v>
          </cell>
          <cell r="BC301">
            <v>0</v>
          </cell>
          <cell r="BD301">
            <v>0</v>
          </cell>
          <cell r="BE301">
            <v>0</v>
          </cell>
          <cell r="BF301">
            <v>0</v>
          </cell>
          <cell r="BG301">
            <v>0</v>
          </cell>
          <cell r="BH301">
            <v>0</v>
          </cell>
          <cell r="BJ301">
            <v>0</v>
          </cell>
          <cell r="BL301">
            <v>0</v>
          </cell>
          <cell r="BM301">
            <v>0</v>
          </cell>
          <cell r="BN301">
            <v>0</v>
          </cell>
          <cell r="BO301">
            <v>0</v>
          </cell>
          <cell r="BQ301">
            <v>0</v>
          </cell>
          <cell r="BR301">
            <v>0</v>
          </cell>
          <cell r="BS301">
            <v>0</v>
          </cell>
          <cell r="BT301">
            <v>0</v>
          </cell>
          <cell r="CB301">
            <v>0</v>
          </cell>
          <cell r="CC301">
            <v>0</v>
          </cell>
          <cell r="CD301">
            <v>0</v>
          </cell>
          <cell r="CE301">
            <v>0</v>
          </cell>
          <cell r="CF301">
            <v>0</v>
          </cell>
          <cell r="CI301">
            <v>0</v>
          </cell>
          <cell r="CJ301">
            <v>0</v>
          </cell>
          <cell r="CK301">
            <v>0</v>
          </cell>
          <cell r="CV301">
            <v>7.9264599698215235E-4</v>
          </cell>
          <cell r="DG301">
            <v>34482795</v>
          </cell>
          <cell r="DR301">
            <v>12760252.279999996</v>
          </cell>
          <cell r="EC301">
            <v>2.7023599724628653</v>
          </cell>
          <cell r="EN301">
            <v>2.4095909012463064E-2</v>
          </cell>
        </row>
        <row r="302">
          <cell r="B302">
            <v>39800</v>
          </cell>
          <cell r="C302" t="str">
            <v>Wilson County Schools</v>
          </cell>
          <cell r="D302">
            <v>3.7380233468300756E-3</v>
          </cell>
          <cell r="E302">
            <v>6467651.9811817873</v>
          </cell>
          <cell r="F302">
            <v>5042976.5744907707</v>
          </cell>
          <cell r="G302">
            <v>-562933</v>
          </cell>
          <cell r="H302">
            <v>-1804704.7197566011</v>
          </cell>
          <cell r="I302">
            <v>-74682.086416776248</v>
          </cell>
          <cell r="J302">
            <v>5457793.4390270412</v>
          </cell>
          <cell r="K302">
            <v>0</v>
          </cell>
          <cell r="L302">
            <v>-286761.52769567468</v>
          </cell>
          <cell r="M302">
            <v>51461.411006768903</v>
          </cell>
          <cell r="N302">
            <v>1939.9593565378725</v>
          </cell>
          <cell r="O302">
            <v>-875.48244806107198</v>
          </cell>
          <cell r="P302">
            <v>0</v>
          </cell>
          <cell r="Q302">
            <v>0</v>
          </cell>
          <cell r="R302">
            <v>0</v>
          </cell>
          <cell r="S302">
            <v>14291866.548745792</v>
          </cell>
          <cell r="T302">
            <v>0</v>
          </cell>
          <cell r="U302">
            <v>27288967.195135206</v>
          </cell>
          <cell r="V302">
            <v>205845.64402707561</v>
          </cell>
          <cell r="W302">
            <v>0</v>
          </cell>
          <cell r="X302">
            <v>27494812.839162283</v>
          </cell>
          <cell r="Y302">
            <v>2814661.5700000008</v>
          </cell>
          <cell r="Z302">
            <v>0</v>
          </cell>
          <cell r="AA302">
            <v>0</v>
          </cell>
          <cell r="AB302">
            <v>373410.43208388123</v>
          </cell>
          <cell r="AC302">
            <v>3188072.0020838818</v>
          </cell>
          <cell r="AD302" t="str">
            <v>N/A</v>
          </cell>
          <cell r="AE302">
            <v>4871640</v>
          </cell>
          <cell r="AF302">
            <v>4871640</v>
          </cell>
          <cell r="AG302">
            <v>4871640</v>
          </cell>
          <cell r="AH302">
            <v>4871640</v>
          </cell>
          <cell r="AI302">
            <v>4820178</v>
          </cell>
          <cell r="AJ302">
            <v>0</v>
          </cell>
          <cell r="AK302">
            <v>24306738</v>
          </cell>
          <cell r="AL302">
            <v>127292513</v>
          </cell>
          <cell r="AM302">
            <v>14291866.548745792</v>
          </cell>
          <cell r="AN302">
            <v>-3274399.4299999992</v>
          </cell>
          <cell r="AO302">
            <v>27121402.407078404</v>
          </cell>
          <cell r="AP302">
            <v>0</v>
          </cell>
          <cell r="AQ302">
            <v>-2814661.5700000008</v>
          </cell>
          <cell r="AR302">
            <v>0</v>
          </cell>
          <cell r="AS302">
            <v>0</v>
          </cell>
          <cell r="AT302">
            <v>162616720.9558242</v>
          </cell>
          <cell r="AU302">
            <v>3.8393744410324645E-3</v>
          </cell>
          <cell r="AV302">
            <v>0</v>
          </cell>
          <cell r="AW302">
            <v>0</v>
          </cell>
          <cell r="AY302">
            <v>0</v>
          </cell>
          <cell r="AZ302">
            <v>0</v>
          </cell>
          <cell r="BA302">
            <v>0</v>
          </cell>
          <cell r="BB302">
            <v>0</v>
          </cell>
          <cell r="BC302">
            <v>0</v>
          </cell>
          <cell r="BD302">
            <v>0</v>
          </cell>
          <cell r="BE302">
            <v>0</v>
          </cell>
          <cell r="BF302">
            <v>0</v>
          </cell>
          <cell r="BG302">
            <v>0</v>
          </cell>
          <cell r="BH302">
            <v>0</v>
          </cell>
          <cell r="BJ302">
            <v>0</v>
          </cell>
          <cell r="BL302">
            <v>0</v>
          </cell>
          <cell r="BM302">
            <v>0</v>
          </cell>
          <cell r="BN302">
            <v>0</v>
          </cell>
          <cell r="BO302">
            <v>0</v>
          </cell>
          <cell r="BQ302">
            <v>0</v>
          </cell>
          <cell r="BR302">
            <v>0</v>
          </cell>
          <cell r="BS302">
            <v>0</v>
          </cell>
          <cell r="BT302">
            <v>0</v>
          </cell>
          <cell r="CB302">
            <v>0</v>
          </cell>
          <cell r="CC302">
            <v>0</v>
          </cell>
          <cell r="CD302">
            <v>0</v>
          </cell>
          <cell r="CE302">
            <v>0</v>
          </cell>
          <cell r="CF302">
            <v>0</v>
          </cell>
          <cell r="CI302">
            <v>0</v>
          </cell>
          <cell r="CJ302">
            <v>0</v>
          </cell>
          <cell r="CK302">
            <v>0</v>
          </cell>
          <cell r="CV302">
            <v>3.7380233468300756E-3</v>
          </cell>
          <cell r="DG302">
            <v>162616721</v>
          </cell>
          <cell r="DR302">
            <v>56969445.149999999</v>
          </cell>
          <cell r="EC302">
            <v>2.854455060459721</v>
          </cell>
          <cell r="EN302">
            <v>2.4095909012463064E-2</v>
          </cell>
        </row>
        <row r="303">
          <cell r="B303">
            <v>39805</v>
          </cell>
          <cell r="C303" t="str">
            <v>Wilson Community College</v>
          </cell>
          <cell r="D303">
            <v>4.2042356770365802E-4</v>
          </cell>
          <cell r="E303">
            <v>727430.80187018623</v>
          </cell>
          <cell r="F303">
            <v>567194.47862500523</v>
          </cell>
          <cell r="G303">
            <v>-37148</v>
          </cell>
          <cell r="H303">
            <v>-202979.04173742756</v>
          </cell>
          <cell r="I303">
            <v>-8399.6557275438754</v>
          </cell>
          <cell r="J303">
            <v>613849.82824444456</v>
          </cell>
          <cell r="K303">
            <v>0</v>
          </cell>
          <cell r="L303">
            <v>-32252.689019774443</v>
          </cell>
          <cell r="M303">
            <v>5787.9761593456933</v>
          </cell>
          <cell r="N303">
            <v>218.19142316684443</v>
          </cell>
          <cell r="O303">
            <v>-98.46740379187375</v>
          </cell>
          <cell r="P303">
            <v>0</v>
          </cell>
          <cell r="Q303">
            <v>0</v>
          </cell>
          <cell r="R303">
            <v>0</v>
          </cell>
          <cell r="S303">
            <v>1633603.4224336105</v>
          </cell>
          <cell r="T303">
            <v>37708.669999999984</v>
          </cell>
          <cell r="U303">
            <v>3069249.1412222232</v>
          </cell>
          <cell r="V303">
            <v>23151.904637382773</v>
          </cell>
          <cell r="W303">
            <v>0</v>
          </cell>
          <cell r="X303">
            <v>3130109.7158596059</v>
          </cell>
          <cell r="Y303">
            <v>223449</v>
          </cell>
          <cell r="Z303">
            <v>0</v>
          </cell>
          <cell r="AA303">
            <v>0</v>
          </cell>
          <cell r="AB303">
            <v>41998.27863771937</v>
          </cell>
          <cell r="AC303">
            <v>265447.27863771934</v>
          </cell>
          <cell r="AD303" t="str">
            <v>N/A</v>
          </cell>
          <cell r="AE303">
            <v>574090</v>
          </cell>
          <cell r="AF303">
            <v>574090</v>
          </cell>
          <cell r="AG303">
            <v>574090</v>
          </cell>
          <cell r="AH303">
            <v>574090</v>
          </cell>
          <cell r="AI303">
            <v>568302</v>
          </cell>
          <cell r="AJ303">
            <v>0</v>
          </cell>
          <cell r="AK303">
            <v>2864662</v>
          </cell>
          <cell r="AL303">
            <v>14207069</v>
          </cell>
          <cell r="AM303">
            <v>1633603.4224336105</v>
          </cell>
          <cell r="AN303">
            <v>-415480.67</v>
          </cell>
          <cell r="AO303">
            <v>3050402.7672218867</v>
          </cell>
          <cell r="AP303">
            <v>0</v>
          </cell>
          <cell r="AQ303">
            <v>-185740.33000000002</v>
          </cell>
          <cell r="AR303">
            <v>0</v>
          </cell>
          <cell r="AS303">
            <v>0</v>
          </cell>
          <cell r="AT303">
            <v>18289854.189655498</v>
          </cell>
          <cell r="AU303">
            <v>4.2851110673070681E-4</v>
          </cell>
          <cell r="AV303">
            <v>0</v>
          </cell>
          <cell r="AW303">
            <v>0</v>
          </cell>
          <cell r="AY303">
            <v>0</v>
          </cell>
          <cell r="AZ303">
            <v>0</v>
          </cell>
          <cell r="BA303">
            <v>0</v>
          </cell>
          <cell r="BB303">
            <v>0</v>
          </cell>
          <cell r="BC303">
            <v>0</v>
          </cell>
          <cell r="BD303">
            <v>0</v>
          </cell>
          <cell r="BE303">
            <v>0</v>
          </cell>
          <cell r="BF303">
            <v>0</v>
          </cell>
          <cell r="BG303">
            <v>0</v>
          </cell>
          <cell r="BH303">
            <v>0</v>
          </cell>
          <cell r="BJ303">
            <v>0</v>
          </cell>
          <cell r="BL303">
            <v>0</v>
          </cell>
          <cell r="BM303">
            <v>0</v>
          </cell>
          <cell r="BN303">
            <v>0</v>
          </cell>
          <cell r="BO303">
            <v>0</v>
          </cell>
          <cell r="BQ303">
            <v>0</v>
          </cell>
          <cell r="BR303">
            <v>0</v>
          </cell>
          <cell r="BS303">
            <v>0</v>
          </cell>
          <cell r="BT303">
            <v>0</v>
          </cell>
          <cell r="CB303">
            <v>0</v>
          </cell>
          <cell r="CC303">
            <v>0</v>
          </cell>
          <cell r="CD303">
            <v>0</v>
          </cell>
          <cell r="CE303">
            <v>0</v>
          </cell>
          <cell r="CF303">
            <v>0</v>
          </cell>
          <cell r="CI303">
            <v>0</v>
          </cell>
          <cell r="CJ303">
            <v>0</v>
          </cell>
          <cell r="CK303">
            <v>0</v>
          </cell>
          <cell r="CV303">
            <v>4.2042356770365802E-4</v>
          </cell>
          <cell r="DG303">
            <v>18289854</v>
          </cell>
          <cell r="DR303">
            <v>6996756.6699999981</v>
          </cell>
          <cell r="EC303">
            <v>2.6140474597925389</v>
          </cell>
          <cell r="EN303">
            <v>2.4095909012463064E-2</v>
          </cell>
        </row>
        <row r="304">
          <cell r="B304">
            <v>39900</v>
          </cell>
          <cell r="C304" t="str">
            <v>Yadkin County Schools</v>
          </cell>
          <cell r="D304">
            <v>1.846225728420556E-3</v>
          </cell>
          <cell r="E304">
            <v>3194400.9927744321</v>
          </cell>
          <cell r="F304">
            <v>2490747.7123016114</v>
          </cell>
          <cell r="G304">
            <v>-121943</v>
          </cell>
          <cell r="H304">
            <v>-891351.38458730141</v>
          </cell>
          <cell r="I304">
            <v>-36885.802094228449</v>
          </cell>
          <cell r="J304">
            <v>2695627.5369659117</v>
          </cell>
          <cell r="K304">
            <v>0</v>
          </cell>
          <cell r="L304">
            <v>-141632.74576706524</v>
          </cell>
          <cell r="M304">
            <v>25417.011132927124</v>
          </cell>
          <cell r="N304">
            <v>958.15422853570021</v>
          </cell>
          <cell r="O304">
            <v>-432.40452785337845</v>
          </cell>
          <cell r="P304">
            <v>0</v>
          </cell>
          <cell r="Q304">
            <v>0</v>
          </cell>
          <cell r="R304">
            <v>0</v>
          </cell>
          <cell r="S304">
            <v>7214906.0704269689</v>
          </cell>
          <cell r="T304">
            <v>33032.189999999944</v>
          </cell>
          <cell r="U304">
            <v>13478137.684829559</v>
          </cell>
          <cell r="V304">
            <v>101668.0445317085</v>
          </cell>
          <cell r="W304">
            <v>0</v>
          </cell>
          <cell r="X304">
            <v>13612837.919361267</v>
          </cell>
          <cell r="Y304">
            <v>642743</v>
          </cell>
          <cell r="Z304">
            <v>0</v>
          </cell>
          <cell r="AA304">
            <v>0</v>
          </cell>
          <cell r="AB304">
            <v>184429.01047114225</v>
          </cell>
          <cell r="AC304">
            <v>827172.01047114225</v>
          </cell>
          <cell r="AD304" t="str">
            <v>N/A</v>
          </cell>
          <cell r="AE304">
            <v>2562216</v>
          </cell>
          <cell r="AF304">
            <v>2562217</v>
          </cell>
          <cell r="AG304">
            <v>2562217</v>
          </cell>
          <cell r="AH304">
            <v>2562217</v>
          </cell>
          <cell r="AI304">
            <v>2536800</v>
          </cell>
          <cell r="AJ304">
            <v>0</v>
          </cell>
          <cell r="AK304">
            <v>12785667</v>
          </cell>
          <cell r="AL304">
            <v>61981970</v>
          </cell>
          <cell r="AM304">
            <v>7214906.0704269689</v>
          </cell>
          <cell r="AN304">
            <v>-1665447.19</v>
          </cell>
          <cell r="AO304">
            <v>13395376.718890127</v>
          </cell>
          <cell r="AP304">
            <v>0</v>
          </cell>
          <cell r="AQ304">
            <v>-609710.81000000006</v>
          </cell>
          <cell r="AR304">
            <v>0</v>
          </cell>
          <cell r="AS304">
            <v>0</v>
          </cell>
          <cell r="AT304">
            <v>80317094.789317101</v>
          </cell>
          <cell r="AU304">
            <v>1.8694892888119446E-3</v>
          </cell>
          <cell r="AV304">
            <v>0</v>
          </cell>
          <cell r="AW304">
            <v>0</v>
          </cell>
          <cell r="AY304">
            <v>0</v>
          </cell>
          <cell r="AZ304">
            <v>0</v>
          </cell>
          <cell r="BA304">
            <v>0</v>
          </cell>
          <cell r="BB304">
            <v>0</v>
          </cell>
          <cell r="BC304">
            <v>0</v>
          </cell>
          <cell r="BD304">
            <v>0</v>
          </cell>
          <cell r="BE304">
            <v>0</v>
          </cell>
          <cell r="BF304">
            <v>0</v>
          </cell>
          <cell r="BG304">
            <v>0</v>
          </cell>
          <cell r="BH304">
            <v>0</v>
          </cell>
          <cell r="BJ304">
            <v>0</v>
          </cell>
          <cell r="BL304">
            <v>0</v>
          </cell>
          <cell r="BM304">
            <v>0</v>
          </cell>
          <cell r="BN304">
            <v>0</v>
          </cell>
          <cell r="BO304">
            <v>0</v>
          </cell>
          <cell r="BQ304">
            <v>0</v>
          </cell>
          <cell r="BR304">
            <v>0</v>
          </cell>
          <cell r="BS304">
            <v>0</v>
          </cell>
          <cell r="BT304">
            <v>0</v>
          </cell>
          <cell r="CB304">
            <v>0</v>
          </cell>
          <cell r="CC304">
            <v>0</v>
          </cell>
          <cell r="CD304">
            <v>0</v>
          </cell>
          <cell r="CE304">
            <v>0</v>
          </cell>
          <cell r="CF304">
            <v>0</v>
          </cell>
          <cell r="CI304">
            <v>0</v>
          </cell>
          <cell r="CJ304">
            <v>0</v>
          </cell>
          <cell r="CK304">
            <v>0</v>
          </cell>
          <cell r="CV304">
            <v>1.846225728420556E-3</v>
          </cell>
          <cell r="DG304">
            <v>80317095</v>
          </cell>
          <cell r="DR304">
            <v>28981653.340000022</v>
          </cell>
          <cell r="EC304">
            <v>2.7713082500075181</v>
          </cell>
          <cell r="EN304">
            <v>2.4095909012463064E-2</v>
          </cell>
        </row>
        <row r="305">
          <cell r="B305">
            <v>40000</v>
          </cell>
          <cell r="C305" t="str">
            <v>Consolidated Judicial Retirement System</v>
          </cell>
          <cell r="D305">
            <v>2.9913793283444551E-3</v>
          </cell>
          <cell r="E305">
            <v>5175783.7349625183</v>
          </cell>
          <cell r="F305">
            <v>4035677.2760795662</v>
          </cell>
          <cell r="G305">
            <v>2662046</v>
          </cell>
          <cell r="H305">
            <v>-1444227.5747217208</v>
          </cell>
          <cell r="I305">
            <v>-59764.862007678144</v>
          </cell>
          <cell r="J305">
            <v>4367637.3732990632</v>
          </cell>
          <cell r="K305">
            <v>0</v>
          </cell>
          <cell r="L305">
            <v>-229482.91824896191</v>
          </cell>
          <cell r="M305">
            <v>41182.354097288146</v>
          </cell>
          <cell r="N305">
            <v>1552.4660438242054</v>
          </cell>
          <cell r="O305">
            <v>-700.61095249155483</v>
          </cell>
          <cell r="P305">
            <v>0</v>
          </cell>
          <cell r="Q305">
            <v>0</v>
          </cell>
          <cell r="R305">
            <v>0</v>
          </cell>
          <cell r="S305">
            <v>14549703.238551408</v>
          </cell>
          <cell r="T305">
            <v>13310230.6</v>
          </cell>
          <cell r="U305">
            <v>21838186.866495319</v>
          </cell>
          <cell r="V305">
            <v>164729.41638915258</v>
          </cell>
          <cell r="W305">
            <v>0</v>
          </cell>
          <cell r="X305">
            <v>35313146.882884473</v>
          </cell>
          <cell r="Y305">
            <v>0</v>
          </cell>
          <cell r="Z305">
            <v>0</v>
          </cell>
          <cell r="AA305">
            <v>0</v>
          </cell>
          <cell r="AB305">
            <v>298824.31003839074</v>
          </cell>
          <cell r="AC305">
            <v>298824.31003839074</v>
          </cell>
          <cell r="AD305" t="str">
            <v>N/A</v>
          </cell>
          <cell r="AE305">
            <v>7011102</v>
          </cell>
          <cell r="AF305">
            <v>7011101</v>
          </cell>
          <cell r="AG305">
            <v>7011101</v>
          </cell>
          <cell r="AH305">
            <v>7011101</v>
          </cell>
          <cell r="AI305">
            <v>6969919</v>
          </cell>
          <cell r="AJ305">
            <v>0</v>
          </cell>
          <cell r="AK305">
            <v>35014324</v>
          </cell>
          <cell r="AL305">
            <v>84441199</v>
          </cell>
          <cell r="AM305">
            <v>14549703.238551408</v>
          </cell>
          <cell r="AN305">
            <v>-3870056.6</v>
          </cell>
          <cell r="AO305">
            <v>21704091.97284608</v>
          </cell>
          <cell r="AP305">
            <v>0</v>
          </cell>
          <cell r="AQ305">
            <v>13310230.6</v>
          </cell>
          <cell r="AR305">
            <v>0</v>
          </cell>
          <cell r="AS305">
            <v>0</v>
          </cell>
          <cell r="AT305">
            <v>130135168.21139748</v>
          </cell>
          <cell r="AU305">
            <v>2.5469006112273148E-3</v>
          </cell>
          <cell r="AV305">
            <v>0</v>
          </cell>
          <cell r="AW305">
            <v>0</v>
          </cell>
          <cell r="AY305">
            <v>0</v>
          </cell>
          <cell r="AZ305">
            <v>0</v>
          </cell>
          <cell r="BA305">
            <v>0</v>
          </cell>
          <cell r="BB305">
            <v>0</v>
          </cell>
          <cell r="BC305">
            <v>0</v>
          </cell>
          <cell r="BD305">
            <v>0</v>
          </cell>
          <cell r="BE305">
            <v>0</v>
          </cell>
          <cell r="BF305">
            <v>0</v>
          </cell>
          <cell r="BG305">
            <v>0</v>
          </cell>
          <cell r="BH305">
            <v>0</v>
          </cell>
          <cell r="BJ305">
            <v>0</v>
          </cell>
          <cell r="BL305">
            <v>0</v>
          </cell>
          <cell r="BM305">
            <v>0</v>
          </cell>
          <cell r="BN305">
            <v>0</v>
          </cell>
          <cell r="BO305">
            <v>0</v>
          </cell>
          <cell r="BQ305">
            <v>0</v>
          </cell>
          <cell r="BR305">
            <v>0</v>
          </cell>
          <cell r="BS305">
            <v>0</v>
          </cell>
          <cell r="BT305">
            <v>0</v>
          </cell>
          <cell r="CB305">
            <v>0</v>
          </cell>
          <cell r="CC305">
            <v>0</v>
          </cell>
          <cell r="CD305">
            <v>0</v>
          </cell>
          <cell r="CE305">
            <v>0</v>
          </cell>
          <cell r="CF305">
            <v>0</v>
          </cell>
          <cell r="CI305">
            <v>0</v>
          </cell>
          <cell r="CJ305">
            <v>0</v>
          </cell>
          <cell r="CK305">
            <v>0</v>
          </cell>
          <cell r="CV305">
            <v>2.9913793283444551E-3</v>
          </cell>
          <cell r="DG305">
            <v>130135168</v>
          </cell>
          <cell r="DR305">
            <v>68245416.099999994</v>
          </cell>
          <cell r="EC305">
            <v>1.9068704601245741</v>
          </cell>
          <cell r="EN305">
            <v>2.4095909012463064E-2</v>
          </cell>
        </row>
        <row r="306">
          <cell r="B306">
            <v>51000</v>
          </cell>
          <cell r="C306" t="str">
            <v>Highway - Administrative</v>
          </cell>
          <cell r="D306">
            <v>2.8162352744387824E-2</v>
          </cell>
          <cell r="E306">
            <v>48727436.835417993</v>
          </cell>
          <cell r="F306">
            <v>37993899.982709162</v>
          </cell>
          <cell r="G306">
            <v>-12216545</v>
          </cell>
          <cell r="H306">
            <v>-13596686.323628087</v>
          </cell>
          <cell r="I306">
            <v>-562656.53427223396</v>
          </cell>
          <cell r="J306">
            <v>41119139.656051002</v>
          </cell>
          <cell r="K306">
            <v>0</v>
          </cell>
          <cell r="L306">
            <v>-2160467.8588574491</v>
          </cell>
          <cell r="M306">
            <v>387711.43864726363</v>
          </cell>
          <cell r="N306">
            <v>14615.697827282393</v>
          </cell>
          <cell r="O306">
            <v>-6595.9046362630725</v>
          </cell>
          <cell r="P306">
            <v>0</v>
          </cell>
          <cell r="Q306">
            <v>0</v>
          </cell>
          <cell r="R306">
            <v>0</v>
          </cell>
          <cell r="S306">
            <v>99699851.989258677</v>
          </cell>
          <cell r="T306">
            <v>2821902.9046994597</v>
          </cell>
          <cell r="U306">
            <v>205595698.28025502</v>
          </cell>
          <cell r="V306">
            <v>1550845.7545890545</v>
          </cell>
          <cell r="W306">
            <v>0</v>
          </cell>
          <cell r="X306">
            <v>209968446.93954352</v>
          </cell>
          <cell r="Y306">
            <v>63904622</v>
          </cell>
          <cell r="Z306">
            <v>0</v>
          </cell>
          <cell r="AA306">
            <v>0</v>
          </cell>
          <cell r="AB306">
            <v>2813282.6713611698</v>
          </cell>
          <cell r="AC306">
            <v>66717904.671361171</v>
          </cell>
          <cell r="AD306" t="str">
            <v>N/A</v>
          </cell>
          <cell r="AE306">
            <v>28727652</v>
          </cell>
          <cell r="AF306">
            <v>28727650</v>
          </cell>
          <cell r="AG306">
            <v>28727650</v>
          </cell>
          <cell r="AH306">
            <v>28727650</v>
          </cell>
          <cell r="AI306">
            <v>28339938</v>
          </cell>
          <cell r="AJ306">
            <v>0</v>
          </cell>
          <cell r="AK306">
            <v>143250540</v>
          </cell>
          <cell r="AL306">
            <v>1010394077</v>
          </cell>
          <cell r="AM306">
            <v>99699851.989258677</v>
          </cell>
          <cell r="AN306">
            <v>-28186402.90469946</v>
          </cell>
          <cell r="AO306">
            <v>204333261.36348292</v>
          </cell>
          <cell r="AP306">
            <v>0</v>
          </cell>
          <cell r="AQ306">
            <v>-61082719.09530054</v>
          </cell>
          <cell r="AR306">
            <v>0</v>
          </cell>
          <cell r="AS306">
            <v>0</v>
          </cell>
          <cell r="AT306">
            <v>1225158068.3527417</v>
          </cell>
          <cell r="AU306">
            <v>3.0475328768949837E-2</v>
          </cell>
          <cell r="AV306">
            <v>0</v>
          </cell>
          <cell r="AW306">
            <v>0</v>
          </cell>
          <cell r="AY306">
            <v>0</v>
          </cell>
          <cell r="AZ306">
            <v>0</v>
          </cell>
          <cell r="BA306">
            <v>0</v>
          </cell>
          <cell r="BB306">
            <v>0</v>
          </cell>
          <cell r="BC306">
            <v>0</v>
          </cell>
          <cell r="BD306">
            <v>0</v>
          </cell>
          <cell r="BE306">
            <v>0</v>
          </cell>
          <cell r="BF306">
            <v>0</v>
          </cell>
          <cell r="BG306">
            <v>0</v>
          </cell>
          <cell r="BH306">
            <v>0</v>
          </cell>
          <cell r="BJ306">
            <v>0</v>
          </cell>
          <cell r="BL306">
            <v>0</v>
          </cell>
          <cell r="BM306">
            <v>0</v>
          </cell>
          <cell r="BN306">
            <v>0</v>
          </cell>
          <cell r="BO306">
            <v>0</v>
          </cell>
          <cell r="BQ306">
            <v>0</v>
          </cell>
          <cell r="BR306">
            <v>0</v>
          </cell>
          <cell r="BS306">
            <v>0</v>
          </cell>
          <cell r="BT306">
            <v>0</v>
          </cell>
          <cell r="CB306">
            <v>0</v>
          </cell>
          <cell r="CC306">
            <v>0</v>
          </cell>
          <cell r="CD306">
            <v>0</v>
          </cell>
          <cell r="CE306">
            <v>0</v>
          </cell>
          <cell r="CF306">
            <v>0</v>
          </cell>
          <cell r="CI306">
            <v>0</v>
          </cell>
          <cell r="CJ306">
            <v>0</v>
          </cell>
          <cell r="CK306">
            <v>0</v>
          </cell>
          <cell r="CV306">
            <v>2.8162352744387824E-2</v>
          </cell>
          <cell r="DG306">
            <v>1225158068</v>
          </cell>
          <cell r="DR306">
            <v>517068074.63000035</v>
          </cell>
          <cell r="EC306">
            <v>2.3694328234762692</v>
          </cell>
          <cell r="EN306">
            <v>2.4095909012463064E-2</v>
          </cell>
        </row>
        <row r="307">
          <cell r="B307">
            <v>60000</v>
          </cell>
          <cell r="C307" t="str">
            <v>Legislative Retirement System</v>
          </cell>
          <cell r="D307">
            <v>1.4349776773514539E-4</v>
          </cell>
          <cell r="E307">
            <v>248284.59741280656</v>
          </cell>
          <cell r="F307">
            <v>193593.1945940711</v>
          </cell>
          <cell r="G307">
            <v>12377</v>
          </cell>
          <cell r="H307">
            <v>-69280.225048826003</v>
          </cell>
          <cell r="I307">
            <v>-2866.946430310185</v>
          </cell>
          <cell r="J307">
            <v>209517.46487192417</v>
          </cell>
          <cell r="K307">
            <v>0</v>
          </cell>
          <cell r="L307">
            <v>-11008.395421485307</v>
          </cell>
          <cell r="M307">
            <v>1975.5354418089648</v>
          </cell>
          <cell r="N307">
            <v>74.472471499185758</v>
          </cell>
          <cell r="O307">
            <v>-33.608612181248404</v>
          </cell>
          <cell r="P307">
            <v>0</v>
          </cell>
          <cell r="Q307">
            <v>0</v>
          </cell>
          <cell r="R307">
            <v>0</v>
          </cell>
          <cell r="S307">
            <v>582633.08927930729</v>
          </cell>
          <cell r="T307">
            <v>63430.98000000001</v>
          </cell>
          <cell r="U307">
            <v>1047587.3243596209</v>
          </cell>
          <cell r="V307">
            <v>7902.1417672358593</v>
          </cell>
          <cell r="W307">
            <v>0</v>
          </cell>
          <cell r="X307">
            <v>1118920.4461268568</v>
          </cell>
          <cell r="Y307">
            <v>1544</v>
          </cell>
          <cell r="Z307">
            <v>0</v>
          </cell>
          <cell r="AA307">
            <v>0</v>
          </cell>
          <cell r="AB307">
            <v>14334.732151550923</v>
          </cell>
          <cell r="AC307">
            <v>15878.732151550923</v>
          </cell>
          <cell r="AD307" t="str">
            <v>N/A</v>
          </cell>
          <cell r="AE307">
            <v>221003</v>
          </cell>
          <cell r="AF307">
            <v>221003</v>
          </cell>
          <cell r="AG307">
            <v>221003</v>
          </cell>
          <cell r="AH307">
            <v>221003</v>
          </cell>
          <cell r="AI307">
            <v>219028</v>
          </cell>
          <cell r="AJ307">
            <v>0</v>
          </cell>
          <cell r="AK307">
            <v>1103040</v>
          </cell>
          <cell r="AL307">
            <v>4759449</v>
          </cell>
          <cell r="AM307">
            <v>582633.08927930729</v>
          </cell>
          <cell r="AN307">
            <v>-202482.98</v>
          </cell>
          <cell r="AO307">
            <v>1041154.7339753059</v>
          </cell>
          <cell r="AP307">
            <v>0</v>
          </cell>
          <cell r="AQ307">
            <v>61886.98000000001</v>
          </cell>
          <cell r="AR307">
            <v>0</v>
          </cell>
          <cell r="AS307">
            <v>0</v>
          </cell>
          <cell r="AT307">
            <v>6242640.8232546132</v>
          </cell>
          <cell r="AU307">
            <v>1.4355367967159498E-4</v>
          </cell>
          <cell r="AV307">
            <v>0</v>
          </cell>
          <cell r="AW307">
            <v>0</v>
          </cell>
          <cell r="AY307">
            <v>0</v>
          </cell>
          <cell r="AZ307">
            <v>0</v>
          </cell>
          <cell r="BA307">
            <v>0</v>
          </cell>
          <cell r="BB307">
            <v>0</v>
          </cell>
          <cell r="BC307">
            <v>0</v>
          </cell>
          <cell r="BD307">
            <v>0</v>
          </cell>
          <cell r="BE307">
            <v>0</v>
          </cell>
          <cell r="BF307">
            <v>0</v>
          </cell>
          <cell r="BG307">
            <v>0</v>
          </cell>
          <cell r="BH307">
            <v>0</v>
          </cell>
          <cell r="BJ307">
            <v>0</v>
          </cell>
          <cell r="BL307">
            <v>0</v>
          </cell>
          <cell r="BM307">
            <v>0</v>
          </cell>
          <cell r="BN307">
            <v>0</v>
          </cell>
          <cell r="BO307">
            <v>0</v>
          </cell>
          <cell r="BQ307">
            <v>0</v>
          </cell>
          <cell r="BR307">
            <v>0</v>
          </cell>
          <cell r="BS307">
            <v>0</v>
          </cell>
          <cell r="BT307">
            <v>0</v>
          </cell>
          <cell r="CB307">
            <v>0</v>
          </cell>
          <cell r="CC307">
            <v>0</v>
          </cell>
          <cell r="CD307">
            <v>0</v>
          </cell>
          <cell r="CE307">
            <v>0</v>
          </cell>
          <cell r="CF307">
            <v>0</v>
          </cell>
          <cell r="CI307">
            <v>0</v>
          </cell>
          <cell r="CJ307">
            <v>0</v>
          </cell>
          <cell r="CK307">
            <v>0</v>
          </cell>
          <cell r="CV307">
            <v>1.4349776773514539E-4</v>
          </cell>
          <cell r="DG307">
            <v>6242641</v>
          </cell>
          <cell r="DR307">
            <v>3577761.2099999958</v>
          </cell>
          <cell r="EC307">
            <v>1.7448456265196097</v>
          </cell>
          <cell r="EN307">
            <v>2.4095909012463064E-2</v>
          </cell>
        </row>
        <row r="308">
          <cell r="B308">
            <v>90901</v>
          </cell>
          <cell r="C308" t="str">
            <v>BLADEN COUNTY</v>
          </cell>
          <cell r="D308">
            <v>7.1481501490372695E-4</v>
          </cell>
          <cell r="E308">
            <v>1236796.6484856578</v>
          </cell>
          <cell r="F308">
            <v>964358.71068347129</v>
          </cell>
          <cell r="G308">
            <v>-467132</v>
          </cell>
          <cell r="H308">
            <v>-345110.21239169477</v>
          </cell>
          <cell r="I308">
            <v>-14281.311742025373</v>
          </cell>
          <cell r="J308">
            <v>1043683.3418303755</v>
          </cell>
          <cell r="K308">
            <v>0</v>
          </cell>
          <cell r="L308">
            <v>-54836.855384391296</v>
          </cell>
          <cell r="M308">
            <v>9840.8666459949036</v>
          </cell>
          <cell r="N308">
            <v>370.97469643473619</v>
          </cell>
          <cell r="O308">
            <v>-167.4168246406019</v>
          </cell>
          <cell r="P308">
            <v>0</v>
          </cell>
          <cell r="Q308">
            <v>0</v>
          </cell>
          <cell r="R308">
            <v>0</v>
          </cell>
          <cell r="S308">
            <v>2373522.7459991821</v>
          </cell>
          <cell r="T308">
            <v>91297.75</v>
          </cell>
          <cell r="U308">
            <v>5218416.7091518771</v>
          </cell>
          <cell r="V308">
            <v>39363.466583979614</v>
          </cell>
          <cell r="W308">
            <v>0</v>
          </cell>
          <cell r="X308">
            <v>5349077.9257358564</v>
          </cell>
          <cell r="Y308">
            <v>2426962</v>
          </cell>
          <cell r="Z308">
            <v>0</v>
          </cell>
          <cell r="AA308">
            <v>0</v>
          </cell>
          <cell r="AB308">
            <v>71406.558710126861</v>
          </cell>
          <cell r="AC308">
            <v>2498368.5587101267</v>
          </cell>
          <cell r="AD308" t="str">
            <v>N/A</v>
          </cell>
          <cell r="AE308">
            <v>572111</v>
          </cell>
          <cell r="AF308">
            <v>572109</v>
          </cell>
          <cell r="AG308">
            <v>572109</v>
          </cell>
          <cell r="AH308">
            <v>572109</v>
          </cell>
          <cell r="AI308">
            <v>562268</v>
          </cell>
          <cell r="AJ308">
            <v>0</v>
          </cell>
          <cell r="AK308">
            <v>2850706</v>
          </cell>
          <cell r="AL308">
            <v>26611683</v>
          </cell>
          <cell r="AM308">
            <v>2373522.7459991821</v>
          </cell>
          <cell r="AN308">
            <v>-739032.75</v>
          </cell>
          <cell r="AO308">
            <v>5186373.6170257302</v>
          </cell>
          <cell r="AP308">
            <v>0</v>
          </cell>
          <cell r="AQ308">
            <v>-2335664.25</v>
          </cell>
          <cell r="AR308">
            <v>0</v>
          </cell>
          <cell r="AS308">
            <v>0</v>
          </cell>
          <cell r="AT308">
            <v>31096882.363024913</v>
          </cell>
          <cell r="AU308">
            <v>8.026569065903307E-4</v>
          </cell>
          <cell r="AV308">
            <v>0</v>
          </cell>
          <cell r="AW308">
            <v>0</v>
          </cell>
          <cell r="AY308">
            <v>0</v>
          </cell>
          <cell r="AZ308">
            <v>0</v>
          </cell>
          <cell r="BA308">
            <v>0</v>
          </cell>
          <cell r="BB308">
            <v>0</v>
          </cell>
          <cell r="BC308">
            <v>0</v>
          </cell>
          <cell r="BD308">
            <v>0</v>
          </cell>
          <cell r="BE308">
            <v>0</v>
          </cell>
          <cell r="BF308">
            <v>0</v>
          </cell>
          <cell r="BG308">
            <v>0</v>
          </cell>
          <cell r="BH308">
            <v>0</v>
          </cell>
          <cell r="BJ308">
            <v>0</v>
          </cell>
          <cell r="BL308">
            <v>0</v>
          </cell>
          <cell r="BM308">
            <v>0</v>
          </cell>
          <cell r="BN308">
            <v>0</v>
          </cell>
          <cell r="BO308">
            <v>0</v>
          </cell>
          <cell r="BQ308">
            <v>0</v>
          </cell>
          <cell r="BR308">
            <v>0</v>
          </cell>
          <cell r="BS308">
            <v>0</v>
          </cell>
          <cell r="BT308">
            <v>0</v>
          </cell>
          <cell r="CB308">
            <v>0</v>
          </cell>
          <cell r="CC308">
            <v>0</v>
          </cell>
          <cell r="CD308">
            <v>0</v>
          </cell>
          <cell r="CE308">
            <v>0</v>
          </cell>
          <cell r="CF308">
            <v>0</v>
          </cell>
          <cell r="CI308">
            <v>0</v>
          </cell>
          <cell r="CJ308">
            <v>0</v>
          </cell>
          <cell r="CK308">
            <v>0</v>
          </cell>
          <cell r="CV308">
            <v>7.1481501490372695E-4</v>
          </cell>
          <cell r="DG308">
            <v>31096883</v>
          </cell>
          <cell r="DR308">
            <v>11590746.199999994</v>
          </cell>
          <cell r="EC308">
            <v>2.6829060410277998</v>
          </cell>
          <cell r="EN308">
            <v>2.4095909012463064E-2</v>
          </cell>
        </row>
        <row r="309">
          <cell r="B309">
            <v>91041</v>
          </cell>
          <cell r="C309" t="str">
            <v>TOWN OF SUNSET BEACH</v>
          </cell>
          <cell r="D309">
            <v>1.2964012648099919E-4</v>
          </cell>
          <cell r="E309">
            <v>224307.64687078004</v>
          </cell>
          <cell r="F309">
            <v>174897.81638525944</v>
          </cell>
          <cell r="G309">
            <v>-87207</v>
          </cell>
          <cell r="H309">
            <v>-62589.803867465656</v>
          </cell>
          <cell r="I309">
            <v>-2590.0841783522183</v>
          </cell>
          <cell r="J309">
            <v>189284.27302163589</v>
          </cell>
          <cell r="K309">
            <v>0</v>
          </cell>
          <cell r="L309">
            <v>-9945.3099328225708</v>
          </cell>
          <cell r="M309">
            <v>1784.7571330622504</v>
          </cell>
          <cell r="N309">
            <v>67.280632841108954</v>
          </cell>
          <cell r="O309">
            <v>-30.363014023114822</v>
          </cell>
          <cell r="P309">
            <v>0</v>
          </cell>
          <cell r="Q309">
            <v>0</v>
          </cell>
          <cell r="R309">
            <v>0</v>
          </cell>
          <cell r="S309">
            <v>427979.21305091516</v>
          </cell>
          <cell r="T309">
            <v>3981.75</v>
          </cell>
          <cell r="U309">
            <v>946421.36510817951</v>
          </cell>
          <cell r="V309">
            <v>7139.0285322490017</v>
          </cell>
          <cell r="W309">
            <v>0</v>
          </cell>
          <cell r="X309">
            <v>957542.14364042855</v>
          </cell>
          <cell r="Y309">
            <v>440012</v>
          </cell>
          <cell r="Z309">
            <v>0</v>
          </cell>
          <cell r="AA309">
            <v>0</v>
          </cell>
          <cell r="AB309">
            <v>12950.42089176109</v>
          </cell>
          <cell r="AC309">
            <v>452962.42089176108</v>
          </cell>
          <cell r="AD309" t="str">
            <v>N/A</v>
          </cell>
          <cell r="AE309">
            <v>101273</v>
          </cell>
          <cell r="AF309">
            <v>101272</v>
          </cell>
          <cell r="AG309">
            <v>101272</v>
          </cell>
          <cell r="AH309">
            <v>101272</v>
          </cell>
          <cell r="AI309">
            <v>99487</v>
          </cell>
          <cell r="AJ309">
            <v>0</v>
          </cell>
          <cell r="AK309">
            <v>504576</v>
          </cell>
          <cell r="AL309">
            <v>4826168</v>
          </cell>
          <cell r="AM309">
            <v>427979.21305091516</v>
          </cell>
          <cell r="AN309">
            <v>-118940.75</v>
          </cell>
          <cell r="AO309">
            <v>940609.97274866747</v>
          </cell>
          <cell r="AP309">
            <v>0</v>
          </cell>
          <cell r="AQ309">
            <v>-436030.25</v>
          </cell>
          <cell r="AR309">
            <v>0</v>
          </cell>
          <cell r="AS309">
            <v>0</v>
          </cell>
          <cell r="AT309">
            <v>5639786.1857995819</v>
          </cell>
          <cell r="AU309">
            <v>1.4556603085170817E-4</v>
          </cell>
          <cell r="AV309">
            <v>0</v>
          </cell>
          <cell r="AW309">
            <v>0</v>
          </cell>
          <cell r="AY309">
            <v>0</v>
          </cell>
          <cell r="AZ309">
            <v>0</v>
          </cell>
          <cell r="BA309">
            <v>0</v>
          </cell>
          <cell r="BB309">
            <v>0</v>
          </cell>
          <cell r="BC309">
            <v>0</v>
          </cell>
          <cell r="BD309">
            <v>0</v>
          </cell>
          <cell r="BE309">
            <v>0</v>
          </cell>
          <cell r="BF309">
            <v>0</v>
          </cell>
          <cell r="BG309">
            <v>0</v>
          </cell>
          <cell r="BH309">
            <v>0</v>
          </cell>
          <cell r="BJ309">
            <v>0</v>
          </cell>
          <cell r="BL309">
            <v>0</v>
          </cell>
          <cell r="BM309">
            <v>0</v>
          </cell>
          <cell r="BN309">
            <v>0</v>
          </cell>
          <cell r="BO309">
            <v>0</v>
          </cell>
          <cell r="BQ309">
            <v>0</v>
          </cell>
          <cell r="BR309">
            <v>0</v>
          </cell>
          <cell r="BS309">
            <v>0</v>
          </cell>
          <cell r="BT309">
            <v>0</v>
          </cell>
          <cell r="CB309">
            <v>0</v>
          </cell>
          <cell r="CC309">
            <v>0</v>
          </cell>
          <cell r="CD309">
            <v>0</v>
          </cell>
          <cell r="CE309">
            <v>0</v>
          </cell>
          <cell r="CF309">
            <v>0</v>
          </cell>
          <cell r="CI309">
            <v>0</v>
          </cell>
          <cell r="CJ309">
            <v>0</v>
          </cell>
          <cell r="CK309">
            <v>0</v>
          </cell>
          <cell r="CV309">
            <v>1.2964012648099919E-4</v>
          </cell>
          <cell r="DG309">
            <v>5639786</v>
          </cell>
          <cell r="DR309">
            <v>1903519.8499999999</v>
          </cell>
          <cell r="EC309">
            <v>2.962819641728454</v>
          </cell>
          <cell r="EN309">
            <v>2.4095909012463064E-2</v>
          </cell>
        </row>
        <row r="310">
          <cell r="B310">
            <v>91111</v>
          </cell>
          <cell r="C310" t="str">
            <v>TOWN OF BILTMORE FOREST</v>
          </cell>
          <cell r="D310">
            <v>7.0042831531665577E-5</v>
          </cell>
          <cell r="E310">
            <v>121190.43036676686</v>
          </cell>
          <cell r="F310">
            <v>94494.957856465742</v>
          </cell>
          <cell r="G310">
            <v>-57811</v>
          </cell>
          <cell r="H310">
            <v>-33816.436368036302</v>
          </cell>
          <cell r="I310">
            <v>-1399.3879416937036</v>
          </cell>
          <cell r="J310">
            <v>102267.7685276048</v>
          </cell>
          <cell r="K310">
            <v>0</v>
          </cell>
          <cell r="L310">
            <v>-5373.3183317820121</v>
          </cell>
          <cell r="M310">
            <v>964.28047850091968</v>
          </cell>
          <cell r="N310">
            <v>36.350828708303801</v>
          </cell>
          <cell r="O310">
            <v>-16.404731573031395</v>
          </cell>
          <cell r="P310">
            <v>0</v>
          </cell>
          <cell r="Q310">
            <v>0</v>
          </cell>
          <cell r="R310">
            <v>0</v>
          </cell>
          <cell r="S310">
            <v>220537.24068496152</v>
          </cell>
          <cell r="T310">
            <v>13658.010000000009</v>
          </cell>
          <cell r="U310">
            <v>511338.84263802401</v>
          </cell>
          <cell r="V310">
            <v>3857.1219140036787</v>
          </cell>
          <cell r="W310">
            <v>0</v>
          </cell>
          <cell r="X310">
            <v>528853.97455202765</v>
          </cell>
          <cell r="Y310">
            <v>302714</v>
          </cell>
          <cell r="Z310">
            <v>0</v>
          </cell>
          <cell r="AA310">
            <v>0</v>
          </cell>
          <cell r="AB310">
            <v>6996.9397084685188</v>
          </cell>
          <cell r="AC310">
            <v>309710.9397084685</v>
          </cell>
          <cell r="AD310" t="str">
            <v>N/A</v>
          </cell>
          <cell r="AE310">
            <v>44022</v>
          </cell>
          <cell r="AF310">
            <v>44022</v>
          </cell>
          <cell r="AG310">
            <v>44022</v>
          </cell>
          <cell r="AH310">
            <v>44022</v>
          </cell>
          <cell r="AI310">
            <v>43057</v>
          </cell>
          <cell r="AJ310">
            <v>0</v>
          </cell>
          <cell r="AK310">
            <v>219145</v>
          </cell>
          <cell r="AL310">
            <v>2685492</v>
          </cell>
          <cell r="AM310">
            <v>220537.24068496152</v>
          </cell>
          <cell r="AN310">
            <v>-78071.010000000009</v>
          </cell>
          <cell r="AO310">
            <v>508199.02484355919</v>
          </cell>
          <cell r="AP310">
            <v>0</v>
          </cell>
          <cell r="AQ310">
            <v>-289055.99</v>
          </cell>
          <cell r="AR310">
            <v>0</v>
          </cell>
          <cell r="AS310">
            <v>0</v>
          </cell>
          <cell r="AT310">
            <v>3047101.2655285206</v>
          </cell>
          <cell r="AU310">
            <v>8.0999341284349754E-5</v>
          </cell>
          <cell r="AV310">
            <v>0</v>
          </cell>
          <cell r="AW310">
            <v>0</v>
          </cell>
          <cell r="AY310">
            <v>0</v>
          </cell>
          <cell r="AZ310">
            <v>0</v>
          </cell>
          <cell r="BA310">
            <v>0</v>
          </cell>
          <cell r="BB310">
            <v>0</v>
          </cell>
          <cell r="BC310">
            <v>0</v>
          </cell>
          <cell r="BD310">
            <v>0</v>
          </cell>
          <cell r="BE310">
            <v>0</v>
          </cell>
          <cell r="BF310">
            <v>0</v>
          </cell>
          <cell r="BG310">
            <v>0</v>
          </cell>
          <cell r="BH310">
            <v>0</v>
          </cell>
          <cell r="BJ310">
            <v>0</v>
          </cell>
          <cell r="BL310">
            <v>0</v>
          </cell>
          <cell r="BM310">
            <v>0</v>
          </cell>
          <cell r="BN310">
            <v>0</v>
          </cell>
          <cell r="BO310">
            <v>0</v>
          </cell>
          <cell r="BQ310">
            <v>0</v>
          </cell>
          <cell r="BR310">
            <v>0</v>
          </cell>
          <cell r="BS310">
            <v>0</v>
          </cell>
          <cell r="BT310">
            <v>0</v>
          </cell>
          <cell r="CB310">
            <v>0</v>
          </cell>
          <cell r="CC310">
            <v>0</v>
          </cell>
          <cell r="CD310">
            <v>0</v>
          </cell>
          <cell r="CE310">
            <v>0</v>
          </cell>
          <cell r="CF310">
            <v>0</v>
          </cell>
          <cell r="CI310">
            <v>0</v>
          </cell>
          <cell r="CJ310">
            <v>0</v>
          </cell>
          <cell r="CK310">
            <v>0</v>
          </cell>
          <cell r="CV310">
            <v>7.0042831531665577E-5</v>
          </cell>
          <cell r="DG310">
            <v>3047101</v>
          </cell>
          <cell r="DR310">
            <v>1313182.8800000004</v>
          </cell>
          <cell r="EC310">
            <v>2.3203934854831485</v>
          </cell>
          <cell r="EN310">
            <v>2.4095909012463064E-2</v>
          </cell>
        </row>
        <row r="311">
          <cell r="B311">
            <v>91151</v>
          </cell>
          <cell r="C311" t="str">
            <v>TOWN OF BLACK MOUNTAIN</v>
          </cell>
          <cell r="D311">
            <v>2.0385357774971462E-4</v>
          </cell>
          <cell r="E311">
            <v>352714.22184187663</v>
          </cell>
          <cell r="F311">
            <v>275019.36767990881</v>
          </cell>
          <cell r="G311">
            <v>-29720</v>
          </cell>
          <cell r="H311">
            <v>-98419.80099352845</v>
          </cell>
          <cell r="I311">
            <v>-4072.7970633954606</v>
          </cell>
          <cell r="J311">
            <v>297641.45804709388</v>
          </cell>
          <cell r="K311">
            <v>0</v>
          </cell>
          <cell r="L311">
            <v>-15638.576316359893</v>
          </cell>
          <cell r="M311">
            <v>2806.4545821188176</v>
          </cell>
          <cell r="N311">
            <v>105.7959297805469</v>
          </cell>
          <cell r="O311">
            <v>-47.744546444760658</v>
          </cell>
          <cell r="P311">
            <v>0</v>
          </cell>
          <cell r="Q311">
            <v>0</v>
          </cell>
          <cell r="R311">
            <v>0</v>
          </cell>
          <cell r="S311">
            <v>780388.37916105019</v>
          </cell>
          <cell r="T311">
            <v>847</v>
          </cell>
          <cell r="U311">
            <v>1488207.2902354694</v>
          </cell>
          <cell r="V311">
            <v>11225.81832847527</v>
          </cell>
          <cell r="W311">
            <v>0</v>
          </cell>
          <cell r="X311">
            <v>1500280.1085639447</v>
          </cell>
          <cell r="Y311">
            <v>149444</v>
          </cell>
          <cell r="Z311">
            <v>0</v>
          </cell>
          <cell r="AA311">
            <v>0</v>
          </cell>
          <cell r="AB311">
            <v>20363.985316977301</v>
          </cell>
          <cell r="AC311">
            <v>169807.98531697731</v>
          </cell>
          <cell r="AD311" t="str">
            <v>N/A</v>
          </cell>
          <cell r="AE311">
            <v>266655</v>
          </cell>
          <cell r="AF311">
            <v>266656</v>
          </cell>
          <cell r="AG311">
            <v>266656</v>
          </cell>
          <cell r="AH311">
            <v>266656</v>
          </cell>
          <cell r="AI311">
            <v>263850</v>
          </cell>
          <cell r="AJ311">
            <v>0</v>
          </cell>
          <cell r="AK311">
            <v>1330473</v>
          </cell>
          <cell r="AL311">
            <v>6937995</v>
          </cell>
          <cell r="AM311">
            <v>780388.37916105019</v>
          </cell>
          <cell r="AN311">
            <v>-180532</v>
          </cell>
          <cell r="AO311">
            <v>1479069.1232469673</v>
          </cell>
          <cell r="AP311">
            <v>0</v>
          </cell>
          <cell r="AQ311">
            <v>-148597</v>
          </cell>
          <cell r="AR311">
            <v>0</v>
          </cell>
          <cell r="AS311">
            <v>0</v>
          </cell>
          <cell r="AT311">
            <v>8868323.5024080183</v>
          </cell>
          <cell r="AU311">
            <v>2.0926258018404994E-4</v>
          </cell>
          <cell r="AV311">
            <v>0</v>
          </cell>
          <cell r="AW311">
            <v>0</v>
          </cell>
          <cell r="AY311">
            <v>0</v>
          </cell>
          <cell r="AZ311">
            <v>0</v>
          </cell>
          <cell r="BA311">
            <v>0</v>
          </cell>
          <cell r="BB311">
            <v>0</v>
          </cell>
          <cell r="BC311">
            <v>0</v>
          </cell>
          <cell r="BD311">
            <v>0</v>
          </cell>
          <cell r="BE311">
            <v>0</v>
          </cell>
          <cell r="BF311">
            <v>0</v>
          </cell>
          <cell r="BG311">
            <v>0</v>
          </cell>
          <cell r="BH311">
            <v>0</v>
          </cell>
          <cell r="BJ311">
            <v>0</v>
          </cell>
          <cell r="BL311">
            <v>0</v>
          </cell>
          <cell r="BM311">
            <v>0</v>
          </cell>
          <cell r="BN311">
            <v>0</v>
          </cell>
          <cell r="BO311">
            <v>0</v>
          </cell>
          <cell r="BQ311">
            <v>0</v>
          </cell>
          <cell r="BR311">
            <v>0</v>
          </cell>
          <cell r="BS311">
            <v>0</v>
          </cell>
          <cell r="BT311">
            <v>0</v>
          </cell>
          <cell r="CB311">
            <v>0</v>
          </cell>
          <cell r="CC311">
            <v>0</v>
          </cell>
          <cell r="CD311">
            <v>0</v>
          </cell>
          <cell r="CE311">
            <v>0</v>
          </cell>
          <cell r="CF311">
            <v>0</v>
          </cell>
          <cell r="CI311">
            <v>0</v>
          </cell>
          <cell r="CJ311">
            <v>0</v>
          </cell>
          <cell r="CK311">
            <v>0</v>
          </cell>
          <cell r="CV311">
            <v>2.0385357774971462E-4</v>
          </cell>
          <cell r="DG311">
            <v>8868324</v>
          </cell>
          <cell r="DR311">
            <v>3061219.0699999989</v>
          </cell>
          <cell r="EC311">
            <v>2.8969909690259454</v>
          </cell>
          <cell r="EN311">
            <v>2.4095909012463064E-2</v>
          </cell>
        </row>
        <row r="312">
          <cell r="B312">
            <v>98101</v>
          </cell>
          <cell r="C312" t="str">
            <v>RUTHERFORD COUNTY</v>
          </cell>
          <cell r="D312">
            <v>9.258285831309454E-4</v>
          </cell>
          <cell r="E312">
            <v>1601899.3233414355</v>
          </cell>
          <cell r="F312">
            <v>1249037.6392867353</v>
          </cell>
          <cell r="G312">
            <v>-25372</v>
          </cell>
          <cell r="H312">
            <v>-446986.83197869762</v>
          </cell>
          <cell r="I312">
            <v>-18497.158481137198</v>
          </cell>
          <cell r="J312">
            <v>1351778.9210601943</v>
          </cell>
          <cell r="K312">
            <v>0</v>
          </cell>
          <cell r="L312">
            <v>-71024.708582436971</v>
          </cell>
          <cell r="M312">
            <v>12745.892900513745</v>
          </cell>
          <cell r="N312">
            <v>480.48651807329804</v>
          </cell>
          <cell r="O312">
            <v>-216.83831245509873</v>
          </cell>
          <cell r="P312">
            <v>0</v>
          </cell>
          <cell r="Q312">
            <v>0</v>
          </cell>
          <cell r="R312">
            <v>0</v>
          </cell>
          <cell r="S312">
            <v>3653844.7257522251</v>
          </cell>
          <cell r="T312">
            <v>79010.629999999888</v>
          </cell>
          <cell r="U312">
            <v>6758894.6053009713</v>
          </cell>
          <cell r="V312">
            <v>50983.571602054981</v>
          </cell>
          <cell r="W312">
            <v>0</v>
          </cell>
          <cell r="X312">
            <v>6888888.8069030261</v>
          </cell>
          <cell r="Y312">
            <v>205870</v>
          </cell>
          <cell r="Z312">
            <v>0</v>
          </cell>
          <cell r="AA312">
            <v>0</v>
          </cell>
          <cell r="AB312">
            <v>92485.792405685977</v>
          </cell>
          <cell r="AC312">
            <v>298355.79240568599</v>
          </cell>
          <cell r="AD312" t="str">
            <v>N/A</v>
          </cell>
          <cell r="AE312">
            <v>1320656</v>
          </cell>
          <cell r="AF312">
            <v>1320656</v>
          </cell>
          <cell r="AG312">
            <v>1320656</v>
          </cell>
          <cell r="AH312">
            <v>1320656</v>
          </cell>
          <cell r="AI312">
            <v>1307910</v>
          </cell>
          <cell r="AJ312">
            <v>0</v>
          </cell>
          <cell r="AK312">
            <v>6590534</v>
          </cell>
          <cell r="AL312">
            <v>30942421</v>
          </cell>
          <cell r="AM312">
            <v>3653844.7257522251</v>
          </cell>
          <cell r="AN312">
            <v>-910108.62999999989</v>
          </cell>
          <cell r="AO312">
            <v>6717392.3844973408</v>
          </cell>
          <cell r="AP312">
            <v>0</v>
          </cell>
          <cell r="AQ312">
            <v>-126859.37000000011</v>
          </cell>
          <cell r="AR312">
            <v>0</v>
          </cell>
          <cell r="AS312">
            <v>0</v>
          </cell>
          <cell r="AT312">
            <v>40276690.110249572</v>
          </cell>
          <cell r="AU312">
            <v>9.3327986549368385E-4</v>
          </cell>
          <cell r="AV312">
            <v>0</v>
          </cell>
          <cell r="AW312">
            <v>0</v>
          </cell>
          <cell r="AY312">
            <v>0</v>
          </cell>
          <cell r="AZ312">
            <v>0</v>
          </cell>
          <cell r="BA312">
            <v>0</v>
          </cell>
          <cell r="BB312">
            <v>0</v>
          </cell>
          <cell r="BC312">
            <v>0</v>
          </cell>
          <cell r="BD312">
            <v>0</v>
          </cell>
          <cell r="BE312">
            <v>0</v>
          </cell>
          <cell r="BF312">
            <v>0</v>
          </cell>
          <cell r="BG312">
            <v>0</v>
          </cell>
          <cell r="BH312">
            <v>0</v>
          </cell>
          <cell r="BJ312">
            <v>0</v>
          </cell>
          <cell r="BL312">
            <v>0</v>
          </cell>
          <cell r="BM312">
            <v>0</v>
          </cell>
          <cell r="BN312">
            <v>0</v>
          </cell>
          <cell r="BO312">
            <v>0</v>
          </cell>
          <cell r="BQ312">
            <v>0</v>
          </cell>
          <cell r="BR312">
            <v>0</v>
          </cell>
          <cell r="BS312">
            <v>0</v>
          </cell>
          <cell r="BT312">
            <v>0</v>
          </cell>
          <cell r="CB312">
            <v>0</v>
          </cell>
          <cell r="CC312">
            <v>0</v>
          </cell>
          <cell r="CD312">
            <v>0</v>
          </cell>
          <cell r="CE312">
            <v>0</v>
          </cell>
          <cell r="CF312">
            <v>0</v>
          </cell>
          <cell r="CI312">
            <v>0</v>
          </cell>
          <cell r="CJ312">
            <v>0</v>
          </cell>
          <cell r="CK312">
            <v>0</v>
          </cell>
          <cell r="CV312">
            <v>9.258285831309454E-4</v>
          </cell>
          <cell r="DG312">
            <v>40276690</v>
          </cell>
          <cell r="DR312">
            <v>14678204.360000007</v>
          </cell>
          <cell r="EC312">
            <v>2.7439793732371758</v>
          </cell>
          <cell r="EN312">
            <v>2.4095909012463064E-2</v>
          </cell>
        </row>
        <row r="313">
          <cell r="B313">
            <v>98103</v>
          </cell>
          <cell r="C313" t="str">
            <v>RUTHERFORD POLK MCDOWELL DIST BRD OF HEALTH</v>
          </cell>
          <cell r="D313">
            <v>1.8631247831975222E-4</v>
          </cell>
          <cell r="E313">
            <v>322364.02978742868</v>
          </cell>
          <cell r="F313">
            <v>251354.62690424477</v>
          </cell>
          <cell r="G313">
            <v>-64418</v>
          </cell>
          <cell r="H313">
            <v>-89951.01896791099</v>
          </cell>
          <cell r="I313">
            <v>-3722.3428842944581</v>
          </cell>
          <cell r="J313">
            <v>272030.14198526251</v>
          </cell>
          <cell r="K313">
            <v>0</v>
          </cell>
          <cell r="L313">
            <v>-14292.915253471296</v>
          </cell>
          <cell r="M313">
            <v>2564.9660617109944</v>
          </cell>
          <cell r="N313">
            <v>96.692449998385001</v>
          </cell>
          <cell r="O313">
            <v>-43.636245547269169</v>
          </cell>
          <cell r="P313">
            <v>0</v>
          </cell>
          <cell r="Q313">
            <v>0</v>
          </cell>
          <cell r="R313">
            <v>0</v>
          </cell>
          <cell r="S313">
            <v>675982.54383742122</v>
          </cell>
          <cell r="T313">
            <v>26595.550000000017</v>
          </cell>
          <cell r="U313">
            <v>1360150.7099263126</v>
          </cell>
          <cell r="V313">
            <v>10259.864246843978</v>
          </cell>
          <cell r="W313">
            <v>0</v>
          </cell>
          <cell r="X313">
            <v>1397006.1241731567</v>
          </cell>
          <cell r="Y313">
            <v>348687</v>
          </cell>
          <cell r="Z313">
            <v>0</v>
          </cell>
          <cell r="AA313">
            <v>0</v>
          </cell>
          <cell r="AB313">
            <v>18611.71442147229</v>
          </cell>
          <cell r="AC313">
            <v>367298.71442147228</v>
          </cell>
          <cell r="AD313" t="str">
            <v>N/A</v>
          </cell>
          <cell r="AE313">
            <v>206455</v>
          </cell>
          <cell r="AF313">
            <v>206454</v>
          </cell>
          <cell r="AG313">
            <v>206454</v>
          </cell>
          <cell r="AH313">
            <v>206454</v>
          </cell>
          <cell r="AI313">
            <v>203889</v>
          </cell>
          <cell r="AJ313">
            <v>0</v>
          </cell>
          <cell r="AK313">
            <v>1029706</v>
          </cell>
          <cell r="AL313">
            <v>6595520</v>
          </cell>
          <cell r="AM313">
            <v>675982.54383742122</v>
          </cell>
          <cell r="AN313">
            <v>-195983.55000000002</v>
          </cell>
          <cell r="AO313">
            <v>1351798.8597516841</v>
          </cell>
          <cell r="AP313">
            <v>0</v>
          </cell>
          <cell r="AQ313">
            <v>-322091.44999999995</v>
          </cell>
          <cell r="AR313">
            <v>0</v>
          </cell>
          <cell r="AS313">
            <v>0</v>
          </cell>
          <cell r="AT313">
            <v>8105226.4035891062</v>
          </cell>
          <cell r="AU313">
            <v>1.9893290443215818E-4</v>
          </cell>
          <cell r="AV313">
            <v>0</v>
          </cell>
          <cell r="AW313">
            <v>0</v>
          </cell>
          <cell r="AY313">
            <v>0</v>
          </cell>
          <cell r="AZ313">
            <v>0</v>
          </cell>
          <cell r="BA313">
            <v>0</v>
          </cell>
          <cell r="BB313">
            <v>0</v>
          </cell>
          <cell r="BC313">
            <v>0</v>
          </cell>
          <cell r="BD313">
            <v>0</v>
          </cell>
          <cell r="BE313">
            <v>0</v>
          </cell>
          <cell r="BF313">
            <v>0</v>
          </cell>
          <cell r="BG313">
            <v>0</v>
          </cell>
          <cell r="BH313">
            <v>0</v>
          </cell>
          <cell r="BJ313">
            <v>0</v>
          </cell>
          <cell r="BL313">
            <v>0</v>
          </cell>
          <cell r="BM313">
            <v>0</v>
          </cell>
          <cell r="BN313">
            <v>0</v>
          </cell>
          <cell r="BO313">
            <v>0</v>
          </cell>
          <cell r="BQ313">
            <v>0</v>
          </cell>
          <cell r="BR313">
            <v>0</v>
          </cell>
          <cell r="BS313">
            <v>0</v>
          </cell>
          <cell r="BT313">
            <v>0</v>
          </cell>
          <cell r="CB313">
            <v>0</v>
          </cell>
          <cell r="CC313">
            <v>0</v>
          </cell>
          <cell r="CD313">
            <v>0</v>
          </cell>
          <cell r="CE313">
            <v>0</v>
          </cell>
          <cell r="CF313">
            <v>0</v>
          </cell>
          <cell r="CI313">
            <v>0</v>
          </cell>
          <cell r="CJ313">
            <v>0</v>
          </cell>
          <cell r="CK313">
            <v>0</v>
          </cell>
          <cell r="CV313">
            <v>1.8631247831975222E-4</v>
          </cell>
          <cell r="DG313">
            <v>8105226</v>
          </cell>
          <cell r="DR313">
            <v>3153137.0500000007</v>
          </cell>
          <cell r="EC313">
            <v>2.5705276591133259</v>
          </cell>
          <cell r="EN313">
            <v>2.4095909012463064E-2</v>
          </cell>
        </row>
        <row r="314">
          <cell r="B314">
            <v>98111</v>
          </cell>
          <cell r="C314" t="str">
            <v>TOWN OF FOREST CITY</v>
          </cell>
          <cell r="D314">
            <v>3.5234750822913259E-4</v>
          </cell>
          <cell r="E314">
            <v>609643.34575254563</v>
          </cell>
          <cell r="F314">
            <v>475352.89783209685</v>
          </cell>
          <cell r="G314">
            <v>-36095</v>
          </cell>
          <cell r="H314">
            <v>-170112.15610379644</v>
          </cell>
          <cell r="I314">
            <v>-7039.5619868502799</v>
          </cell>
          <cell r="J314">
            <v>514453.69390249148</v>
          </cell>
          <cell r="K314">
            <v>0</v>
          </cell>
          <cell r="L314">
            <v>-27030.251115267703</v>
          </cell>
          <cell r="M314">
            <v>4850.7722546909345</v>
          </cell>
          <cell r="N314">
            <v>182.86130982075522</v>
          </cell>
          <cell r="O314">
            <v>-82.523309902345147</v>
          </cell>
          <cell r="P314">
            <v>0</v>
          </cell>
          <cell r="Q314">
            <v>0</v>
          </cell>
          <cell r="R314">
            <v>0</v>
          </cell>
          <cell r="S314">
            <v>1364124.0785358292</v>
          </cell>
          <cell r="T314">
            <v>4384.5199999999604</v>
          </cell>
          <cell r="U314">
            <v>2572268.469512457</v>
          </cell>
          <cell r="V314">
            <v>19403.089018763738</v>
          </cell>
          <cell r="W314">
            <v>0</v>
          </cell>
          <cell r="X314">
            <v>2596056.0785312206</v>
          </cell>
          <cell r="Y314">
            <v>184859</v>
          </cell>
          <cell r="Z314">
            <v>0</v>
          </cell>
          <cell r="AA314">
            <v>0</v>
          </cell>
          <cell r="AB314">
            <v>35197.809934251403</v>
          </cell>
          <cell r="AC314">
            <v>220056.80993425142</v>
          </cell>
          <cell r="AD314" t="str">
            <v>N/A</v>
          </cell>
          <cell r="AE314">
            <v>476170</v>
          </cell>
          <cell r="AF314">
            <v>476170</v>
          </cell>
          <cell r="AG314">
            <v>476170</v>
          </cell>
          <cell r="AH314">
            <v>476170</v>
          </cell>
          <cell r="AI314">
            <v>471319</v>
          </cell>
          <cell r="AJ314">
            <v>0</v>
          </cell>
          <cell r="AK314">
            <v>2375999</v>
          </cell>
          <cell r="AL314">
            <v>11903734</v>
          </cell>
          <cell r="AM314">
            <v>1364124.0785358292</v>
          </cell>
          <cell r="AN314">
            <v>-315543.51999999996</v>
          </cell>
          <cell r="AO314">
            <v>2556473.74859697</v>
          </cell>
          <cell r="AP314">
            <v>0</v>
          </cell>
          <cell r="AQ314">
            <v>-180474.48000000004</v>
          </cell>
          <cell r="AR314">
            <v>0</v>
          </cell>
          <cell r="AS314">
            <v>0</v>
          </cell>
          <cell r="AT314">
            <v>15328313.827132799</v>
          </cell>
          <cell r="AU314">
            <v>3.5903834371338485E-4</v>
          </cell>
          <cell r="AV314">
            <v>0</v>
          </cell>
          <cell r="AW314">
            <v>0</v>
          </cell>
          <cell r="AY314">
            <v>0</v>
          </cell>
          <cell r="AZ314">
            <v>0</v>
          </cell>
          <cell r="BA314">
            <v>0</v>
          </cell>
          <cell r="BB314">
            <v>0</v>
          </cell>
          <cell r="BC314">
            <v>0</v>
          </cell>
          <cell r="BD314">
            <v>0</v>
          </cell>
          <cell r="BE314">
            <v>0</v>
          </cell>
          <cell r="BF314">
            <v>0</v>
          </cell>
          <cell r="BG314">
            <v>0</v>
          </cell>
          <cell r="BH314">
            <v>0</v>
          </cell>
          <cell r="BJ314">
            <v>0</v>
          </cell>
          <cell r="BL314">
            <v>0</v>
          </cell>
          <cell r="BM314">
            <v>0</v>
          </cell>
          <cell r="BN314">
            <v>0</v>
          </cell>
          <cell r="BO314">
            <v>0</v>
          </cell>
          <cell r="BQ314">
            <v>0</v>
          </cell>
          <cell r="BR314">
            <v>0</v>
          </cell>
          <cell r="BS314">
            <v>0</v>
          </cell>
          <cell r="BT314">
            <v>0</v>
          </cell>
          <cell r="CB314">
            <v>0</v>
          </cell>
          <cell r="CC314">
            <v>0</v>
          </cell>
          <cell r="CD314">
            <v>0</v>
          </cell>
          <cell r="CE314">
            <v>0</v>
          </cell>
          <cell r="CF314">
            <v>0</v>
          </cell>
          <cell r="CI314">
            <v>0</v>
          </cell>
          <cell r="CJ314">
            <v>0</v>
          </cell>
          <cell r="CK314">
            <v>0</v>
          </cell>
          <cell r="CV314">
            <v>3.5234750822913259E-4</v>
          </cell>
          <cell r="DG314">
            <v>15328314</v>
          </cell>
          <cell r="DR314">
            <v>5413019.1199999982</v>
          </cell>
          <cell r="EC314">
            <v>2.8317494655367121</v>
          </cell>
          <cell r="EN314">
            <v>2.4095909012463064E-2</v>
          </cell>
        </row>
        <row r="315">
          <cell r="B315">
            <v>98131</v>
          </cell>
          <cell r="C315" t="str">
            <v>TOWN OF LAKE LURE</v>
          </cell>
          <cell r="D315">
            <v>9.9225079978338215E-5</v>
          </cell>
          <cell r="E315">
            <v>171682.52457519859</v>
          </cell>
          <cell r="F315">
            <v>133864.80166237435</v>
          </cell>
          <cell r="G315">
            <v>15977</v>
          </cell>
          <cell r="H315">
            <v>-47905.524802831984</v>
          </cell>
          <cell r="I315">
            <v>-1982.421004389369</v>
          </cell>
          <cell r="J315">
            <v>144876.03212857241</v>
          </cell>
          <cell r="K315">
            <v>0</v>
          </cell>
          <cell r="L315">
            <v>-7612.0272347799328</v>
          </cell>
          <cell r="M315">
            <v>1366.0328331750522</v>
          </cell>
          <cell r="N315">
            <v>51.495832007157965</v>
          </cell>
          <cell r="O315">
            <v>-23.239505981726595</v>
          </cell>
          <cell r="P315">
            <v>0</v>
          </cell>
          <cell r="Q315">
            <v>0</v>
          </cell>
          <cell r="R315">
            <v>0</v>
          </cell>
          <cell r="S315">
            <v>410294.67448334448</v>
          </cell>
          <cell r="T315">
            <v>79884.100000000006</v>
          </cell>
          <cell r="U315">
            <v>724380.16064286197</v>
          </cell>
          <cell r="V315">
            <v>5464.131332700209</v>
          </cell>
          <cell r="W315">
            <v>0</v>
          </cell>
          <cell r="X315">
            <v>809728.3919755622</v>
          </cell>
          <cell r="Y315">
            <v>0</v>
          </cell>
          <cell r="Z315">
            <v>0</v>
          </cell>
          <cell r="AA315">
            <v>0</v>
          </cell>
          <cell r="AB315">
            <v>9912.1050219468452</v>
          </cell>
          <cell r="AC315">
            <v>9912.1050219468452</v>
          </cell>
          <cell r="AD315" t="str">
            <v>N/A</v>
          </cell>
          <cell r="AE315">
            <v>160237</v>
          </cell>
          <cell r="AF315">
            <v>160237</v>
          </cell>
          <cell r="AG315">
            <v>160237</v>
          </cell>
          <cell r="AH315">
            <v>160237</v>
          </cell>
          <cell r="AI315">
            <v>158871</v>
          </cell>
          <cell r="AJ315">
            <v>0</v>
          </cell>
          <cell r="AK315">
            <v>799819</v>
          </cell>
          <cell r="AL315">
            <v>3199476</v>
          </cell>
          <cell r="AM315">
            <v>410294.67448334448</v>
          </cell>
          <cell r="AN315">
            <v>-92959.1</v>
          </cell>
          <cell r="AO315">
            <v>719932.1869536154</v>
          </cell>
          <cell r="AP315">
            <v>0</v>
          </cell>
          <cell r="AQ315">
            <v>79884.100000000006</v>
          </cell>
          <cell r="AR315">
            <v>0</v>
          </cell>
          <cell r="AS315">
            <v>0</v>
          </cell>
          <cell r="AT315">
            <v>4316627.8614369594</v>
          </cell>
          <cell r="AU315">
            <v>9.6502026993711769E-5</v>
          </cell>
          <cell r="AV315">
            <v>0</v>
          </cell>
          <cell r="AW315">
            <v>0</v>
          </cell>
          <cell r="AY315">
            <v>0</v>
          </cell>
          <cell r="AZ315">
            <v>0</v>
          </cell>
          <cell r="BA315">
            <v>0</v>
          </cell>
          <cell r="BB315">
            <v>0</v>
          </cell>
          <cell r="BC315">
            <v>0</v>
          </cell>
          <cell r="BD315">
            <v>0</v>
          </cell>
          <cell r="BE315">
            <v>0</v>
          </cell>
          <cell r="BF315">
            <v>0</v>
          </cell>
          <cell r="BG315">
            <v>0</v>
          </cell>
          <cell r="BH315">
            <v>0</v>
          </cell>
          <cell r="BJ315">
            <v>0</v>
          </cell>
          <cell r="BL315">
            <v>0</v>
          </cell>
          <cell r="BM315">
            <v>0</v>
          </cell>
          <cell r="BN315">
            <v>0</v>
          </cell>
          <cell r="BO315">
            <v>0</v>
          </cell>
          <cell r="BQ315">
            <v>0</v>
          </cell>
          <cell r="BR315">
            <v>0</v>
          </cell>
          <cell r="BS315">
            <v>0</v>
          </cell>
          <cell r="BT315">
            <v>0</v>
          </cell>
          <cell r="CB315">
            <v>0</v>
          </cell>
          <cell r="CC315">
            <v>0</v>
          </cell>
          <cell r="CD315">
            <v>0</v>
          </cell>
          <cell r="CE315">
            <v>0</v>
          </cell>
          <cell r="CF315">
            <v>0</v>
          </cell>
          <cell r="CI315">
            <v>0</v>
          </cell>
          <cell r="CJ315">
            <v>0</v>
          </cell>
          <cell r="CK315">
            <v>0</v>
          </cell>
          <cell r="CV315">
            <v>9.9225079978338215E-5</v>
          </cell>
          <cell r="DG315">
            <v>4316628</v>
          </cell>
          <cell r="DR315">
            <v>1643984.0100000002</v>
          </cell>
          <cell r="EC315">
            <v>2.625711669786861</v>
          </cell>
          <cell r="EN315">
            <v>2.4095909012463064E-2</v>
          </cell>
        </row>
        <row r="316">
          <cell r="B316">
            <v>99401</v>
          </cell>
          <cell r="C316" t="str">
            <v>WASHINGTON COUNTY</v>
          </cell>
          <cell r="D316">
            <v>3.0393401755955164E-4</v>
          </cell>
          <cell r="E316">
            <v>525876.71836896474</v>
          </cell>
          <cell r="F316">
            <v>410038.13741384877</v>
          </cell>
          <cell r="G316">
            <v>-33120</v>
          </cell>
          <cell r="H316">
            <v>-146738.29055922237</v>
          </cell>
          <cell r="I316">
            <v>-6072.3073288531441</v>
          </cell>
          <cell r="J316">
            <v>443766.37945302197</v>
          </cell>
          <cell r="K316">
            <v>0</v>
          </cell>
          <cell r="L316">
            <v>-23316.222267036323</v>
          </cell>
          <cell r="M316">
            <v>4184.2631640688924</v>
          </cell>
          <cell r="N316">
            <v>157.73567643305611</v>
          </cell>
          <cell r="O316">
            <v>-71.184386252622588</v>
          </cell>
          <cell r="P316">
            <v>0</v>
          </cell>
          <cell r="Q316">
            <v>0</v>
          </cell>
          <cell r="R316">
            <v>0</v>
          </cell>
          <cell r="S316">
            <v>1174705.2295349727</v>
          </cell>
          <cell r="T316">
            <v>41421.440000000002</v>
          </cell>
          <cell r="U316">
            <v>2218831.8972651102</v>
          </cell>
          <cell r="V316">
            <v>16737.052656275569</v>
          </cell>
          <cell r="W316">
            <v>0</v>
          </cell>
          <cell r="X316">
            <v>2276990.3899213858</v>
          </cell>
          <cell r="Y316">
            <v>207021</v>
          </cell>
          <cell r="Z316">
            <v>0</v>
          </cell>
          <cell r="AA316">
            <v>0</v>
          </cell>
          <cell r="AB316">
            <v>30361.536644265718</v>
          </cell>
          <cell r="AC316">
            <v>237382.53664426573</v>
          </cell>
          <cell r="AD316" t="str">
            <v>N/A</v>
          </cell>
          <cell r="AE316">
            <v>408758</v>
          </cell>
          <cell r="AF316">
            <v>408758</v>
          </cell>
          <cell r="AG316">
            <v>408758</v>
          </cell>
          <cell r="AH316">
            <v>408758</v>
          </cell>
          <cell r="AI316">
            <v>404574</v>
          </cell>
          <cell r="AJ316">
            <v>0</v>
          </cell>
          <cell r="AK316">
            <v>2039606</v>
          </cell>
          <cell r="AL316">
            <v>10325203</v>
          </cell>
          <cell r="AM316">
            <v>1174705.2295349727</v>
          </cell>
          <cell r="AN316">
            <v>-317353.44</v>
          </cell>
          <cell r="AO316">
            <v>2205207.4132771199</v>
          </cell>
          <cell r="AP316">
            <v>0</v>
          </cell>
          <cell r="AQ316">
            <v>-165599.56</v>
          </cell>
          <cell r="AR316">
            <v>0</v>
          </cell>
          <cell r="AS316">
            <v>0</v>
          </cell>
          <cell r="AT316">
            <v>13222162.642812092</v>
          </cell>
          <cell r="AU316">
            <v>3.1142695851709573E-4</v>
          </cell>
          <cell r="AV316">
            <v>0</v>
          </cell>
          <cell r="AW316">
            <v>0</v>
          </cell>
          <cell r="AY316">
            <v>0</v>
          </cell>
          <cell r="AZ316">
            <v>0</v>
          </cell>
          <cell r="BA316">
            <v>0</v>
          </cell>
          <cell r="BB316">
            <v>0</v>
          </cell>
          <cell r="BC316">
            <v>0</v>
          </cell>
          <cell r="BD316">
            <v>0</v>
          </cell>
          <cell r="BE316">
            <v>0</v>
          </cell>
          <cell r="BF316">
            <v>0</v>
          </cell>
          <cell r="BG316">
            <v>0</v>
          </cell>
          <cell r="BH316">
            <v>0</v>
          </cell>
          <cell r="BJ316">
            <v>0</v>
          </cell>
          <cell r="BL316">
            <v>0</v>
          </cell>
          <cell r="BM316">
            <v>0</v>
          </cell>
          <cell r="BN316">
            <v>0</v>
          </cell>
          <cell r="BO316">
            <v>0</v>
          </cell>
          <cell r="BQ316">
            <v>0</v>
          </cell>
          <cell r="BR316">
            <v>0</v>
          </cell>
          <cell r="BS316">
            <v>0</v>
          </cell>
          <cell r="BT316">
            <v>0</v>
          </cell>
          <cell r="CB316">
            <v>0</v>
          </cell>
          <cell r="CC316">
            <v>0</v>
          </cell>
          <cell r="CD316">
            <v>0</v>
          </cell>
          <cell r="CE316">
            <v>0</v>
          </cell>
          <cell r="CF316">
            <v>0</v>
          </cell>
          <cell r="CI316">
            <v>0</v>
          </cell>
          <cell r="CJ316">
            <v>0</v>
          </cell>
          <cell r="CK316">
            <v>0</v>
          </cell>
          <cell r="CV316">
            <v>3.0393401755955164E-4</v>
          </cell>
          <cell r="DG316">
            <v>13222163</v>
          </cell>
          <cell r="DR316">
            <v>5152816.6399999987</v>
          </cell>
          <cell r="EC316">
            <v>2.5660068897774719</v>
          </cell>
          <cell r="EN316">
            <v>2.4095909012463064E-2</v>
          </cell>
        </row>
        <row r="317">
          <cell r="B317">
            <v>99521</v>
          </cell>
          <cell r="C317" t="str">
            <v>TOWN OF BLOWING ROCK</v>
          </cell>
          <cell r="D317">
            <v>1.3525538694290887E-4</v>
          </cell>
          <cell r="E317">
            <v>234023.35677455043</v>
          </cell>
          <cell r="F317">
            <v>182473.37821075972</v>
          </cell>
          <cell r="G317">
            <v>-56873</v>
          </cell>
          <cell r="H317">
            <v>-65300.832161835402</v>
          </cell>
          <cell r="I317">
            <v>-2702.2716443359905</v>
          </cell>
          <cell r="J317">
            <v>197482.97293971636</v>
          </cell>
          <cell r="K317">
            <v>0</v>
          </cell>
          <cell r="L317">
            <v>-10376.083237069548</v>
          </cell>
          <cell r="M317">
            <v>1862.0624893237209</v>
          </cell>
          <cell r="N317">
            <v>70.194840715630846</v>
          </cell>
          <cell r="O317">
            <v>-31.678164175898686</v>
          </cell>
          <cell r="P317">
            <v>0</v>
          </cell>
          <cell r="Q317">
            <v>0</v>
          </cell>
          <cell r="R317">
            <v>0</v>
          </cell>
          <cell r="S317">
            <v>480628.100047649</v>
          </cell>
          <cell r="T317">
            <v>4920.0599999999977</v>
          </cell>
          <cell r="U317">
            <v>987414.86469858186</v>
          </cell>
          <cell r="V317">
            <v>7448.2499572948836</v>
          </cell>
          <cell r="W317">
            <v>0</v>
          </cell>
          <cell r="X317">
            <v>999783.17465587682</v>
          </cell>
          <cell r="Y317">
            <v>289284</v>
          </cell>
          <cell r="Z317">
            <v>0</v>
          </cell>
          <cell r="AA317">
            <v>0</v>
          </cell>
          <cell r="AB317">
            <v>13511.358221679951</v>
          </cell>
          <cell r="AC317">
            <v>302795.35822167993</v>
          </cell>
          <cell r="AD317" t="str">
            <v>N/A</v>
          </cell>
          <cell r="AE317">
            <v>139770</v>
          </cell>
          <cell r="AF317">
            <v>139770</v>
          </cell>
          <cell r="AG317">
            <v>139770</v>
          </cell>
          <cell r="AH317">
            <v>139770</v>
          </cell>
          <cell r="AI317">
            <v>137908</v>
          </cell>
          <cell r="AJ317">
            <v>0</v>
          </cell>
          <cell r="AK317">
            <v>696988</v>
          </cell>
          <cell r="AL317">
            <v>4831465</v>
          </cell>
          <cell r="AM317">
            <v>480628.100047649</v>
          </cell>
          <cell r="AN317">
            <v>-125012.06</v>
          </cell>
          <cell r="AO317">
            <v>981351.75643419684</v>
          </cell>
          <cell r="AP317">
            <v>0</v>
          </cell>
          <cell r="AQ317">
            <v>-284363.94</v>
          </cell>
          <cell r="AR317">
            <v>0</v>
          </cell>
          <cell r="AS317">
            <v>0</v>
          </cell>
          <cell r="AT317">
            <v>5884068.8564818455</v>
          </cell>
          <cell r="AU317">
            <v>1.4572579770305455E-4</v>
          </cell>
          <cell r="AV317">
            <v>0</v>
          </cell>
          <cell r="AW317">
            <v>0</v>
          </cell>
          <cell r="AY317">
            <v>0</v>
          </cell>
          <cell r="AZ317">
            <v>0</v>
          </cell>
          <cell r="BA317">
            <v>0</v>
          </cell>
          <cell r="BB317">
            <v>0</v>
          </cell>
          <cell r="BC317">
            <v>0</v>
          </cell>
          <cell r="BD317">
            <v>0</v>
          </cell>
          <cell r="BE317">
            <v>0</v>
          </cell>
          <cell r="BF317">
            <v>0</v>
          </cell>
          <cell r="BG317">
            <v>0</v>
          </cell>
          <cell r="BH317">
            <v>0</v>
          </cell>
          <cell r="BJ317">
            <v>0</v>
          </cell>
          <cell r="BL317">
            <v>0</v>
          </cell>
          <cell r="BM317">
            <v>0</v>
          </cell>
          <cell r="BN317">
            <v>0</v>
          </cell>
          <cell r="BO317">
            <v>0</v>
          </cell>
          <cell r="BQ317">
            <v>0</v>
          </cell>
          <cell r="BR317">
            <v>0</v>
          </cell>
          <cell r="BS317">
            <v>0</v>
          </cell>
          <cell r="BT317">
            <v>0</v>
          </cell>
          <cell r="CB317">
            <v>0</v>
          </cell>
          <cell r="CC317">
            <v>0</v>
          </cell>
          <cell r="CD317">
            <v>0</v>
          </cell>
          <cell r="CE317">
            <v>0</v>
          </cell>
          <cell r="CF317">
            <v>0</v>
          </cell>
          <cell r="CI317">
            <v>0</v>
          </cell>
          <cell r="CJ317">
            <v>0</v>
          </cell>
          <cell r="CK317">
            <v>0</v>
          </cell>
          <cell r="CV317">
            <v>1.3525538694290887E-4</v>
          </cell>
          <cell r="DG317">
            <v>5884069</v>
          </cell>
          <cell r="DR317">
            <v>1946333.6400000004</v>
          </cell>
          <cell r="EC317">
            <v>3.0231553722721447</v>
          </cell>
          <cell r="EN317">
            <v>2.4095909012463064E-2</v>
          </cell>
        </row>
        <row r="318">
          <cell r="B318">
            <v>99831</v>
          </cell>
          <cell r="C318" t="str">
            <v>TOWN OF BLACK CREEK</v>
          </cell>
          <cell r="D318">
            <v>1.7238230840836887E-5</v>
          </cell>
          <cell r="E318">
            <v>29826.158775694741</v>
          </cell>
          <cell r="F318">
            <v>23256.140010394789</v>
          </cell>
          <cell r="G318">
            <v>3924</v>
          </cell>
          <cell r="H318">
            <v>-8322.5581202145277</v>
          </cell>
          <cell r="I318">
            <v>-344.40315800045761</v>
          </cell>
          <cell r="J318">
            <v>25169.105287514409</v>
          </cell>
          <cell r="K318">
            <v>0</v>
          </cell>
          <cell r="L318">
            <v>-1322.4265746978474</v>
          </cell>
          <cell r="M318">
            <v>237.31892500943033</v>
          </cell>
          <cell r="N318">
            <v>8.9462970417775267</v>
          </cell>
          <cell r="O318">
            <v>-4.0373660452324076</v>
          </cell>
          <cell r="P318">
            <v>0</v>
          </cell>
          <cell r="Q318">
            <v>0</v>
          </cell>
          <cell r="R318">
            <v>0</v>
          </cell>
          <cell r="S318">
            <v>72428.244076697083</v>
          </cell>
          <cell r="T318">
            <v>19617.890000000003</v>
          </cell>
          <cell r="U318">
            <v>125845.52643757204</v>
          </cell>
          <cell r="V318">
            <v>949.27570003772132</v>
          </cell>
          <cell r="W318">
            <v>0</v>
          </cell>
          <cell r="X318">
            <v>146412.69213760976</v>
          </cell>
          <cell r="Y318">
            <v>0</v>
          </cell>
          <cell r="Z318">
            <v>0</v>
          </cell>
          <cell r="AA318">
            <v>0</v>
          </cell>
          <cell r="AB318">
            <v>1722.015790002288</v>
          </cell>
          <cell r="AC318">
            <v>1722.015790002288</v>
          </cell>
          <cell r="AD318" t="str">
            <v>N/A</v>
          </cell>
          <cell r="AE318">
            <v>28986</v>
          </cell>
          <cell r="AF318">
            <v>28986</v>
          </cell>
          <cell r="AG318">
            <v>28986</v>
          </cell>
          <cell r="AH318">
            <v>28986</v>
          </cell>
          <cell r="AI318">
            <v>28749</v>
          </cell>
          <cell r="AJ318">
            <v>0</v>
          </cell>
          <cell r="AK318">
            <v>144693</v>
          </cell>
          <cell r="AL318">
            <v>552369</v>
          </cell>
          <cell r="AM318">
            <v>72428.244076697083</v>
          </cell>
          <cell r="AN318">
            <v>-19565.890000000003</v>
          </cell>
          <cell r="AO318">
            <v>125072.78634760749</v>
          </cell>
          <cell r="AP318">
            <v>0</v>
          </cell>
          <cell r="AQ318">
            <v>19617.890000000003</v>
          </cell>
          <cell r="AR318">
            <v>0</v>
          </cell>
          <cell r="AS318">
            <v>0</v>
          </cell>
          <cell r="AT318">
            <v>749922.03042430454</v>
          </cell>
          <cell r="AU318">
            <v>1.6660467659682047E-5</v>
          </cell>
          <cell r="AV318">
            <v>0</v>
          </cell>
          <cell r="AW318">
            <v>0</v>
          </cell>
          <cell r="AY318">
            <v>0</v>
          </cell>
          <cell r="AZ318">
            <v>0</v>
          </cell>
          <cell r="BA318">
            <v>0</v>
          </cell>
          <cell r="BB318">
            <v>0</v>
          </cell>
          <cell r="BC318">
            <v>0</v>
          </cell>
          <cell r="BD318">
            <v>0</v>
          </cell>
          <cell r="BE318">
            <v>0</v>
          </cell>
          <cell r="BF318">
            <v>0</v>
          </cell>
          <cell r="BG318">
            <v>0</v>
          </cell>
          <cell r="BH318">
            <v>0</v>
          </cell>
          <cell r="BJ318">
            <v>0</v>
          </cell>
          <cell r="BL318">
            <v>0</v>
          </cell>
          <cell r="BM318">
            <v>0</v>
          </cell>
          <cell r="BN318">
            <v>0</v>
          </cell>
          <cell r="BO318">
            <v>0</v>
          </cell>
          <cell r="BQ318">
            <v>0</v>
          </cell>
          <cell r="BR318">
            <v>0</v>
          </cell>
          <cell r="BS318">
            <v>0</v>
          </cell>
          <cell r="BT318">
            <v>0</v>
          </cell>
          <cell r="CB318">
            <v>0</v>
          </cell>
          <cell r="CC318">
            <v>0</v>
          </cell>
          <cell r="CD318">
            <v>0</v>
          </cell>
          <cell r="CE318">
            <v>0</v>
          </cell>
          <cell r="CF318">
            <v>0</v>
          </cell>
          <cell r="CI318">
            <v>0</v>
          </cell>
          <cell r="CJ318">
            <v>0</v>
          </cell>
          <cell r="CK318">
            <v>0</v>
          </cell>
          <cell r="CV318">
            <v>1.7238230840836887E-5</v>
          </cell>
          <cell r="DG318">
            <v>749922</v>
          </cell>
          <cell r="DR318">
            <v>277867.58999999997</v>
          </cell>
          <cell r="EC318">
            <v>2.6988465981225089</v>
          </cell>
          <cell r="EN318">
            <v>2.4095909012463064E-2</v>
          </cell>
        </row>
      </sheetData>
      <sheetData sheetId="24"/>
      <sheetData sheetId="25"/>
      <sheetData sheetId="26"/>
      <sheetData sheetId="27">
        <row r="4">
          <cell r="D4">
            <v>2</v>
          </cell>
        </row>
        <row r="7">
          <cell r="D7" t="str">
            <v>North Carolina State Health Plan</v>
          </cell>
        </row>
        <row r="8">
          <cell r="D8" t="str">
            <v>SHPNC</v>
          </cell>
        </row>
        <row r="9">
          <cell r="D9" t="str">
            <v>Client_GASB</v>
          </cell>
        </row>
        <row r="10">
          <cell r="D10" t="str">
            <v>Committee on Actuarial Valuation of Retired Employees' Health Benefits (OPEB)\nState of North Carolina</v>
          </cell>
        </row>
        <row r="11">
          <cell r="D11" t="str">
            <v>4901 Glenwood Avenue, Suite 300</v>
          </cell>
        </row>
        <row r="12">
          <cell r="D12" t="str">
            <v>Raleigh, North Carolina 27612</v>
          </cell>
        </row>
        <row r="17">
          <cell r="D17" t="str">
            <v>Kenneth C. Vieira</v>
          </cell>
        </row>
        <row r="18">
          <cell r="D18" t="str">
            <v>Senior Vice President and Actuary</v>
          </cell>
        </row>
        <row r="19">
          <cell r="D19" t="str">
            <v>FCA, FSA, MAAA</v>
          </cell>
        </row>
        <row r="20">
          <cell r="D20" t="str">
            <v>MAP</v>
          </cell>
        </row>
        <row r="21">
          <cell r="D21" t="str">
            <v>DAB</v>
          </cell>
        </row>
        <row r="22">
          <cell r="D22" t="str">
            <v>David A. Berger, FCA, ASA, MAAA, EA</v>
          </cell>
        </row>
        <row r="23">
          <cell r="D23" t="str">
            <v>Vice President and Associate Actuary</v>
          </cell>
        </row>
        <row r="24">
          <cell r="D24" t="str">
            <v>Atlanta</v>
          </cell>
        </row>
        <row r="30">
          <cell r="D30">
            <v>42551</v>
          </cell>
          <cell r="E30">
            <v>42185</v>
          </cell>
        </row>
        <row r="31">
          <cell r="D31">
            <v>42551</v>
          </cell>
          <cell r="E31">
            <v>42185</v>
          </cell>
          <cell r="F31">
            <v>41820</v>
          </cell>
        </row>
        <row r="32">
          <cell r="D32">
            <v>42369</v>
          </cell>
          <cell r="E32">
            <v>42004</v>
          </cell>
        </row>
        <row r="33">
          <cell r="D33">
            <v>42369</v>
          </cell>
          <cell r="E33">
            <v>42004</v>
          </cell>
        </row>
        <row r="34">
          <cell r="F34" t="b">
            <v>0</v>
          </cell>
        </row>
        <row r="36">
          <cell r="D36">
            <v>0.5</v>
          </cell>
        </row>
        <row r="37">
          <cell r="D37">
            <v>0.5</v>
          </cell>
          <cell r="F37">
            <v>0.5</v>
          </cell>
        </row>
        <row r="38">
          <cell r="D38">
            <v>3.5000000000000003E-2</v>
          </cell>
          <cell r="E38">
            <v>3.5000000000000003E-2</v>
          </cell>
        </row>
        <row r="39">
          <cell r="D39">
            <v>4.4999999999999998E-2</v>
          </cell>
          <cell r="E39">
            <v>4.4999999999999998E-2</v>
          </cell>
        </row>
        <row r="40">
          <cell r="D40">
            <v>0</v>
          </cell>
        </row>
        <row r="41">
          <cell r="D41">
            <v>0</v>
          </cell>
        </row>
        <row r="47">
          <cell r="D47">
            <v>3.7999999999999999E-2</v>
          </cell>
          <cell r="E47">
            <v>2.8500000000000001E-2</v>
          </cell>
          <cell r="F47">
            <v>2.8500000000000001E-2</v>
          </cell>
          <cell r="G47">
            <v>3.85E-2</v>
          </cell>
          <cell r="H47">
            <v>1.8499999999999999E-2</v>
          </cell>
          <cell r="I47">
            <v>3.7999999999999999E-2</v>
          </cell>
        </row>
        <row r="52">
          <cell r="D52">
            <v>42916</v>
          </cell>
          <cell r="E52">
            <v>42551</v>
          </cell>
        </row>
        <row r="53">
          <cell r="E53">
            <v>7.2499999999999995E-2</v>
          </cell>
        </row>
        <row r="54">
          <cell r="D54">
            <v>6</v>
          </cell>
        </row>
        <row r="65">
          <cell r="D65">
            <v>1</v>
          </cell>
        </row>
        <row r="75">
          <cell r="K75" t="str">
            <v>Atlanta</v>
          </cell>
          <cell r="L75" t="str">
            <v>2018 Powers Ferry Road, Suite 850</v>
          </cell>
          <cell r="M75" t="str">
            <v>Atlanta, GA  30339</v>
          </cell>
          <cell r="N75" t="str">
            <v>678.306.3100</v>
          </cell>
          <cell r="O75" t="str">
            <v>678-669-1887</v>
          </cell>
        </row>
        <row r="76">
          <cell r="K76" t="str">
            <v>Boston</v>
          </cell>
          <cell r="L76" t="str">
            <v>116 Huntington Ave., 8th Floor</v>
          </cell>
          <cell r="M76" t="str">
            <v>Boston, MA  02116</v>
          </cell>
          <cell r="N76" t="str">
            <v>617.424.7300</v>
          </cell>
          <cell r="O76" t="str">
            <v>617.904.1833</v>
          </cell>
        </row>
        <row r="77">
          <cell r="K77" t="str">
            <v>Chicago</v>
          </cell>
          <cell r="L77" t="str">
            <v>101 North Wacker Drive, Suite 500</v>
          </cell>
          <cell r="M77" t="str">
            <v>Chicago, IL  60606</v>
          </cell>
          <cell r="N77" t="str">
            <v>312.984.8500</v>
          </cell>
          <cell r="O77" t="str">
            <v>312.896.9364</v>
          </cell>
        </row>
        <row r="78">
          <cell r="K78" t="str">
            <v>Cleveland</v>
          </cell>
          <cell r="L78" t="str">
            <v>1300 East Ninth Street, Suite 1900</v>
          </cell>
          <cell r="M78" t="str">
            <v>Cleveland, OH  44114</v>
          </cell>
          <cell r="N78" t="str">
            <v>216.687.4400</v>
          </cell>
          <cell r="O78" t="str">
            <v>216.916.4320</v>
          </cell>
        </row>
        <row r="79">
          <cell r="K79" t="str">
            <v>Denver</v>
          </cell>
          <cell r="L79" t="str">
            <v>5990 Greenwood Plaza Blvd., Suite 118</v>
          </cell>
          <cell r="M79" t="str">
            <v>Greenwood Village, CO  80111</v>
          </cell>
          <cell r="N79" t="str">
            <v>303.714.9900</v>
          </cell>
          <cell r="O79" t="str">
            <v>303.223.9234</v>
          </cell>
        </row>
        <row r="80">
          <cell r="K80" t="str">
            <v>Detroit</v>
          </cell>
          <cell r="L80" t="str">
            <v>40701 Woodward Avenue, Suite 100</v>
          </cell>
          <cell r="M80" t="str">
            <v>Bloomfield Hills, MI 48304-5078</v>
          </cell>
          <cell r="N80" t="str">
            <v>248.530.6370</v>
          </cell>
          <cell r="O80" t="str">
            <v>248.562.3223</v>
          </cell>
        </row>
        <row r="81">
          <cell r="K81" t="str">
            <v>Hartford</v>
          </cell>
          <cell r="L81" t="str">
            <v>30 Waterside Drive, Suite 300</v>
          </cell>
          <cell r="M81" t="str">
            <v>Farmington, CT  06032</v>
          </cell>
          <cell r="N81" t="str">
            <v>860.678.3000</v>
          </cell>
          <cell r="O81" t="str">
            <v>860.371.3429</v>
          </cell>
        </row>
        <row r="82">
          <cell r="K82" t="str">
            <v>Houston</v>
          </cell>
          <cell r="L82" t="str">
            <v>10740 North Gessner Drive, Suite 320</v>
          </cell>
          <cell r="M82" t="str">
            <v>Houston, TX  77064-1187</v>
          </cell>
          <cell r="N82" t="str">
            <v xml:space="preserve">281.671.5600 </v>
          </cell>
          <cell r="O82" t="str">
            <v>281.754.4722</v>
          </cell>
        </row>
        <row r="83">
          <cell r="K83" t="str">
            <v>Los Angeles</v>
          </cell>
          <cell r="L83" t="str">
            <v>330 North Brand Boulevard, Suite 1100</v>
          </cell>
          <cell r="M83" t="str">
            <v>Glendale, CA  91203</v>
          </cell>
          <cell r="N83" t="str">
            <v>818.956.6700</v>
          </cell>
          <cell r="O83" t="str">
            <v>818.484.2697</v>
          </cell>
        </row>
        <row r="84">
          <cell r="K84" t="str">
            <v>Minneapolis</v>
          </cell>
          <cell r="L84" t="str">
            <v>3800 American Boulevard West, Suite 870</v>
          </cell>
          <cell r="M84" t="str">
            <v>Bloomington, MN  55431</v>
          </cell>
          <cell r="N84" t="str">
            <v>952.259.2600</v>
          </cell>
          <cell r="O84" t="str">
            <v>952.487.0476</v>
          </cell>
        </row>
        <row r="85">
          <cell r="K85" t="str">
            <v>New Orleans</v>
          </cell>
          <cell r="L85" t="str">
            <v>P.O. Box 56268</v>
          </cell>
          <cell r="M85" t="str">
            <v>Metairie, LA  70055</v>
          </cell>
          <cell r="N85" t="str">
            <v>504.483.0744</v>
          </cell>
          <cell r="O85" t="str">
            <v>504.483.0771</v>
          </cell>
        </row>
        <row r="86">
          <cell r="K86" t="str">
            <v>New York</v>
          </cell>
          <cell r="L86" t="str">
            <v>333 West 34th Street</v>
          </cell>
          <cell r="M86" t="str">
            <v>New York, NY  10001</v>
          </cell>
          <cell r="N86" t="str">
            <v>212.251.5000</v>
          </cell>
          <cell r="O86" t="str">
            <v>646.365.3243</v>
          </cell>
        </row>
        <row r="87">
          <cell r="K87" t="str">
            <v>Philadelphia</v>
          </cell>
          <cell r="L87" t="str">
            <v>Two Penn Center, 1500 JFK Boulevard, Suite 200</v>
          </cell>
          <cell r="M87" t="str">
            <v>Philadelphia, PA 19102-1706</v>
          </cell>
          <cell r="N87" t="str">
            <v>215.854.4017</v>
          </cell>
          <cell r="O87" t="str">
            <v>215.854.4018</v>
          </cell>
        </row>
        <row r="88">
          <cell r="K88" t="str">
            <v>Phoenix</v>
          </cell>
          <cell r="L88" t="str">
            <v>1230 W Washington Street, Suite 501</v>
          </cell>
          <cell r="M88" t="str">
            <v>Tempe, AZ  85281</v>
          </cell>
          <cell r="N88" t="str">
            <v>602.381.4000</v>
          </cell>
          <cell r="O88" t="str">
            <v>602.532.7654</v>
          </cell>
        </row>
        <row r="89">
          <cell r="K89" t="str">
            <v>San Francisco</v>
          </cell>
          <cell r="L89" t="str">
            <v>100 Montgomery Street, Suite 500</v>
          </cell>
          <cell r="M89" t="str">
            <v>San Francisco, CA  94104</v>
          </cell>
          <cell r="N89" t="str">
            <v>415.263.8200</v>
          </cell>
          <cell r="O89" t="str">
            <v>415.376.1167</v>
          </cell>
        </row>
        <row r="90">
          <cell r="K90" t="str">
            <v>Toronto</v>
          </cell>
          <cell r="L90" t="str">
            <v>45 St. Clair Avenue West, Suite 802</v>
          </cell>
          <cell r="M90" t="str">
            <v>Toronto, ONT  M4V 1K9</v>
          </cell>
          <cell r="N90" t="str">
            <v>416.961.3264</v>
          </cell>
          <cell r="O90" t="str">
            <v>416.961.2101</v>
          </cell>
        </row>
        <row r="91">
          <cell r="K91" t="str">
            <v>Washington</v>
          </cell>
          <cell r="L91" t="str">
            <v>1800 M Street NW, Suite 900 S</v>
          </cell>
          <cell r="M91" t="str">
            <v>Washington, DC  20036</v>
          </cell>
          <cell r="N91" t="str">
            <v>202.833.6400</v>
          </cell>
          <cell r="O91" t="str">
            <v>202.330.5694</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low"/>
      <sheetName val="Membership"/>
      <sheetName val="Assets"/>
      <sheetName val="Assets Input"/>
      <sheetName val="Liabilities"/>
      <sheetName val="Liabilities Input"/>
      <sheetName val="Results"/>
      <sheetName val="GainLoss"/>
      <sheetName val="Reconciliation"/>
      <sheetName val="ProVal GainLoss"/>
      <sheetName val="NPL"/>
      <sheetName val="68 - ER Contributions"/>
      <sheetName val="68 - Allocation Exhibit"/>
      <sheetName val="68 - Allocation Prior"/>
      <sheetName val="68 - Agency Reconciliation"/>
      <sheetName val="68 - Collect Pens Expense"/>
      <sheetName val="68 - Collect Amort Experience"/>
      <sheetName val="68 - Collect Amort Assump"/>
      <sheetName val="68 - Collect Amort AssetRtn"/>
      <sheetName val="68 - Estab New Paragraph 54"/>
      <sheetName val="68 - Estab New Paragraph 55"/>
      <sheetName val="68 - Maintain Outstanding Bases"/>
      <sheetName val="68 - Summary Exhibit"/>
      <sheetName val="68 - Deferred Amortization"/>
      <sheetName val="GASB 68 (JS Check)"/>
      <sheetName val="Report --&gt;"/>
      <sheetName val="Executive Summary"/>
      <sheetName val="Exec Summary Table"/>
      <sheetName val="Table 1"/>
      <sheetName val="Table 2"/>
      <sheetName val="Table 3"/>
      <sheetName val="Table 4"/>
      <sheetName val="Table 5-6"/>
      <sheetName val="Table 7"/>
      <sheetName val="Table 8"/>
      <sheetName val="Table 9"/>
      <sheetName val="Table 10"/>
      <sheetName val="Table 11"/>
      <sheetName val="Table 12"/>
      <sheetName val="Table 13"/>
      <sheetName val="Table 14"/>
      <sheetName val="Table 15"/>
      <sheetName val="Table 16"/>
      <sheetName val="Table 17"/>
      <sheetName val="Table 18"/>
      <sheetName val="Table 19"/>
      <sheetName val="Table 20"/>
      <sheetName val="Table 21"/>
      <sheetName val="Table 22"/>
      <sheetName val="Table 23"/>
      <sheetName val="GASB 25 26 --&gt;"/>
      <sheetName val="GASB 25 27 (1)"/>
      <sheetName val="GASB 25 27 (2)"/>
      <sheetName val="GASB 25 27 (3)"/>
      <sheetName val="GASB 25 27 (4)"/>
      <sheetName val="GASB 67 --&gt;"/>
      <sheetName val="GASB 67 (1.1)"/>
      <sheetName val="GASB 67 (1.2)"/>
      <sheetName val="GASB 67 (3)"/>
      <sheetName val="68 - Separately Financed Liab"/>
      <sheetName val="68 - SFL"/>
      <sheetName val="68 - SFL TPL Reconciliation"/>
      <sheetName val="68 - Estab New Prop Share Base"/>
      <sheetName val="68 - Estab New Contrb Diff Base"/>
    </sheetNames>
    <sheetDataSet>
      <sheetData sheetId="0"/>
      <sheetData sheetId="1"/>
      <sheetData sheetId="2"/>
      <sheetData sheetId="3">
        <row r="37">
          <cell r="L37">
            <v>0</v>
          </cell>
        </row>
        <row r="38">
          <cell r="L38">
            <v>0</v>
          </cell>
        </row>
        <row r="39">
          <cell r="L39">
            <v>4249859016</v>
          </cell>
        </row>
        <row r="40">
          <cell r="L40">
            <v>0</v>
          </cell>
        </row>
        <row r="41">
          <cell r="L41">
            <v>0</v>
          </cell>
        </row>
        <row r="42">
          <cell r="K42" t="str">
            <v>C</v>
          </cell>
          <cell r="L42">
            <v>329196929</v>
          </cell>
        </row>
        <row r="43">
          <cell r="L43">
            <v>162733483</v>
          </cell>
        </row>
        <row r="44">
          <cell r="K44">
            <v>0</v>
          </cell>
          <cell r="L44">
            <v>29528</v>
          </cell>
        </row>
        <row r="45">
          <cell r="K45" t="str">
            <v>C</v>
          </cell>
          <cell r="L45">
            <v>1234415</v>
          </cell>
        </row>
        <row r="46">
          <cell r="K46" t="str">
            <v>C</v>
          </cell>
          <cell r="L46">
            <v>12649523</v>
          </cell>
        </row>
        <row r="47">
          <cell r="K47">
            <v>0</v>
          </cell>
          <cell r="L47">
            <v>505843878</v>
          </cell>
        </row>
        <row r="48">
          <cell r="K48">
            <v>0</v>
          </cell>
          <cell r="L48">
            <v>0</v>
          </cell>
        </row>
        <row r="49">
          <cell r="L49">
            <v>0</v>
          </cell>
        </row>
        <row r="50">
          <cell r="K50">
            <v>0</v>
          </cell>
          <cell r="L50">
            <v>272886687</v>
          </cell>
        </row>
        <row r="51">
          <cell r="K51" t="str">
            <v>P</v>
          </cell>
          <cell r="L51">
            <v>48038073</v>
          </cell>
        </row>
        <row r="52">
          <cell r="K52" t="str">
            <v>P</v>
          </cell>
          <cell r="L52">
            <v>3242156</v>
          </cell>
        </row>
        <row r="53">
          <cell r="K53" t="str">
            <v>P</v>
          </cell>
          <cell r="L53">
            <v>21864</v>
          </cell>
        </row>
        <row r="54">
          <cell r="K54">
            <v>0</v>
          </cell>
          <cell r="L54">
            <v>324188780</v>
          </cell>
        </row>
        <row r="55">
          <cell r="K55">
            <v>0</v>
          </cell>
          <cell r="L55">
            <v>0</v>
          </cell>
        </row>
        <row r="56">
          <cell r="K56">
            <v>0</v>
          </cell>
          <cell r="L56">
            <v>4431514114</v>
          </cell>
        </row>
        <row r="60">
          <cell r="K60">
            <v>0</v>
          </cell>
          <cell r="L60">
            <v>15473778789</v>
          </cell>
        </row>
        <row r="61">
          <cell r="K61">
            <v>0</v>
          </cell>
          <cell r="L61">
            <v>0</v>
          </cell>
        </row>
        <row r="62">
          <cell r="K62">
            <v>0</v>
          </cell>
          <cell r="L62">
            <v>0</v>
          </cell>
        </row>
        <row r="63">
          <cell r="K63">
            <v>0</v>
          </cell>
          <cell r="L63">
            <v>0</v>
          </cell>
        </row>
        <row r="64">
          <cell r="K64">
            <v>0</v>
          </cell>
          <cell r="L64">
            <v>0</v>
          </cell>
        </row>
        <row r="65">
          <cell r="K65">
            <v>0</v>
          </cell>
          <cell r="L65">
            <v>315973832</v>
          </cell>
        </row>
        <row r="66">
          <cell r="K66">
            <v>0</v>
          </cell>
          <cell r="L66">
            <v>70637813</v>
          </cell>
        </row>
        <row r="67">
          <cell r="K67">
            <v>0</v>
          </cell>
          <cell r="L67">
            <v>278178</v>
          </cell>
        </row>
        <row r="68">
          <cell r="K68">
            <v>0</v>
          </cell>
          <cell r="L68">
            <v>475429</v>
          </cell>
        </row>
        <row r="69">
          <cell r="K69">
            <v>0</v>
          </cell>
          <cell r="L69">
            <v>0</v>
          </cell>
        </row>
        <row r="70">
          <cell r="K70">
            <v>0</v>
          </cell>
          <cell r="L70">
            <v>11012485</v>
          </cell>
        </row>
        <row r="71">
          <cell r="K71">
            <v>0</v>
          </cell>
          <cell r="L71">
            <v>11130</v>
          </cell>
        </row>
        <row r="72">
          <cell r="K72" t="str">
            <v>C</v>
          </cell>
          <cell r="L72">
            <v>398388867</v>
          </cell>
        </row>
        <row r="73">
          <cell r="K73">
            <v>0</v>
          </cell>
          <cell r="L73">
            <v>0</v>
          </cell>
        </row>
        <row r="74">
          <cell r="K74">
            <v>0</v>
          </cell>
          <cell r="L74">
            <v>2388746266</v>
          </cell>
        </row>
        <row r="75">
          <cell r="K75">
            <v>0</v>
          </cell>
          <cell r="L75">
            <v>272886687</v>
          </cell>
        </row>
        <row r="76">
          <cell r="K76" t="str">
            <v>C</v>
          </cell>
          <cell r="L76">
            <v>3257736</v>
          </cell>
        </row>
        <row r="77">
          <cell r="K77" t="str">
            <v>C</v>
          </cell>
          <cell r="L77">
            <v>613547</v>
          </cell>
        </row>
        <row r="78">
          <cell r="K78" t="str">
            <v>E</v>
          </cell>
          <cell r="L78">
            <v>815300</v>
          </cell>
        </row>
        <row r="79">
          <cell r="K79" t="str">
            <v>C</v>
          </cell>
          <cell r="L79">
            <v>56441</v>
          </cell>
        </row>
        <row r="80">
          <cell r="K80" t="str">
            <v>E</v>
          </cell>
          <cell r="L80">
            <v>10400</v>
          </cell>
        </row>
        <row r="81">
          <cell r="K81" t="str">
            <v>C</v>
          </cell>
          <cell r="L81">
            <v>139147</v>
          </cell>
        </row>
        <row r="82">
          <cell r="K82">
            <v>0</v>
          </cell>
          <cell r="L82">
            <v>0</v>
          </cell>
        </row>
        <row r="83">
          <cell r="K83">
            <v>0</v>
          </cell>
          <cell r="L83">
            <v>3064914391</v>
          </cell>
        </row>
        <row r="84">
          <cell r="K84">
            <v>0</v>
          </cell>
          <cell r="L84">
            <v>0</v>
          </cell>
        </row>
        <row r="85">
          <cell r="L85">
            <v>0</v>
          </cell>
        </row>
        <row r="86">
          <cell r="K86" t="str">
            <v>P</v>
          </cell>
          <cell r="L86">
            <v>1013743417</v>
          </cell>
        </row>
        <row r="87">
          <cell r="K87">
            <v>0</v>
          </cell>
          <cell r="L87">
            <v>29528</v>
          </cell>
        </row>
        <row r="88">
          <cell r="K88">
            <v>0</v>
          </cell>
          <cell r="L88">
            <v>162733483</v>
          </cell>
        </row>
        <row r="89">
          <cell r="K89">
            <v>0</v>
          </cell>
          <cell r="L89">
            <v>0</v>
          </cell>
        </row>
        <row r="90">
          <cell r="K90" t="str">
            <v>P</v>
          </cell>
          <cell r="L90">
            <v>3887107</v>
          </cell>
        </row>
        <row r="91">
          <cell r="K91" t="str">
            <v>P</v>
          </cell>
          <cell r="L91">
            <v>19235</v>
          </cell>
        </row>
        <row r="92">
          <cell r="K92" t="str">
            <v>P</v>
          </cell>
          <cell r="L92">
            <v>4322147</v>
          </cell>
        </row>
        <row r="93">
          <cell r="K93" t="str">
            <v>P</v>
          </cell>
          <cell r="L93">
            <v>5989</v>
          </cell>
        </row>
        <row r="94">
          <cell r="K94" t="str">
            <v>P</v>
          </cell>
          <cell r="L94">
            <v>1211288</v>
          </cell>
        </row>
        <row r="95">
          <cell r="K95">
            <v>0</v>
          </cell>
          <cell r="L95">
            <v>1185952194</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refreshError="1"/>
      <sheetData sheetId="6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low"/>
      <sheetName val="Membership"/>
      <sheetName val="Assets"/>
      <sheetName val="Assets Input"/>
      <sheetName val="Liabilities"/>
      <sheetName val="Liabilities Input"/>
      <sheetName val="Results"/>
      <sheetName val="GainLoss"/>
      <sheetName val="Reconciliation"/>
      <sheetName val="ProVal GainLoss"/>
      <sheetName val="NPL"/>
      <sheetName val="68 - SFL"/>
      <sheetName val="68 - SFL TPL Reconciliation"/>
      <sheetName val="68 - ER Contributions"/>
      <sheetName val="68 - Allocation Exhibit"/>
      <sheetName val="68 - Allocation Prior"/>
      <sheetName val="68 - Agency Reconciliation"/>
      <sheetName val="68 - Collect Pens Expense"/>
      <sheetName val="68 - Collect Amort Experience"/>
      <sheetName val="68 - Collect Amort Assump"/>
      <sheetName val="68 - Collect Amort AssetRtn"/>
      <sheetName val="68 - Estab New Paragraph 54"/>
      <sheetName val="68 - Estab New Paragraph 55"/>
      <sheetName val="68 - Maintain Outstanding Bases"/>
      <sheetName val="68 - Summary Exhibit"/>
      <sheetName val="68 - Deferred Amortization"/>
      <sheetName val="GASB 68 (JS Check)"/>
      <sheetName val="Report --&gt;"/>
      <sheetName val="Executive Summary"/>
      <sheetName val="Exec Summary Table"/>
      <sheetName val="Table 1"/>
      <sheetName val="Table 2"/>
      <sheetName val="Table 3"/>
      <sheetName val="Table 4"/>
      <sheetName val="Table 5-6"/>
      <sheetName val="Table 7"/>
      <sheetName val="Table 8"/>
      <sheetName val="Table 9"/>
      <sheetName val="Table 10"/>
      <sheetName val="Table 11"/>
      <sheetName val="Table 12"/>
      <sheetName val="Table 13"/>
      <sheetName val="Table 14"/>
      <sheetName val="Table 15"/>
      <sheetName val="Table 16"/>
      <sheetName val="Table 17"/>
      <sheetName val="Table 18"/>
      <sheetName val="Table 19"/>
      <sheetName val="Table 20"/>
      <sheetName val="Table 21"/>
      <sheetName val="Table 22"/>
      <sheetName val="Table 23"/>
      <sheetName val="GASB 25 26 --&gt;"/>
      <sheetName val="GASB 25 27 (1)"/>
      <sheetName val="GASB 25 27 (2)"/>
      <sheetName val="GASB 25 27 (3)"/>
      <sheetName val="GASB 25 27 (4)"/>
      <sheetName val="GASB 67 --&gt;"/>
      <sheetName val="GASB 67 (1.1)"/>
      <sheetName val="GASB 67 (1.2)"/>
      <sheetName val="GASB 67 (3)"/>
      <sheetName val="68 - Estab New Prop Share Base"/>
      <sheetName val="68 - Estab New Contrb Diff Base"/>
      <sheetName val="68 - Separately Financed Liab"/>
    </sheetNames>
    <sheetDataSet>
      <sheetData sheetId="0"/>
      <sheetData sheetId="1"/>
      <sheetData sheetId="2"/>
      <sheetData sheetId="3">
        <row r="37">
          <cell r="L37">
            <v>0</v>
          </cell>
        </row>
        <row r="38">
          <cell r="L38">
            <v>0</v>
          </cell>
        </row>
        <row r="39">
          <cell r="L39">
            <v>4249859016</v>
          </cell>
        </row>
        <row r="40">
          <cell r="L40">
            <v>0</v>
          </cell>
        </row>
        <row r="41">
          <cell r="L41">
            <v>0</v>
          </cell>
        </row>
        <row r="42">
          <cell r="K42" t="str">
            <v>C</v>
          </cell>
          <cell r="L42">
            <v>329196929</v>
          </cell>
        </row>
        <row r="43">
          <cell r="L43">
            <v>162733483</v>
          </cell>
        </row>
        <row r="44">
          <cell r="K44">
            <v>0</v>
          </cell>
          <cell r="L44">
            <v>29528</v>
          </cell>
        </row>
        <row r="45">
          <cell r="K45" t="str">
            <v>C</v>
          </cell>
          <cell r="L45">
            <v>1234415</v>
          </cell>
        </row>
        <row r="46">
          <cell r="K46" t="str">
            <v>C</v>
          </cell>
          <cell r="L46">
            <v>12649523</v>
          </cell>
        </row>
        <row r="47">
          <cell r="K47">
            <v>0</v>
          </cell>
          <cell r="L47">
            <v>505843878</v>
          </cell>
        </row>
        <row r="48">
          <cell r="K48">
            <v>0</v>
          </cell>
          <cell r="L48">
            <v>0</v>
          </cell>
        </row>
        <row r="49">
          <cell r="L49">
            <v>0</v>
          </cell>
        </row>
        <row r="50">
          <cell r="K50">
            <v>0</v>
          </cell>
          <cell r="L50">
            <v>272886687</v>
          </cell>
        </row>
        <row r="51">
          <cell r="K51" t="str">
            <v>P</v>
          </cell>
          <cell r="L51">
            <v>48038073</v>
          </cell>
        </row>
        <row r="52">
          <cell r="K52" t="str">
            <v>P</v>
          </cell>
          <cell r="L52">
            <v>3242156</v>
          </cell>
        </row>
        <row r="53">
          <cell r="K53" t="str">
            <v>P</v>
          </cell>
          <cell r="L53">
            <v>21864</v>
          </cell>
        </row>
        <row r="54">
          <cell r="K54">
            <v>0</v>
          </cell>
          <cell r="L54">
            <v>324188780</v>
          </cell>
        </row>
        <row r="55">
          <cell r="K55">
            <v>0</v>
          </cell>
          <cell r="L55">
            <v>0</v>
          </cell>
        </row>
        <row r="56">
          <cell r="K56">
            <v>0</v>
          </cell>
          <cell r="L56">
            <v>4431514114</v>
          </cell>
        </row>
        <row r="60">
          <cell r="K60">
            <v>0</v>
          </cell>
          <cell r="L60">
            <v>15473778789</v>
          </cell>
        </row>
        <row r="61">
          <cell r="K61">
            <v>0</v>
          </cell>
          <cell r="L61">
            <v>0</v>
          </cell>
        </row>
        <row r="62">
          <cell r="K62">
            <v>0</v>
          </cell>
          <cell r="L62">
            <v>0</v>
          </cell>
        </row>
        <row r="63">
          <cell r="K63">
            <v>0</v>
          </cell>
          <cell r="L63">
            <v>0</v>
          </cell>
        </row>
        <row r="64">
          <cell r="K64">
            <v>0</v>
          </cell>
          <cell r="L64">
            <v>0</v>
          </cell>
        </row>
        <row r="65">
          <cell r="K65">
            <v>0</v>
          </cell>
          <cell r="L65">
            <v>315973832</v>
          </cell>
        </row>
        <row r="66">
          <cell r="K66">
            <v>0</v>
          </cell>
          <cell r="L66">
            <v>70637813</v>
          </cell>
        </row>
        <row r="67">
          <cell r="K67">
            <v>0</v>
          </cell>
          <cell r="L67">
            <v>278178</v>
          </cell>
        </row>
        <row r="68">
          <cell r="K68">
            <v>0</v>
          </cell>
          <cell r="L68">
            <v>475429</v>
          </cell>
        </row>
        <row r="69">
          <cell r="K69">
            <v>0</v>
          </cell>
          <cell r="L69">
            <v>0</v>
          </cell>
        </row>
        <row r="70">
          <cell r="K70">
            <v>0</v>
          </cell>
          <cell r="L70">
            <v>11012485</v>
          </cell>
        </row>
        <row r="71">
          <cell r="K71">
            <v>0</v>
          </cell>
          <cell r="L71">
            <v>11130</v>
          </cell>
        </row>
        <row r="72">
          <cell r="K72" t="str">
            <v>C</v>
          </cell>
          <cell r="L72">
            <v>398388867</v>
          </cell>
        </row>
        <row r="73">
          <cell r="K73">
            <v>0</v>
          </cell>
          <cell r="L73">
            <v>0</v>
          </cell>
        </row>
        <row r="74">
          <cell r="K74">
            <v>0</v>
          </cell>
          <cell r="L74">
            <v>2388746266</v>
          </cell>
        </row>
        <row r="75">
          <cell r="K75">
            <v>0</v>
          </cell>
          <cell r="L75">
            <v>272886687</v>
          </cell>
        </row>
        <row r="76">
          <cell r="K76" t="str">
            <v>C</v>
          </cell>
          <cell r="L76">
            <v>3257736</v>
          </cell>
        </row>
        <row r="77">
          <cell r="K77" t="str">
            <v>C</v>
          </cell>
          <cell r="L77">
            <v>613547</v>
          </cell>
        </row>
        <row r="78">
          <cell r="K78" t="str">
            <v>E</v>
          </cell>
          <cell r="L78">
            <v>815300</v>
          </cell>
        </row>
        <row r="79">
          <cell r="K79" t="str">
            <v>C</v>
          </cell>
          <cell r="L79">
            <v>56441</v>
          </cell>
        </row>
        <row r="80">
          <cell r="K80" t="str">
            <v>E</v>
          </cell>
          <cell r="L80">
            <v>10400</v>
          </cell>
        </row>
        <row r="81">
          <cell r="K81" t="str">
            <v>C</v>
          </cell>
          <cell r="L81">
            <v>139147</v>
          </cell>
        </row>
        <row r="82">
          <cell r="K82">
            <v>0</v>
          </cell>
          <cell r="L82">
            <v>0</v>
          </cell>
        </row>
        <row r="83">
          <cell r="K83">
            <v>0</v>
          </cell>
          <cell r="L83">
            <v>3064914391</v>
          </cell>
        </row>
        <row r="84">
          <cell r="K84">
            <v>0</v>
          </cell>
          <cell r="L84">
            <v>0</v>
          </cell>
        </row>
        <row r="85">
          <cell r="L85">
            <v>0</v>
          </cell>
        </row>
        <row r="86">
          <cell r="K86" t="str">
            <v>P</v>
          </cell>
          <cell r="L86">
            <v>1013743417</v>
          </cell>
        </row>
        <row r="87">
          <cell r="K87">
            <v>0</v>
          </cell>
          <cell r="L87">
            <v>29528</v>
          </cell>
        </row>
        <row r="88">
          <cell r="K88">
            <v>0</v>
          </cell>
          <cell r="L88">
            <v>162733483</v>
          </cell>
        </row>
        <row r="89">
          <cell r="K89">
            <v>0</v>
          </cell>
          <cell r="L89">
            <v>0</v>
          </cell>
        </row>
        <row r="90">
          <cell r="K90" t="str">
            <v>P</v>
          </cell>
          <cell r="L90">
            <v>3887107</v>
          </cell>
        </row>
        <row r="91">
          <cell r="K91" t="str">
            <v>P</v>
          </cell>
          <cell r="L91">
            <v>19235</v>
          </cell>
        </row>
        <row r="92">
          <cell r="K92" t="str">
            <v>P</v>
          </cell>
          <cell r="L92">
            <v>4322147</v>
          </cell>
        </row>
        <row r="93">
          <cell r="K93" t="str">
            <v>P</v>
          </cell>
          <cell r="L93">
            <v>5989</v>
          </cell>
        </row>
        <row r="94">
          <cell r="K94" t="str">
            <v>P</v>
          </cell>
          <cell r="L94">
            <v>1211288</v>
          </cell>
        </row>
        <row r="95">
          <cell r="K95">
            <v>0</v>
          </cell>
          <cell r="L95">
            <v>1185952194</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refreshError="1"/>
      <sheetData sheetId="62" refreshError="1"/>
      <sheetData sheetId="6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vmlDrawing" Target="../drawings/vmlDrawing9.vml"/><Relationship Id="rId1" Type="http://schemas.openxmlformats.org/officeDocument/2006/relationships/printerSettings" Target="../printerSettings/printerSettings8.bin"/><Relationship Id="rId4" Type="http://schemas.openxmlformats.org/officeDocument/2006/relationships/comments" Target="../comments8.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7.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55"/>
  <sheetViews>
    <sheetView showGridLines="0" tabSelected="1" workbookViewId="0">
      <selection activeCell="C18" sqref="C18"/>
    </sheetView>
  </sheetViews>
  <sheetFormatPr defaultColWidth="9.140625" defaultRowHeight="12.75"/>
  <cols>
    <col min="1" max="1" width="56.140625" style="12" customWidth="1"/>
    <col min="2" max="2" width="9.28515625" style="52" customWidth="1"/>
    <col min="3" max="3" width="53.7109375" style="12" customWidth="1"/>
    <col min="4" max="4" width="45.42578125" style="12" bestFit="1" customWidth="1"/>
    <col min="5" max="16384" width="9.140625" style="12"/>
  </cols>
  <sheetData>
    <row r="1" spans="1:5">
      <c r="A1" s="9" t="s">
        <v>315</v>
      </c>
      <c r="B1" s="9"/>
      <c r="C1" s="10"/>
      <c r="D1" s="10"/>
      <c r="E1" s="11"/>
    </row>
    <row r="2" spans="1:5">
      <c r="A2" s="9" t="s">
        <v>316</v>
      </c>
      <c r="B2" s="9"/>
      <c r="C2" s="10"/>
    </row>
    <row r="3" spans="1:5">
      <c r="A3" s="13" t="str">
        <f>+'Changes to Update Template '!C6</f>
        <v>Fiscal Year Ended June 30, 2020</v>
      </c>
      <c r="B3" s="13"/>
      <c r="C3" s="10"/>
      <c r="D3" s="10"/>
    </row>
    <row r="4" spans="1:5" s="57" customFormat="1">
      <c r="A4" s="13"/>
      <c r="B4" s="13"/>
      <c r="C4" s="10"/>
      <c r="D4" s="10"/>
    </row>
    <row r="5" spans="1:5" s="57" customFormat="1">
      <c r="A5" s="13"/>
      <c r="B5" s="13"/>
      <c r="C5" s="10"/>
      <c r="D5" s="10"/>
    </row>
    <row r="6" spans="1:5" s="57" customFormat="1">
      <c r="A6" s="13" t="s">
        <v>359</v>
      </c>
      <c r="B6" s="13"/>
      <c r="C6" s="10"/>
      <c r="D6" s="10"/>
    </row>
    <row r="7" spans="1:5" s="57" customFormat="1">
      <c r="A7" s="13"/>
      <c r="B7" s="13"/>
      <c r="C7" s="10"/>
      <c r="D7" s="10"/>
    </row>
    <row r="8" spans="1:5" s="57" customFormat="1">
      <c r="A8" s="58" t="s">
        <v>377</v>
      </c>
      <c r="B8" s="13"/>
      <c r="C8" s="10"/>
      <c r="D8" s="10"/>
    </row>
    <row r="9" spans="1:5" s="57" customFormat="1">
      <c r="A9" s="58" t="s">
        <v>441</v>
      </c>
      <c r="B9" s="13"/>
      <c r="C9" s="10"/>
      <c r="D9" s="10"/>
    </row>
    <row r="10" spans="1:5" s="57" customFormat="1">
      <c r="A10" s="154" t="s">
        <v>442</v>
      </c>
      <c r="B10" s="13"/>
      <c r="C10" s="10"/>
      <c r="D10" s="10"/>
    </row>
    <row r="11" spans="1:5" s="57" customFormat="1">
      <c r="A11" s="154" t="s">
        <v>422</v>
      </c>
      <c r="B11" s="13"/>
      <c r="C11" s="10"/>
      <c r="D11" s="10"/>
    </row>
    <row r="12" spans="1:5" s="57" customFormat="1">
      <c r="A12" s="59" t="s">
        <v>360</v>
      </c>
      <c r="B12" s="13"/>
      <c r="C12" s="10"/>
      <c r="D12" s="10"/>
    </row>
    <row r="13" spans="1:5" s="57" customFormat="1">
      <c r="A13" s="58"/>
      <c r="B13" s="13"/>
      <c r="C13" s="10"/>
      <c r="D13" s="10"/>
    </row>
    <row r="14" spans="1:5" s="57" customFormat="1">
      <c r="A14" s="154" t="s">
        <v>513</v>
      </c>
      <c r="B14" s="154" t="str">
        <f>+'Changes to Update Template '!C7</f>
        <v>(Info, JE Template, 2020 Summary, 2019 Summary, 2018 Summary, TSERS Contributions FY 2019, TSERS Contributions FY 2018, Deferred Amortization) then go to File, Options,</v>
      </c>
      <c r="C14" s="153"/>
      <c r="D14" s="10"/>
    </row>
    <row r="15" spans="1:5" s="57" customFormat="1">
      <c r="A15" s="154" t="s">
        <v>361</v>
      </c>
      <c r="B15" s="172"/>
      <c r="C15" s="153"/>
      <c r="D15" s="10"/>
    </row>
    <row r="16" spans="1:5" s="57" customFormat="1">
      <c r="A16" s="13"/>
      <c r="B16" s="13"/>
      <c r="C16" s="10"/>
      <c r="D16" s="10"/>
    </row>
    <row r="17" spans="1:4">
      <c r="A17" s="10"/>
      <c r="B17" s="10"/>
      <c r="C17" s="10"/>
      <c r="D17" s="10"/>
    </row>
    <row r="18" spans="1:4">
      <c r="A18" s="14" t="s">
        <v>313</v>
      </c>
      <c r="B18" s="14"/>
      <c r="C18" s="15" t="s">
        <v>430</v>
      </c>
      <c r="D18" s="16" t="s">
        <v>362</v>
      </c>
    </row>
    <row r="19" spans="1:4" ht="12.75" customHeight="1">
      <c r="A19" s="10"/>
      <c r="B19" s="10"/>
      <c r="C19" s="17"/>
      <c r="D19" s="18"/>
    </row>
    <row r="20" spans="1:4">
      <c r="A20" s="10" t="s">
        <v>314</v>
      </c>
      <c r="B20" s="10"/>
      <c r="C20" s="261" t="str">
        <f>VLOOKUP(C18,'2020 Summary'!B314:C617,2,FALSE)</f>
        <v>N/A</v>
      </c>
      <c r="D20" s="19"/>
    </row>
    <row r="21" spans="1:4" s="52" customFormat="1">
      <c r="A21" s="10"/>
      <c r="B21" s="10"/>
      <c r="C21" s="17"/>
      <c r="D21" s="19"/>
    </row>
    <row r="22" spans="1:4" s="60" customFormat="1" ht="38.25">
      <c r="A22" s="62" t="s">
        <v>516</v>
      </c>
      <c r="B22" s="54"/>
      <c r="C22" s="262">
        <v>0</v>
      </c>
      <c r="D22" s="16" t="s">
        <v>374</v>
      </c>
    </row>
    <row r="23" spans="1:4" s="85" customFormat="1">
      <c r="A23" s="10"/>
      <c r="B23" s="10"/>
      <c r="C23" s="17"/>
      <c r="D23" s="19"/>
    </row>
    <row r="24" spans="1:4" s="52" customFormat="1">
      <c r="A24" s="10" t="str">
        <f>+'Changes to Update Template '!C8</f>
        <v>Your employer contributions from 7/1/2019 through 06/30/2020</v>
      </c>
      <c r="B24" s="54"/>
      <c r="C24" s="262">
        <v>0</v>
      </c>
      <c r="D24" s="16" t="s">
        <v>363</v>
      </c>
    </row>
    <row r="25" spans="1:4" s="60" customFormat="1">
      <c r="A25" s="10"/>
      <c r="B25" s="54"/>
      <c r="C25" s="61"/>
      <c r="D25" s="16"/>
    </row>
    <row r="26" spans="1:4" s="52" customFormat="1">
      <c r="A26" s="10"/>
      <c r="B26" s="10"/>
      <c r="C26" s="17"/>
      <c r="D26" s="19"/>
    </row>
    <row r="27" spans="1:4" ht="30" customHeight="1">
      <c r="A27" s="265" t="s">
        <v>443</v>
      </c>
      <c r="B27" s="266"/>
      <c r="C27" s="267"/>
      <c r="D27" s="10"/>
    </row>
    <row r="28" spans="1:4">
      <c r="A28" s="86"/>
      <c r="B28" s="87"/>
      <c r="C28" s="88"/>
      <c r="D28" s="10"/>
    </row>
    <row r="29" spans="1:4" ht="30" customHeight="1">
      <c r="A29" s="268" t="s">
        <v>420</v>
      </c>
      <c r="B29" s="269"/>
      <c r="C29" s="270"/>
      <c r="D29" s="10"/>
    </row>
    <row r="30" spans="1:4">
      <c r="A30" s="86"/>
      <c r="B30" s="87"/>
      <c r="C30" s="88"/>
      <c r="D30" s="10"/>
    </row>
    <row r="31" spans="1:4" ht="30" customHeight="1">
      <c r="A31" s="271" t="s">
        <v>421</v>
      </c>
      <c r="B31" s="272"/>
      <c r="C31" s="273"/>
      <c r="D31" s="10"/>
    </row>
    <row r="32" spans="1:4">
      <c r="A32" s="10"/>
      <c r="B32" s="10"/>
      <c r="C32" s="10"/>
      <c r="D32" s="10"/>
    </row>
    <row r="33" spans="1:4">
      <c r="A33" s="10"/>
      <c r="B33" s="10"/>
      <c r="C33" s="10"/>
      <c r="D33" s="10"/>
    </row>
    <row r="34" spans="1:4">
      <c r="A34" s="10"/>
      <c r="B34" s="10"/>
      <c r="C34" s="10"/>
      <c r="D34" s="10"/>
    </row>
    <row r="35" spans="1:4">
      <c r="A35" s="10"/>
      <c r="B35" s="10"/>
      <c r="C35" s="10"/>
      <c r="D35" s="10"/>
    </row>
    <row r="36" spans="1:4">
      <c r="A36" s="10"/>
      <c r="B36" s="10"/>
      <c r="C36" s="10"/>
      <c r="D36" s="10"/>
    </row>
    <row r="37" spans="1:4">
      <c r="A37" s="10"/>
      <c r="B37" s="10"/>
      <c r="C37" s="10"/>
      <c r="D37" s="10"/>
    </row>
    <row r="38" spans="1:4">
      <c r="A38" s="10"/>
      <c r="B38" s="10"/>
      <c r="C38" s="10"/>
      <c r="D38" s="10"/>
    </row>
    <row r="39" spans="1:4">
      <c r="A39" s="10"/>
      <c r="B39" s="10"/>
      <c r="C39" s="10"/>
      <c r="D39" s="10"/>
    </row>
    <row r="40" spans="1:4">
      <c r="A40" s="10"/>
      <c r="B40" s="10"/>
      <c r="C40" s="10"/>
      <c r="D40" s="10"/>
    </row>
    <row r="41" spans="1:4" ht="15.75" customHeight="1">
      <c r="A41" s="10"/>
      <c r="B41" s="10"/>
      <c r="C41" s="10"/>
      <c r="D41" s="10"/>
    </row>
    <row r="42" spans="1:4" ht="12.75" customHeight="1">
      <c r="A42" s="10"/>
      <c r="B42" s="10"/>
      <c r="C42" s="10"/>
      <c r="D42" s="10"/>
    </row>
    <row r="43" spans="1:4">
      <c r="A43" s="263"/>
      <c r="B43" s="263"/>
      <c r="C43" s="263"/>
      <c r="D43" s="10"/>
    </row>
    <row r="44" spans="1:4">
      <c r="A44" s="263"/>
      <c r="B44" s="263"/>
      <c r="C44" s="263"/>
      <c r="D44" s="10"/>
    </row>
    <row r="45" spans="1:4">
      <c r="A45" s="264"/>
      <c r="B45" s="264"/>
      <c r="C45" s="264"/>
      <c r="D45" s="10"/>
    </row>
    <row r="46" spans="1:4">
      <c r="A46" s="20"/>
      <c r="B46" s="20"/>
    </row>
    <row r="49" spans="1:1" hidden="1">
      <c r="A49" s="55">
        <v>42277</v>
      </c>
    </row>
    <row r="50" spans="1:1" hidden="1">
      <c r="A50" s="55">
        <v>42369</v>
      </c>
    </row>
    <row r="51" spans="1:1" hidden="1">
      <c r="A51" s="55">
        <v>42460</v>
      </c>
    </row>
    <row r="52" spans="1:1" hidden="1">
      <c r="A52" s="55">
        <v>42551</v>
      </c>
    </row>
    <row r="53" spans="1:1" hidden="1"/>
    <row r="54" spans="1:1" hidden="1">
      <c r="A54" s="56">
        <v>1</v>
      </c>
    </row>
    <row r="55" spans="1:1" hidden="1">
      <c r="A55" s="56">
        <v>2</v>
      </c>
    </row>
  </sheetData>
  <sheetProtection password="CEAA" sheet="1" selectLockedCells="1"/>
  <mergeCells count="6">
    <mergeCell ref="A43:C43"/>
    <mergeCell ref="A44:C44"/>
    <mergeCell ref="A45:C45"/>
    <mergeCell ref="A27:C27"/>
    <mergeCell ref="A29:C29"/>
    <mergeCell ref="A31:C31"/>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'2020 Summary'!$B$314:$B$617</xm:f>
          </x14:formula1>
          <xm:sqref>C18</xm:sqref>
        </x14:dataValidation>
      </x14:dataValidations>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306"/>
  <sheetViews>
    <sheetView workbookViewId="0">
      <selection activeCell="AE211" sqref="AE211"/>
    </sheetView>
  </sheetViews>
  <sheetFormatPr defaultRowHeight="15"/>
  <cols>
    <col min="1" max="1" width="12.140625" bestFit="1" customWidth="1"/>
    <col min="2" max="2" width="53.7109375" bestFit="1" customWidth="1"/>
    <col min="3" max="3" width="26.85546875" style="191" bestFit="1" customWidth="1"/>
    <col min="5" max="5" width="22.28515625" customWidth="1"/>
    <col min="6" max="6" width="14" bestFit="1" customWidth="1"/>
  </cols>
  <sheetData>
    <row r="1" spans="1:6" s="184" customFormat="1">
      <c r="C1" s="191">
        <f>SUM(C2:C315)</f>
        <v>1435759408.8299997</v>
      </c>
      <c r="E1" s="80"/>
      <c r="F1" s="212"/>
    </row>
    <row r="2" spans="1:6" ht="30">
      <c r="A2" s="32" t="s">
        <v>386</v>
      </c>
      <c r="B2" s="32" t="s">
        <v>387</v>
      </c>
      <c r="C2" s="238" t="s">
        <v>403</v>
      </c>
    </row>
    <row r="3" spans="1:6" s="81" customFormat="1">
      <c r="A3" s="177" t="s">
        <v>431</v>
      </c>
      <c r="B3" s="65" t="s">
        <v>430</v>
      </c>
      <c r="C3" s="238">
        <v>0</v>
      </c>
    </row>
    <row r="4" spans="1:6">
      <c r="A4" s="1">
        <v>10200</v>
      </c>
      <c r="B4" s="1" t="s">
        <v>0</v>
      </c>
      <c r="C4" s="191">
        <v>1443743.05</v>
      </c>
    </row>
    <row r="5" spans="1:6">
      <c r="A5" s="1">
        <v>10400</v>
      </c>
      <c r="B5" s="1" t="s">
        <v>1</v>
      </c>
      <c r="C5" s="191">
        <v>4948936.209999999</v>
      </c>
    </row>
    <row r="6" spans="1:6">
      <c r="A6" s="1">
        <v>10500</v>
      </c>
      <c r="B6" s="1" t="s">
        <v>2</v>
      </c>
      <c r="C6" s="191">
        <v>1061675.81</v>
      </c>
    </row>
    <row r="7" spans="1:6">
      <c r="A7" s="1">
        <v>10700</v>
      </c>
      <c r="B7" s="1" t="s">
        <v>388</v>
      </c>
      <c r="C7" s="191">
        <v>7339207.2700000005</v>
      </c>
    </row>
    <row r="8" spans="1:6">
      <c r="A8" s="1">
        <v>10800</v>
      </c>
      <c r="B8" s="1" t="s">
        <v>4</v>
      </c>
      <c r="C8" s="191">
        <v>30753061.119999997</v>
      </c>
    </row>
    <row r="9" spans="1:6">
      <c r="A9" s="1">
        <v>10850</v>
      </c>
      <c r="B9" s="1" t="s">
        <v>5</v>
      </c>
      <c r="C9" s="191">
        <v>311655.44000000006</v>
      </c>
    </row>
    <row r="10" spans="1:6">
      <c r="A10" s="1">
        <v>10900</v>
      </c>
      <c r="B10" s="1" t="s">
        <v>6</v>
      </c>
      <c r="C10" s="191">
        <v>3210852.66</v>
      </c>
    </row>
    <row r="11" spans="1:6">
      <c r="A11" s="1">
        <v>10910</v>
      </c>
      <c r="B11" s="1" t="s">
        <v>7</v>
      </c>
      <c r="C11" s="191">
        <v>412896.21000000008</v>
      </c>
    </row>
    <row r="12" spans="1:6">
      <c r="A12" s="1">
        <v>10930</v>
      </c>
      <c r="B12" s="1" t="s">
        <v>8</v>
      </c>
      <c r="C12" s="191">
        <v>4598708.6399999997</v>
      </c>
    </row>
    <row r="13" spans="1:6">
      <c r="A13" s="1">
        <v>10940</v>
      </c>
      <c r="B13" s="1" t="s">
        <v>9</v>
      </c>
      <c r="C13" s="191">
        <v>1160611.5399999998</v>
      </c>
    </row>
    <row r="14" spans="1:6">
      <c r="A14" s="1">
        <v>10950</v>
      </c>
      <c r="B14" s="1" t="s">
        <v>10</v>
      </c>
      <c r="C14" s="191">
        <v>1035714.4400000001</v>
      </c>
    </row>
    <row r="15" spans="1:6">
      <c r="A15" s="184">
        <v>11050</v>
      </c>
      <c r="B15" s="184" t="s">
        <v>434</v>
      </c>
      <c r="C15" s="191">
        <v>0</v>
      </c>
    </row>
    <row r="16" spans="1:6">
      <c r="A16" s="1">
        <v>11300</v>
      </c>
      <c r="B16" s="1" t="s">
        <v>11</v>
      </c>
      <c r="C16" s="191">
        <v>8092145.2500000009</v>
      </c>
    </row>
    <row r="17" spans="1:3">
      <c r="A17" s="1">
        <v>11310</v>
      </c>
      <c r="B17" s="1" t="s">
        <v>12</v>
      </c>
      <c r="C17" s="191">
        <v>861312.00000000023</v>
      </c>
    </row>
    <row r="18" spans="1:3">
      <c r="A18" s="1">
        <v>11600</v>
      </c>
      <c r="B18" s="1" t="s">
        <v>13</v>
      </c>
      <c r="C18" s="191">
        <v>3102467.14</v>
      </c>
    </row>
    <row r="19" spans="1:3">
      <c r="A19" s="1">
        <v>11900</v>
      </c>
      <c r="B19" s="1" t="s">
        <v>14</v>
      </c>
      <c r="C19" s="191">
        <v>310607.86</v>
      </c>
    </row>
    <row r="20" spans="1:3">
      <c r="A20" s="1">
        <v>12100</v>
      </c>
      <c r="B20" s="1" t="s">
        <v>15</v>
      </c>
      <c r="C20" s="191">
        <v>402066.77999999997</v>
      </c>
    </row>
    <row r="21" spans="1:3">
      <c r="A21" s="1">
        <v>12150</v>
      </c>
      <c r="B21" s="1" t="s">
        <v>16</v>
      </c>
      <c r="C21" s="191">
        <v>48546.299999999988</v>
      </c>
    </row>
    <row r="22" spans="1:3">
      <c r="A22" s="1">
        <v>12160</v>
      </c>
      <c r="B22" s="1" t="s">
        <v>17</v>
      </c>
      <c r="C22" s="191">
        <v>3074313.0100000002</v>
      </c>
    </row>
    <row r="23" spans="1:3">
      <c r="A23" s="213" t="s">
        <v>451</v>
      </c>
      <c r="B23" s="193" t="s">
        <v>380</v>
      </c>
      <c r="C23" s="191">
        <v>0</v>
      </c>
    </row>
    <row r="24" spans="1:3">
      <c r="A24" s="1">
        <v>12220</v>
      </c>
      <c r="B24" s="1" t="s">
        <v>18</v>
      </c>
      <c r="C24" s="191">
        <v>76495429.139999986</v>
      </c>
    </row>
    <row r="25" spans="1:3">
      <c r="A25" s="1">
        <v>12510</v>
      </c>
      <c r="B25" s="1" t="s">
        <v>19</v>
      </c>
      <c r="C25" s="191">
        <v>9239274.3700000029</v>
      </c>
    </row>
    <row r="26" spans="1:3">
      <c r="A26" s="1">
        <v>12600</v>
      </c>
      <c r="B26" s="1" t="s">
        <v>20</v>
      </c>
      <c r="C26" s="191">
        <v>2508411.69</v>
      </c>
    </row>
    <row r="27" spans="1:3">
      <c r="A27" s="1">
        <v>12700</v>
      </c>
      <c r="B27" s="1" t="s">
        <v>21</v>
      </c>
      <c r="C27" s="191">
        <v>1927194.41</v>
      </c>
    </row>
    <row r="28" spans="1:3">
      <c r="A28" s="1">
        <v>13500</v>
      </c>
      <c r="B28" s="1" t="s">
        <v>22</v>
      </c>
      <c r="C28" s="191">
        <v>6953791.7199999997</v>
      </c>
    </row>
    <row r="29" spans="1:3">
      <c r="A29" s="1">
        <v>13700</v>
      </c>
      <c r="B29" s="1" t="s">
        <v>23</v>
      </c>
      <c r="C29" s="191">
        <v>819023.69</v>
      </c>
    </row>
    <row r="30" spans="1:3">
      <c r="A30" s="184">
        <v>14200</v>
      </c>
      <c r="B30" s="184" t="s">
        <v>282</v>
      </c>
      <c r="C30" s="191">
        <v>0</v>
      </c>
    </row>
    <row r="31" spans="1:3">
      <c r="A31" s="1">
        <v>14300</v>
      </c>
      <c r="B31" s="1" t="s">
        <v>24</v>
      </c>
      <c r="C31" s="191">
        <f>2740607.29-C32</f>
        <v>2414237.94</v>
      </c>
    </row>
    <row r="32" spans="1:3">
      <c r="A32" s="184">
        <v>14300.2</v>
      </c>
      <c r="B32" s="184" t="s">
        <v>365</v>
      </c>
      <c r="C32" s="191">
        <v>326369.34999999998</v>
      </c>
    </row>
    <row r="33" spans="1:3">
      <c r="A33" s="1">
        <v>18400</v>
      </c>
      <c r="B33" s="1" t="s">
        <v>389</v>
      </c>
      <c r="C33" s="191">
        <v>8978291.6900000013</v>
      </c>
    </row>
    <row r="34" spans="1:3">
      <c r="A34" s="1">
        <v>18600</v>
      </c>
      <c r="B34" s="1" t="s">
        <v>26</v>
      </c>
      <c r="C34" s="191">
        <v>25219.660000000003</v>
      </c>
    </row>
    <row r="35" spans="1:3">
      <c r="A35" s="1">
        <v>18640</v>
      </c>
      <c r="B35" s="1" t="s">
        <v>27</v>
      </c>
      <c r="C35" s="191">
        <v>498.5</v>
      </c>
    </row>
    <row r="36" spans="1:3">
      <c r="A36" s="184">
        <v>18670</v>
      </c>
      <c r="B36" s="184" t="s">
        <v>283</v>
      </c>
      <c r="C36" s="3">
        <v>0</v>
      </c>
    </row>
    <row r="37" spans="1:3">
      <c r="A37" s="184">
        <v>18690</v>
      </c>
      <c r="B37" s="184" t="s">
        <v>28</v>
      </c>
      <c r="C37" s="191">
        <v>0</v>
      </c>
    </row>
    <row r="38" spans="1:3">
      <c r="A38" s="1">
        <v>18740</v>
      </c>
      <c r="B38" s="1" t="s">
        <v>29</v>
      </c>
      <c r="C38" s="191">
        <v>12972.959999999995</v>
      </c>
    </row>
    <row r="39" spans="1:3">
      <c r="A39" s="1">
        <v>18780</v>
      </c>
      <c r="B39" s="1" t="s">
        <v>30</v>
      </c>
      <c r="C39" s="191">
        <v>24763.699999999997</v>
      </c>
    </row>
    <row r="40" spans="1:3">
      <c r="A40" s="1">
        <v>19005</v>
      </c>
      <c r="B40" s="1" t="s">
        <v>31</v>
      </c>
      <c r="C40" s="191">
        <v>1362086.37</v>
      </c>
    </row>
    <row r="41" spans="1:3">
      <c r="A41" s="1">
        <v>19100</v>
      </c>
      <c r="B41" s="1" t="s">
        <v>32</v>
      </c>
      <c r="C41" s="191">
        <v>103912458.98</v>
      </c>
    </row>
    <row r="42" spans="1:3">
      <c r="A42" s="1">
        <v>20100</v>
      </c>
      <c r="B42" s="1" t="s">
        <v>33</v>
      </c>
      <c r="C42" s="191">
        <v>8943397.4800000023</v>
      </c>
    </row>
    <row r="43" spans="1:3">
      <c r="A43" s="1">
        <v>20200</v>
      </c>
      <c r="B43" s="1" t="s">
        <v>34</v>
      </c>
      <c r="C43" s="191">
        <v>1359983.4799999997</v>
      </c>
    </row>
    <row r="44" spans="1:3">
      <c r="A44" s="1">
        <v>20300</v>
      </c>
      <c r="B44" s="1" t="s">
        <v>35</v>
      </c>
      <c r="C44" s="191">
        <v>19890080.510000002</v>
      </c>
    </row>
    <row r="45" spans="1:3">
      <c r="A45" s="1">
        <v>20400</v>
      </c>
      <c r="B45" s="1" t="s">
        <v>36</v>
      </c>
      <c r="C45" s="191">
        <v>1638502.4500000002</v>
      </c>
    </row>
    <row r="46" spans="1:3">
      <c r="A46" s="1">
        <v>20600</v>
      </c>
      <c r="B46" s="1" t="s">
        <v>37</v>
      </c>
      <c r="C46" s="191">
        <v>3188018.69</v>
      </c>
    </row>
    <row r="47" spans="1:3">
      <c r="A47" s="1">
        <v>20700</v>
      </c>
      <c r="B47" s="1" t="s">
        <v>38</v>
      </c>
      <c r="C47" s="191">
        <v>6632723.3700000001</v>
      </c>
    </row>
    <row r="48" spans="1:3">
      <c r="A48" s="1">
        <v>20800</v>
      </c>
      <c r="B48" s="1" t="s">
        <v>39</v>
      </c>
      <c r="C48" s="191">
        <v>5506646.1600000001</v>
      </c>
    </row>
    <row r="49" spans="1:3">
      <c r="A49" s="1">
        <v>20900</v>
      </c>
      <c r="B49" s="1" t="s">
        <v>40</v>
      </c>
      <c r="C49" s="191">
        <v>7752113.6599999992</v>
      </c>
    </row>
    <row r="50" spans="1:3">
      <c r="A50" s="1">
        <v>21200</v>
      </c>
      <c r="B50" s="1" t="s">
        <v>41</v>
      </c>
      <c r="C50" s="191">
        <v>2724493.3000000003</v>
      </c>
    </row>
    <row r="51" spans="1:3">
      <c r="A51" s="1">
        <v>21300</v>
      </c>
      <c r="B51" s="1" t="s">
        <v>42</v>
      </c>
      <c r="C51" s="191">
        <v>32673852.580000002</v>
      </c>
    </row>
    <row r="52" spans="1:3">
      <c r="A52" s="1">
        <v>21520</v>
      </c>
      <c r="B52" s="1" t="s">
        <v>390</v>
      </c>
      <c r="C52" s="191">
        <v>47279811.800000012</v>
      </c>
    </row>
    <row r="53" spans="1:3">
      <c r="A53" s="1">
        <v>21525</v>
      </c>
      <c r="B53" s="1" t="s">
        <v>44</v>
      </c>
      <c r="C53" s="191">
        <f>2122088.45-C54</f>
        <v>1892509.4500000002</v>
      </c>
    </row>
    <row r="54" spans="1:3" s="184" customFormat="1">
      <c r="A54" s="203">
        <v>21525.200000000001</v>
      </c>
      <c r="B54" s="203" t="s">
        <v>367</v>
      </c>
      <c r="C54" s="191">
        <v>229579</v>
      </c>
    </row>
    <row r="55" spans="1:3">
      <c r="A55" s="1">
        <v>21550</v>
      </c>
      <c r="B55" s="1" t="s">
        <v>45</v>
      </c>
      <c r="C55" s="191">
        <v>51431768.870000012</v>
      </c>
    </row>
    <row r="56" spans="1:3">
      <c r="A56" s="1">
        <v>21570</v>
      </c>
      <c r="B56" s="1" t="s">
        <v>46</v>
      </c>
      <c r="C56" s="191">
        <v>291769.24</v>
      </c>
    </row>
    <row r="57" spans="1:3">
      <c r="A57" s="1">
        <v>21800</v>
      </c>
      <c r="B57" s="1" t="s">
        <v>47</v>
      </c>
      <c r="C57" s="191">
        <v>4669808.7600000007</v>
      </c>
    </row>
    <row r="58" spans="1:3">
      <c r="A58" s="1">
        <v>21900</v>
      </c>
      <c r="B58" s="1" t="s">
        <v>48</v>
      </c>
      <c r="C58" s="191">
        <v>3533765.9499999997</v>
      </c>
    </row>
    <row r="59" spans="1:3">
      <c r="A59" s="1">
        <v>22000</v>
      </c>
      <c r="B59" s="1" t="s">
        <v>49</v>
      </c>
      <c r="C59" s="191">
        <v>6435415.3399999999</v>
      </c>
    </row>
    <row r="60" spans="1:3">
      <c r="A60" s="1">
        <v>23000</v>
      </c>
      <c r="B60" s="1" t="s">
        <v>50</v>
      </c>
      <c r="C60" s="191">
        <v>1904990.8099999998</v>
      </c>
    </row>
    <row r="61" spans="1:3">
      <c r="A61" s="1">
        <v>23100</v>
      </c>
      <c r="B61" s="1" t="s">
        <v>51</v>
      </c>
      <c r="C61" s="191">
        <v>10922014.460000001</v>
      </c>
    </row>
    <row r="62" spans="1:3">
      <c r="A62" s="1">
        <v>23200</v>
      </c>
      <c r="B62" s="1" t="s">
        <v>52</v>
      </c>
      <c r="C62" s="191">
        <v>5191169.82</v>
      </c>
    </row>
    <row r="63" spans="1:3">
      <c r="A63" s="1">
        <v>30000</v>
      </c>
      <c r="B63" s="1" t="s">
        <v>53</v>
      </c>
      <c r="C63" s="191">
        <v>1383858.3099999998</v>
      </c>
    </row>
    <row r="64" spans="1:3">
      <c r="A64" s="1">
        <v>30100</v>
      </c>
      <c r="B64" s="1" t="s">
        <v>54</v>
      </c>
      <c r="C64" s="191">
        <v>11430855.33</v>
      </c>
    </row>
    <row r="65" spans="1:3">
      <c r="A65" s="1">
        <v>30102</v>
      </c>
      <c r="B65" s="1" t="s">
        <v>55</v>
      </c>
      <c r="C65" s="191">
        <v>203529.14</v>
      </c>
    </row>
    <row r="66" spans="1:3">
      <c r="A66" s="1">
        <v>30103</v>
      </c>
      <c r="B66" s="1" t="s">
        <v>56</v>
      </c>
      <c r="C66" s="191">
        <v>270128.38</v>
      </c>
    </row>
    <row r="67" spans="1:3">
      <c r="A67" s="1">
        <v>30104</v>
      </c>
      <c r="B67" s="1" t="s">
        <v>57</v>
      </c>
      <c r="C67" s="191">
        <v>138541.81</v>
      </c>
    </row>
    <row r="68" spans="1:3">
      <c r="A68" s="1">
        <v>30105</v>
      </c>
      <c r="B68" s="1" t="s">
        <v>58</v>
      </c>
      <c r="C68" s="191">
        <v>1371050.8200000003</v>
      </c>
    </row>
    <row r="69" spans="1:3">
      <c r="A69" s="1">
        <v>30200</v>
      </c>
      <c r="B69" s="1" t="s">
        <v>59</v>
      </c>
      <c r="C69" s="191">
        <v>2736692.9900000007</v>
      </c>
    </row>
    <row r="70" spans="1:3">
      <c r="A70" s="1">
        <v>30300</v>
      </c>
      <c r="B70" s="1" t="s">
        <v>60</v>
      </c>
      <c r="C70" s="191">
        <v>907815.66</v>
      </c>
    </row>
    <row r="71" spans="1:3">
      <c r="A71" s="1">
        <v>30400</v>
      </c>
      <c r="B71" s="1" t="s">
        <v>61</v>
      </c>
      <c r="C71" s="191">
        <v>1847314.25</v>
      </c>
    </row>
    <row r="72" spans="1:3">
      <c r="A72" s="1">
        <v>30405</v>
      </c>
      <c r="B72" s="1" t="s">
        <v>62</v>
      </c>
      <c r="C72" s="191">
        <v>1158569.4899999998</v>
      </c>
    </row>
    <row r="73" spans="1:3">
      <c r="A73" s="1">
        <v>30500</v>
      </c>
      <c r="B73" s="1" t="s">
        <v>63</v>
      </c>
      <c r="C73" s="191">
        <v>1817556.9300000002</v>
      </c>
    </row>
    <row r="74" spans="1:3">
      <c r="A74" s="1">
        <v>30600</v>
      </c>
      <c r="B74" s="1" t="s">
        <v>64</v>
      </c>
      <c r="C74" s="191">
        <v>1423310.2200000002</v>
      </c>
    </row>
    <row r="75" spans="1:3">
      <c r="A75" s="1">
        <v>30601</v>
      </c>
      <c r="B75" s="1" t="s">
        <v>65</v>
      </c>
      <c r="C75" s="191">
        <v>30394.890000000003</v>
      </c>
    </row>
    <row r="76" spans="1:3">
      <c r="A76" s="1">
        <v>30700</v>
      </c>
      <c r="B76" s="1" t="s">
        <v>66</v>
      </c>
      <c r="C76" s="191">
        <v>3688042.12</v>
      </c>
    </row>
    <row r="77" spans="1:3">
      <c r="A77" s="1">
        <v>30705</v>
      </c>
      <c r="B77" s="1" t="s">
        <v>67</v>
      </c>
      <c r="C77" s="191">
        <v>723775.48000000021</v>
      </c>
    </row>
    <row r="78" spans="1:3">
      <c r="A78" s="1">
        <v>30800</v>
      </c>
      <c r="B78" s="1" t="s">
        <v>68</v>
      </c>
      <c r="C78" s="191">
        <v>1426227.2999999998</v>
      </c>
    </row>
    <row r="79" spans="1:3">
      <c r="A79" s="1">
        <v>30900</v>
      </c>
      <c r="B79" s="1" t="s">
        <v>69</v>
      </c>
      <c r="C79" s="191">
        <v>2515935.13</v>
      </c>
    </row>
    <row r="80" spans="1:3">
      <c r="A80" s="1">
        <v>30905</v>
      </c>
      <c r="B80" s="1" t="s">
        <v>70</v>
      </c>
      <c r="C80" s="191">
        <v>590746.52</v>
      </c>
    </row>
    <row r="81" spans="1:3">
      <c r="A81" s="1">
        <v>31000</v>
      </c>
      <c r="B81" s="1" t="s">
        <v>71</v>
      </c>
      <c r="C81" s="191">
        <v>6875239.8500000006</v>
      </c>
    </row>
    <row r="82" spans="1:3">
      <c r="A82" s="1">
        <v>31005</v>
      </c>
      <c r="B82" s="1" t="s">
        <v>72</v>
      </c>
      <c r="C82" s="191">
        <v>753730.32</v>
      </c>
    </row>
    <row r="83" spans="1:3">
      <c r="A83" s="1">
        <v>31100</v>
      </c>
      <c r="B83" s="1" t="s">
        <v>73</v>
      </c>
      <c r="C83" s="191">
        <v>13774844.390000001</v>
      </c>
    </row>
    <row r="84" spans="1:3">
      <c r="A84" s="1">
        <v>31101</v>
      </c>
      <c r="B84" s="1" t="s">
        <v>74</v>
      </c>
      <c r="C84" s="191">
        <v>84528.38</v>
      </c>
    </row>
    <row r="85" spans="1:3">
      <c r="A85" s="1">
        <v>31102</v>
      </c>
      <c r="B85" s="1" t="s">
        <v>75</v>
      </c>
      <c r="C85" s="191">
        <v>199023.38</v>
      </c>
    </row>
    <row r="86" spans="1:3">
      <c r="A86" s="1">
        <v>31105</v>
      </c>
      <c r="B86" s="1" t="s">
        <v>76</v>
      </c>
      <c r="C86" s="191">
        <v>2355840.8699999996</v>
      </c>
    </row>
    <row r="87" spans="1:3">
      <c r="A87" s="1">
        <v>31110</v>
      </c>
      <c r="B87" s="1" t="s">
        <v>77</v>
      </c>
      <c r="C87" s="191">
        <v>3019048.09</v>
      </c>
    </row>
    <row r="88" spans="1:3">
      <c r="A88" s="1">
        <v>31200</v>
      </c>
      <c r="B88" s="1" t="s">
        <v>78</v>
      </c>
      <c r="C88" s="191">
        <v>6275234.5899999989</v>
      </c>
    </row>
    <row r="89" spans="1:3">
      <c r="A89" s="1">
        <v>31205</v>
      </c>
      <c r="B89" s="1" t="s">
        <v>79</v>
      </c>
      <c r="C89" s="191">
        <v>847793.00999999989</v>
      </c>
    </row>
    <row r="90" spans="1:3">
      <c r="A90" s="1">
        <v>31300</v>
      </c>
      <c r="B90" s="1" t="s">
        <v>80</v>
      </c>
      <c r="C90" s="191">
        <v>15725398.760000002</v>
      </c>
    </row>
    <row r="91" spans="1:3">
      <c r="A91" s="1">
        <v>31301</v>
      </c>
      <c r="B91" s="1" t="s">
        <v>81</v>
      </c>
      <c r="C91" s="191">
        <v>343564.04</v>
      </c>
    </row>
    <row r="92" spans="1:3">
      <c r="A92" s="1">
        <v>31320</v>
      </c>
      <c r="B92" s="1" t="s">
        <v>82</v>
      </c>
      <c r="C92" s="191">
        <v>2839854.22</v>
      </c>
    </row>
    <row r="93" spans="1:3">
      <c r="A93" s="1">
        <v>31400</v>
      </c>
      <c r="B93" s="1" t="s">
        <v>83</v>
      </c>
      <c r="C93" s="191">
        <v>6539804.5399999991</v>
      </c>
    </row>
    <row r="94" spans="1:3">
      <c r="A94" s="1">
        <v>31405</v>
      </c>
      <c r="B94" s="1" t="s">
        <v>84</v>
      </c>
      <c r="C94" s="191">
        <v>1492128.98</v>
      </c>
    </row>
    <row r="95" spans="1:3">
      <c r="A95" s="1">
        <v>31500</v>
      </c>
      <c r="B95" s="1" t="s">
        <v>85</v>
      </c>
      <c r="C95" s="191">
        <v>1042824.07</v>
      </c>
    </row>
    <row r="96" spans="1:3">
      <c r="A96" s="1">
        <v>31600</v>
      </c>
      <c r="B96" s="1" t="s">
        <v>86</v>
      </c>
      <c r="C96" s="191">
        <v>4619193.3099999996</v>
      </c>
    </row>
    <row r="97" spans="1:3">
      <c r="A97" s="184">
        <v>31601</v>
      </c>
      <c r="B97" s="184" t="s">
        <v>284</v>
      </c>
      <c r="C97" s="191">
        <v>0</v>
      </c>
    </row>
    <row r="98" spans="1:3">
      <c r="A98" s="1">
        <v>31605</v>
      </c>
      <c r="B98" s="1" t="s">
        <v>87</v>
      </c>
      <c r="C98" s="191">
        <v>757652.99000000011</v>
      </c>
    </row>
    <row r="99" spans="1:3">
      <c r="A99" s="1">
        <v>31700</v>
      </c>
      <c r="B99" s="1" t="s">
        <v>88</v>
      </c>
      <c r="C99" s="191">
        <v>1473220.39</v>
      </c>
    </row>
    <row r="100" spans="1:3">
      <c r="A100" s="1">
        <v>31800</v>
      </c>
      <c r="B100" s="1" t="s">
        <v>89</v>
      </c>
      <c r="C100" s="191">
        <v>8354515.5299999984</v>
      </c>
    </row>
    <row r="101" spans="1:3">
      <c r="A101" s="1">
        <v>31805</v>
      </c>
      <c r="B101" s="1" t="s">
        <v>90</v>
      </c>
      <c r="C101" s="191">
        <v>1783168.91</v>
      </c>
    </row>
    <row r="102" spans="1:3">
      <c r="A102" s="1">
        <v>31810</v>
      </c>
      <c r="B102" s="1" t="s">
        <v>91</v>
      </c>
      <c r="C102" s="191">
        <v>2119572.9300000002</v>
      </c>
    </row>
    <row r="103" spans="1:3">
      <c r="A103" s="1">
        <v>31820</v>
      </c>
      <c r="B103" s="1" t="s">
        <v>92</v>
      </c>
      <c r="C103" s="191">
        <v>1741873.49</v>
      </c>
    </row>
    <row r="104" spans="1:3">
      <c r="A104" s="1">
        <v>31900</v>
      </c>
      <c r="B104" s="1" t="s">
        <v>93</v>
      </c>
      <c r="C104" s="191">
        <v>4970830.3499999996</v>
      </c>
    </row>
    <row r="105" spans="1:3">
      <c r="A105" s="1">
        <v>32000</v>
      </c>
      <c r="B105" s="1" t="s">
        <v>94</v>
      </c>
      <c r="C105" s="191">
        <v>2043254.3900000001</v>
      </c>
    </row>
    <row r="106" spans="1:3">
      <c r="A106" s="1">
        <v>32005</v>
      </c>
      <c r="B106" s="1" t="s">
        <v>95</v>
      </c>
      <c r="C106" s="191">
        <v>509660.10999999993</v>
      </c>
    </row>
    <row r="107" spans="1:3">
      <c r="A107" s="1">
        <v>32100</v>
      </c>
      <c r="B107" s="1" t="s">
        <v>96</v>
      </c>
      <c r="C107" s="191">
        <v>1244079.51</v>
      </c>
    </row>
    <row r="108" spans="1:3">
      <c r="A108" s="1">
        <v>32200</v>
      </c>
      <c r="B108" s="1" t="s">
        <v>97</v>
      </c>
      <c r="C108" s="191">
        <v>795968.39</v>
      </c>
    </row>
    <row r="109" spans="1:3">
      <c r="A109" s="1">
        <v>32300</v>
      </c>
      <c r="B109" s="1" t="s">
        <v>98</v>
      </c>
      <c r="C109" s="191">
        <v>8472960.7799999993</v>
      </c>
    </row>
    <row r="110" spans="1:3">
      <c r="A110" s="1">
        <v>32305</v>
      </c>
      <c r="B110" s="1" t="s">
        <v>391</v>
      </c>
      <c r="C110" s="191">
        <v>995186.34000000008</v>
      </c>
    </row>
    <row r="111" spans="1:3">
      <c r="A111" s="1">
        <v>32400</v>
      </c>
      <c r="B111" s="1" t="s">
        <v>100</v>
      </c>
      <c r="C111" s="191">
        <v>3289937.8899999997</v>
      </c>
    </row>
    <row r="112" spans="1:3">
      <c r="A112" s="1">
        <v>32405</v>
      </c>
      <c r="B112" s="1" t="s">
        <v>101</v>
      </c>
      <c r="C112" s="191">
        <v>889333.40000000026</v>
      </c>
    </row>
    <row r="113" spans="1:3" s="184" customFormat="1">
      <c r="A113" s="1">
        <v>32410</v>
      </c>
      <c r="B113" s="1" t="s">
        <v>102</v>
      </c>
      <c r="C113" s="191">
        <v>1298635.7100000002</v>
      </c>
    </row>
    <row r="114" spans="1:3">
      <c r="A114" s="203">
        <v>32420</v>
      </c>
      <c r="B114" s="203" t="s">
        <v>103</v>
      </c>
      <c r="C114" s="191">
        <v>0</v>
      </c>
    </row>
    <row r="115" spans="1:3">
      <c r="A115" s="1">
        <v>32500</v>
      </c>
      <c r="B115" s="1" t="s">
        <v>392</v>
      </c>
      <c r="C115" s="191">
        <v>6739516.1899999995</v>
      </c>
    </row>
    <row r="116" spans="1:3">
      <c r="A116" s="1">
        <v>32505</v>
      </c>
      <c r="B116" s="1" t="s">
        <v>105</v>
      </c>
      <c r="C116" s="191">
        <v>1106813.93</v>
      </c>
    </row>
    <row r="117" spans="1:3">
      <c r="A117" s="1">
        <v>32600</v>
      </c>
      <c r="B117" s="1" t="s">
        <v>106</v>
      </c>
      <c r="C117" s="191">
        <v>24350594.630000003</v>
      </c>
    </row>
    <row r="118" spans="1:3">
      <c r="A118" s="1">
        <v>32605</v>
      </c>
      <c r="B118" s="1" t="s">
        <v>107</v>
      </c>
      <c r="C118" s="191">
        <v>3902908.92</v>
      </c>
    </row>
    <row r="119" spans="1:3">
      <c r="A119" s="1">
        <v>32700</v>
      </c>
      <c r="B119" s="1" t="s">
        <v>108</v>
      </c>
      <c r="C119" s="191">
        <v>2262317.0299999998</v>
      </c>
    </row>
    <row r="120" spans="1:3">
      <c r="A120" s="1">
        <v>32800</v>
      </c>
      <c r="B120" s="1" t="s">
        <v>109</v>
      </c>
      <c r="C120" s="191">
        <v>3329356.71</v>
      </c>
    </row>
    <row r="121" spans="1:3">
      <c r="A121" s="1">
        <v>32900</v>
      </c>
      <c r="B121" s="1" t="s">
        <v>110</v>
      </c>
      <c r="C121" s="191">
        <v>9104216.7199999988</v>
      </c>
    </row>
    <row r="122" spans="1:3">
      <c r="A122" s="1">
        <v>32901</v>
      </c>
      <c r="B122" s="1" t="s">
        <v>393</v>
      </c>
      <c r="C122" s="191">
        <v>195378.97999999998</v>
      </c>
    </row>
    <row r="123" spans="1:3">
      <c r="A123" s="1">
        <v>32905</v>
      </c>
      <c r="B123" s="1" t="s">
        <v>111</v>
      </c>
      <c r="C123" s="191">
        <v>1454566.09</v>
      </c>
    </row>
    <row r="124" spans="1:3">
      <c r="A124" s="1">
        <v>32910</v>
      </c>
      <c r="B124" s="1" t="s">
        <v>112</v>
      </c>
      <c r="C124" s="191">
        <v>1775406.8399999999</v>
      </c>
    </row>
    <row r="125" spans="1:3">
      <c r="A125" s="1">
        <v>32920</v>
      </c>
      <c r="B125" s="1" t="s">
        <v>113</v>
      </c>
      <c r="C125" s="191">
        <v>1403159.9500000002</v>
      </c>
    </row>
    <row r="126" spans="1:3">
      <c r="A126" s="1">
        <v>33000</v>
      </c>
      <c r="B126" s="1" t="s">
        <v>114</v>
      </c>
      <c r="C126" s="191">
        <v>3346436.4199999995</v>
      </c>
    </row>
    <row r="127" spans="1:3">
      <c r="A127" s="1">
        <v>33001</v>
      </c>
      <c r="B127" s="1" t="s">
        <v>115</v>
      </c>
      <c r="C127" s="191">
        <v>99879.040000000008</v>
      </c>
    </row>
    <row r="128" spans="1:3">
      <c r="A128" s="1">
        <v>33027</v>
      </c>
      <c r="B128" s="1" t="s">
        <v>116</v>
      </c>
      <c r="C128" s="191">
        <v>321801.76</v>
      </c>
    </row>
    <row r="129" spans="1:3">
      <c r="A129" s="1">
        <v>33100</v>
      </c>
      <c r="B129" s="1" t="s">
        <v>117</v>
      </c>
      <c r="C129" s="191">
        <v>5000926</v>
      </c>
    </row>
    <row r="130" spans="1:3">
      <c r="A130" s="1">
        <v>33105</v>
      </c>
      <c r="B130" s="1" t="s">
        <v>118</v>
      </c>
      <c r="C130" s="191">
        <v>599441.89</v>
      </c>
    </row>
    <row r="131" spans="1:3">
      <c r="A131" s="1">
        <v>33200</v>
      </c>
      <c r="B131" s="1" t="s">
        <v>119</v>
      </c>
      <c r="C131" s="191">
        <v>20835379.730000004</v>
      </c>
    </row>
    <row r="132" spans="1:3">
      <c r="A132" s="1">
        <v>33202</v>
      </c>
      <c r="B132" s="1" t="s">
        <v>120</v>
      </c>
      <c r="C132" s="191">
        <v>270999.69</v>
      </c>
    </row>
    <row r="133" spans="1:3">
      <c r="A133" s="1">
        <v>33203</v>
      </c>
      <c r="B133" s="1" t="s">
        <v>121</v>
      </c>
      <c r="C133" s="191">
        <v>157859.74000000002</v>
      </c>
    </row>
    <row r="134" spans="1:3">
      <c r="A134" s="1">
        <v>33204</v>
      </c>
      <c r="B134" s="1" t="s">
        <v>122</v>
      </c>
      <c r="C134" s="191">
        <v>535946.6</v>
      </c>
    </row>
    <row r="135" spans="1:3">
      <c r="A135" s="1">
        <v>33205</v>
      </c>
      <c r="B135" s="1" t="s">
        <v>123</v>
      </c>
      <c r="C135" s="191">
        <v>1938174.0200000003</v>
      </c>
    </row>
    <row r="136" spans="1:3">
      <c r="A136" s="1">
        <v>33206</v>
      </c>
      <c r="B136" s="1" t="s">
        <v>124</v>
      </c>
      <c r="C136" s="191">
        <v>155436.62</v>
      </c>
    </row>
    <row r="137" spans="1:3">
      <c r="A137" s="1">
        <v>33207</v>
      </c>
      <c r="B137" s="1" t="s">
        <v>343</v>
      </c>
      <c r="C137" s="191">
        <v>310450.93000000005</v>
      </c>
    </row>
    <row r="138" spans="1:3">
      <c r="A138" s="1">
        <v>33208</v>
      </c>
      <c r="B138" s="1" t="s">
        <v>344</v>
      </c>
      <c r="C138" s="191">
        <v>11222.56</v>
      </c>
    </row>
    <row r="139" spans="1:3">
      <c r="A139" s="1">
        <v>33209</v>
      </c>
      <c r="B139" s="1" t="s">
        <v>345</v>
      </c>
      <c r="C139" s="191">
        <v>97339.160000000018</v>
      </c>
    </row>
    <row r="140" spans="1:3">
      <c r="A140" s="1">
        <v>33300</v>
      </c>
      <c r="B140" s="1" t="s">
        <v>125</v>
      </c>
      <c r="C140" s="191">
        <v>3249564.4499999993</v>
      </c>
    </row>
    <row r="141" spans="1:3">
      <c r="A141" s="1">
        <v>33305</v>
      </c>
      <c r="B141" s="1" t="s">
        <v>126</v>
      </c>
      <c r="C141" s="191">
        <v>955651.14999999991</v>
      </c>
    </row>
    <row r="142" spans="1:3">
      <c r="A142" s="1">
        <v>33400</v>
      </c>
      <c r="B142" s="1" t="s">
        <v>127</v>
      </c>
      <c r="C142" s="191">
        <v>29076028.090000004</v>
      </c>
    </row>
    <row r="143" spans="1:3">
      <c r="A143" s="1">
        <v>33402</v>
      </c>
      <c r="B143" s="1" t="s">
        <v>128</v>
      </c>
      <c r="C143" s="191">
        <v>208317.66000000003</v>
      </c>
    </row>
    <row r="144" spans="1:3">
      <c r="A144" s="1">
        <v>33403</v>
      </c>
      <c r="B144" s="1" t="s">
        <v>458</v>
      </c>
      <c r="C144" s="191">
        <v>0</v>
      </c>
    </row>
    <row r="145" spans="1:3" s="184" customFormat="1">
      <c r="A145" s="203">
        <v>33405</v>
      </c>
      <c r="B145" s="203" t="s">
        <v>129</v>
      </c>
      <c r="C145" s="191">
        <v>3030608.6100000003</v>
      </c>
    </row>
    <row r="146" spans="1:3">
      <c r="A146" s="1">
        <v>33500</v>
      </c>
      <c r="B146" s="1" t="s">
        <v>130</v>
      </c>
      <c r="C146" s="191">
        <v>4330346.4799999995</v>
      </c>
    </row>
    <row r="147" spans="1:3">
      <c r="A147" s="1">
        <v>33501</v>
      </c>
      <c r="B147" s="1" t="s">
        <v>131</v>
      </c>
      <c r="C147" s="191">
        <v>96060.67</v>
      </c>
    </row>
    <row r="148" spans="1:3">
      <c r="A148" s="1">
        <v>33600</v>
      </c>
      <c r="B148" s="1" t="s">
        <v>132</v>
      </c>
      <c r="C148" s="191">
        <v>14965570.999999998</v>
      </c>
    </row>
    <row r="149" spans="1:3">
      <c r="A149" s="1">
        <v>33605</v>
      </c>
      <c r="B149" s="1" t="s">
        <v>133</v>
      </c>
      <c r="C149" s="191">
        <v>2299487.0799999996</v>
      </c>
    </row>
    <row r="150" spans="1:3">
      <c r="A150" s="1">
        <v>33700</v>
      </c>
      <c r="B150" s="1" t="s">
        <v>134</v>
      </c>
      <c r="C150" s="191">
        <v>1080813.67</v>
      </c>
    </row>
    <row r="151" spans="1:3">
      <c r="A151" s="1">
        <v>33800</v>
      </c>
      <c r="B151" s="1" t="s">
        <v>135</v>
      </c>
      <c r="C151" s="191">
        <v>816940.55</v>
      </c>
    </row>
    <row r="152" spans="1:3">
      <c r="A152" s="1">
        <v>33900</v>
      </c>
      <c r="B152" s="1" t="s">
        <v>136</v>
      </c>
      <c r="C152" s="191">
        <v>4215172.28</v>
      </c>
    </row>
    <row r="153" spans="1:3">
      <c r="A153" s="1">
        <v>34000</v>
      </c>
      <c r="B153" s="1" t="s">
        <v>137</v>
      </c>
      <c r="C153" s="191">
        <v>1774935.9799999997</v>
      </c>
    </row>
    <row r="154" spans="1:3">
      <c r="A154" s="1">
        <v>34100</v>
      </c>
      <c r="B154" s="1" t="s">
        <v>138</v>
      </c>
      <c r="C154" s="191">
        <v>39704333.719999999</v>
      </c>
    </row>
    <row r="155" spans="1:3">
      <c r="A155" s="1">
        <v>34105</v>
      </c>
      <c r="B155" s="1" t="s">
        <v>139</v>
      </c>
      <c r="C155" s="191">
        <v>3859870.1399999997</v>
      </c>
    </row>
    <row r="156" spans="1:3">
      <c r="A156" s="1">
        <v>34200</v>
      </c>
      <c r="B156" s="1" t="s">
        <v>140</v>
      </c>
      <c r="C156" s="191">
        <v>1482102.38</v>
      </c>
    </row>
    <row r="157" spans="1:3">
      <c r="A157" s="1">
        <v>34205</v>
      </c>
      <c r="B157" s="1" t="s">
        <v>141</v>
      </c>
      <c r="C157" s="191">
        <v>727583.19000000006</v>
      </c>
    </row>
    <row r="158" spans="1:3">
      <c r="A158" s="1">
        <v>34220</v>
      </c>
      <c r="B158" s="1" t="s">
        <v>142</v>
      </c>
      <c r="C158" s="191">
        <v>1615026.35</v>
      </c>
    </row>
    <row r="159" spans="1:3">
      <c r="A159" s="1">
        <v>34230</v>
      </c>
      <c r="B159" s="1" t="s">
        <v>143</v>
      </c>
      <c r="C159" s="191">
        <v>629955.59</v>
      </c>
    </row>
    <row r="160" spans="1:3">
      <c r="A160" s="1">
        <v>34300</v>
      </c>
      <c r="B160" s="1" t="s">
        <v>144</v>
      </c>
      <c r="C160" s="191">
        <v>9548801.9399999976</v>
      </c>
    </row>
    <row r="161" spans="1:3">
      <c r="A161" s="1">
        <v>34400</v>
      </c>
      <c r="B161" s="1" t="s">
        <v>145</v>
      </c>
      <c r="C161" s="191">
        <v>3864608.09</v>
      </c>
    </row>
    <row r="162" spans="1:3">
      <c r="A162" s="1">
        <v>34405</v>
      </c>
      <c r="B162" s="1" t="s">
        <v>146</v>
      </c>
      <c r="C162" s="191">
        <v>820413.16999999993</v>
      </c>
    </row>
    <row r="163" spans="1:3">
      <c r="A163" s="1">
        <v>34500</v>
      </c>
      <c r="B163" s="1" t="s">
        <v>147</v>
      </c>
      <c r="C163" s="191">
        <v>6998083.3399999999</v>
      </c>
    </row>
    <row r="164" spans="1:3">
      <c r="A164" s="1">
        <v>34501</v>
      </c>
      <c r="B164" s="1" t="s">
        <v>148</v>
      </c>
      <c r="C164" s="191">
        <v>80343.94</v>
      </c>
    </row>
    <row r="165" spans="1:3">
      <c r="A165" s="1">
        <v>34505</v>
      </c>
      <c r="B165" s="1" t="s">
        <v>149</v>
      </c>
      <c r="C165" s="191">
        <v>1032685.25</v>
      </c>
    </row>
    <row r="166" spans="1:3">
      <c r="A166" s="1">
        <v>34600</v>
      </c>
      <c r="B166" s="1" t="s">
        <v>150</v>
      </c>
      <c r="C166" s="191">
        <v>1781310.69</v>
      </c>
    </row>
    <row r="167" spans="1:3">
      <c r="A167" s="1">
        <v>34605</v>
      </c>
      <c r="B167" s="1" t="s">
        <v>151</v>
      </c>
      <c r="C167" s="191">
        <v>382102.23</v>
      </c>
    </row>
    <row r="168" spans="1:3">
      <c r="A168" s="1">
        <v>34700</v>
      </c>
      <c r="B168" s="1" t="s">
        <v>152</v>
      </c>
      <c r="C168" s="191">
        <v>4239854.18</v>
      </c>
    </row>
    <row r="169" spans="1:3">
      <c r="A169" s="1">
        <v>34800</v>
      </c>
      <c r="B169" s="1" t="s">
        <v>153</v>
      </c>
      <c r="C169" s="191">
        <v>572771.71000000008</v>
      </c>
    </row>
    <row r="170" spans="1:3">
      <c r="A170" s="1">
        <v>34900</v>
      </c>
      <c r="B170" s="1" t="s">
        <v>394</v>
      </c>
      <c r="C170" s="191">
        <v>10227939.130000001</v>
      </c>
    </row>
    <row r="171" spans="1:3">
      <c r="A171" s="1">
        <v>34901</v>
      </c>
      <c r="B171" s="1" t="s">
        <v>395</v>
      </c>
      <c r="C171" s="191">
        <v>219076.46999999994</v>
      </c>
    </row>
    <row r="172" spans="1:3">
      <c r="A172" s="1">
        <v>34903</v>
      </c>
      <c r="B172" s="1" t="s">
        <v>154</v>
      </c>
      <c r="C172" s="191">
        <v>25754.54</v>
      </c>
    </row>
    <row r="173" spans="1:3">
      <c r="A173" s="1">
        <v>34905</v>
      </c>
      <c r="B173" s="1" t="s">
        <v>155</v>
      </c>
      <c r="C173" s="191">
        <v>1041661.7799999999</v>
      </c>
    </row>
    <row r="174" spans="1:3">
      <c r="A174" s="1">
        <v>34910</v>
      </c>
      <c r="B174" s="1" t="s">
        <v>156</v>
      </c>
      <c r="C174" s="191">
        <v>3016910.4699999997</v>
      </c>
    </row>
    <row r="175" spans="1:3">
      <c r="A175" s="1">
        <v>35000</v>
      </c>
      <c r="B175" s="1" t="s">
        <v>157</v>
      </c>
      <c r="C175" s="191">
        <v>2042772.8100000003</v>
      </c>
    </row>
    <row r="176" spans="1:3">
      <c r="A176" s="1">
        <v>35005</v>
      </c>
      <c r="B176" s="1" t="s">
        <v>158</v>
      </c>
      <c r="C176" s="191">
        <v>1031101.47</v>
      </c>
    </row>
    <row r="177" spans="1:3">
      <c r="A177" s="1">
        <v>35100</v>
      </c>
      <c r="B177" s="1" t="s">
        <v>159</v>
      </c>
      <c r="C177" s="191">
        <v>17403240.620000001</v>
      </c>
    </row>
    <row r="178" spans="1:3">
      <c r="A178" s="1">
        <v>35105</v>
      </c>
      <c r="B178" s="1" t="s">
        <v>160</v>
      </c>
      <c r="C178" s="191">
        <v>1605837.62</v>
      </c>
    </row>
    <row r="179" spans="1:3">
      <c r="A179" s="1">
        <v>35106</v>
      </c>
      <c r="B179" s="1" t="s">
        <v>161</v>
      </c>
      <c r="C179" s="191">
        <v>343896.48000000004</v>
      </c>
    </row>
    <row r="180" spans="1:3">
      <c r="A180" s="1">
        <v>35200</v>
      </c>
      <c r="B180" s="1" t="s">
        <v>162</v>
      </c>
      <c r="C180" s="191">
        <v>852815.27</v>
      </c>
    </row>
    <row r="181" spans="1:3">
      <c r="A181" s="1">
        <v>35300</v>
      </c>
      <c r="B181" s="1" t="s">
        <v>163</v>
      </c>
      <c r="C181" s="191">
        <v>5334538.33</v>
      </c>
    </row>
    <row r="182" spans="1:3">
      <c r="A182" s="1">
        <v>35305</v>
      </c>
      <c r="B182" s="1" t="s">
        <v>164</v>
      </c>
      <c r="C182" s="191">
        <v>2067815.72</v>
      </c>
    </row>
    <row r="183" spans="1:3">
      <c r="A183" s="1">
        <v>35400</v>
      </c>
      <c r="B183" s="1" t="s">
        <v>165</v>
      </c>
      <c r="C183" s="191">
        <v>4305422.7300000004</v>
      </c>
    </row>
    <row r="184" spans="1:3">
      <c r="A184" s="184">
        <v>35402</v>
      </c>
      <c r="B184" s="184" t="s">
        <v>463</v>
      </c>
      <c r="C184" s="191">
        <v>0</v>
      </c>
    </row>
    <row r="185" spans="1:3">
      <c r="A185" s="1">
        <v>35401</v>
      </c>
      <c r="B185" s="1" t="s">
        <v>166</v>
      </c>
      <c r="C185" s="191">
        <v>45085.850000000006</v>
      </c>
    </row>
    <row r="186" spans="1:3">
      <c r="A186" s="1">
        <v>35405</v>
      </c>
      <c r="B186" s="1" t="s">
        <v>168</v>
      </c>
      <c r="C186" s="191">
        <v>1447918.2499999998</v>
      </c>
    </row>
    <row r="187" spans="1:3">
      <c r="A187" s="1">
        <v>35500</v>
      </c>
      <c r="B187" s="1" t="s">
        <v>169</v>
      </c>
      <c r="C187" s="191">
        <v>5628920.5</v>
      </c>
    </row>
    <row r="188" spans="1:3">
      <c r="A188" s="1">
        <v>35600</v>
      </c>
      <c r="B188" s="1" t="s">
        <v>170</v>
      </c>
      <c r="C188" s="191">
        <v>2430727.3199999998</v>
      </c>
    </row>
    <row r="189" spans="1:3">
      <c r="A189" s="1">
        <v>35700</v>
      </c>
      <c r="B189" s="1" t="s">
        <v>171</v>
      </c>
      <c r="C189" s="191">
        <v>1342107.1999999997</v>
      </c>
    </row>
    <row r="190" spans="1:3">
      <c r="A190" s="1">
        <v>35800</v>
      </c>
      <c r="B190" s="1" t="s">
        <v>172</v>
      </c>
      <c r="C190" s="191">
        <v>2035094.46</v>
      </c>
    </row>
    <row r="191" spans="1:3">
      <c r="A191" s="1">
        <v>35805</v>
      </c>
      <c r="B191" s="1" t="s">
        <v>173</v>
      </c>
      <c r="C191" s="191">
        <v>397711.87</v>
      </c>
    </row>
    <row r="192" spans="1:3">
      <c r="A192" s="1">
        <v>35900</v>
      </c>
      <c r="B192" s="1" t="s">
        <v>174</v>
      </c>
      <c r="C192" s="191">
        <v>3457052.5900000008</v>
      </c>
    </row>
    <row r="193" spans="1:3">
      <c r="A193" s="1">
        <v>35905</v>
      </c>
      <c r="B193" s="1" t="s">
        <v>175</v>
      </c>
      <c r="C193" s="191">
        <v>591159.85</v>
      </c>
    </row>
    <row r="194" spans="1:3">
      <c r="A194" s="1">
        <v>36000</v>
      </c>
      <c r="B194" s="1" t="s">
        <v>176</v>
      </c>
      <c r="C194" s="191">
        <v>78132406.680000007</v>
      </c>
    </row>
    <row r="195" spans="1:3">
      <c r="A195" s="1">
        <v>36001</v>
      </c>
      <c r="B195" s="1" t="s">
        <v>177</v>
      </c>
      <c r="C195" s="191">
        <v>44350.73</v>
      </c>
    </row>
    <row r="196" spans="1:3" s="184" customFormat="1">
      <c r="A196" s="203">
        <v>36002</v>
      </c>
      <c r="B196" s="203" t="s">
        <v>459</v>
      </c>
      <c r="C196" s="191">
        <v>0</v>
      </c>
    </row>
    <row r="197" spans="1:3">
      <c r="A197" s="1">
        <v>36003</v>
      </c>
      <c r="B197" s="1" t="s">
        <v>179</v>
      </c>
      <c r="C197" s="191">
        <v>512201.02999999997</v>
      </c>
    </row>
    <row r="198" spans="1:3">
      <c r="A198" s="1">
        <v>36004</v>
      </c>
      <c r="B198" s="1" t="s">
        <v>396</v>
      </c>
      <c r="C198" s="191">
        <v>270630.74</v>
      </c>
    </row>
    <row r="199" spans="1:3">
      <c r="A199" s="1">
        <v>36005</v>
      </c>
      <c r="B199" s="1" t="s">
        <v>180</v>
      </c>
      <c r="C199" s="191">
        <v>7296450.1700000018</v>
      </c>
    </row>
    <row r="200" spans="1:3">
      <c r="A200" s="1">
        <v>36006</v>
      </c>
      <c r="B200" s="1" t="s">
        <v>181</v>
      </c>
      <c r="C200" s="191">
        <v>664153.98</v>
      </c>
    </row>
    <row r="201" spans="1:3">
      <c r="A201" s="1">
        <v>36007</v>
      </c>
      <c r="B201" s="1" t="s">
        <v>182</v>
      </c>
      <c r="C201" s="191">
        <v>244210.78000000003</v>
      </c>
    </row>
    <row r="202" spans="1:3">
      <c r="A202" s="1">
        <v>36008</v>
      </c>
      <c r="B202" s="1" t="s">
        <v>183</v>
      </c>
      <c r="C202" s="191">
        <v>687679.0199999999</v>
      </c>
    </row>
    <row r="203" spans="1:3">
      <c r="A203" s="1">
        <v>36009</v>
      </c>
      <c r="B203" s="1" t="s">
        <v>184</v>
      </c>
      <c r="C203" s="191">
        <v>169828.71999999997</v>
      </c>
    </row>
    <row r="204" spans="1:3">
      <c r="A204" s="1">
        <v>36100</v>
      </c>
      <c r="B204" s="1" t="s">
        <v>185</v>
      </c>
      <c r="C204" s="191">
        <v>1122456.8299999998</v>
      </c>
    </row>
    <row r="205" spans="1:3">
      <c r="A205" s="1">
        <v>36102</v>
      </c>
      <c r="B205" s="1" t="s">
        <v>186</v>
      </c>
      <c r="C205" s="191">
        <v>243574.52999999997</v>
      </c>
    </row>
    <row r="206" spans="1:3">
      <c r="A206" s="1">
        <v>36105</v>
      </c>
      <c r="B206" s="1" t="s">
        <v>187</v>
      </c>
      <c r="C206" s="191">
        <v>630238.27000000014</v>
      </c>
    </row>
    <row r="207" spans="1:3">
      <c r="A207" s="1">
        <v>36200</v>
      </c>
      <c r="B207" s="1" t="s">
        <v>188</v>
      </c>
      <c r="C207" s="191">
        <v>2300464.58</v>
      </c>
    </row>
    <row r="208" spans="1:3">
      <c r="A208" s="1">
        <v>36205</v>
      </c>
      <c r="B208" s="1" t="s">
        <v>189</v>
      </c>
      <c r="C208" s="191">
        <v>406918.12999999995</v>
      </c>
    </row>
    <row r="209" spans="1:3">
      <c r="A209" s="1">
        <v>36300</v>
      </c>
      <c r="B209" s="1" t="s">
        <v>190</v>
      </c>
      <c r="C209" s="191">
        <v>6899436.919999999</v>
      </c>
    </row>
    <row r="210" spans="1:3">
      <c r="A210" s="1">
        <v>36301</v>
      </c>
      <c r="B210" s="1" t="s">
        <v>191</v>
      </c>
      <c r="C210" s="191">
        <v>91683.549999999988</v>
      </c>
    </row>
    <row r="211" spans="1:3">
      <c r="A211" s="1">
        <v>36302</v>
      </c>
      <c r="B211" s="1" t="s">
        <v>192</v>
      </c>
      <c r="C211" s="191">
        <v>143357.11000000002</v>
      </c>
    </row>
    <row r="212" spans="1:3">
      <c r="A212" s="1">
        <v>36303</v>
      </c>
      <c r="B212" s="1" t="s">
        <v>397</v>
      </c>
      <c r="C212" s="191">
        <v>63730.48</v>
      </c>
    </row>
    <row r="213" spans="1:3">
      <c r="A213" s="1">
        <v>36305</v>
      </c>
      <c r="B213" s="1" t="s">
        <v>193</v>
      </c>
      <c r="C213" s="191">
        <v>1523974.1900000002</v>
      </c>
    </row>
    <row r="214" spans="1:3">
      <c r="A214" s="1">
        <v>36310</v>
      </c>
      <c r="B214" s="1" t="s">
        <v>381</v>
      </c>
      <c r="C214" s="191">
        <v>49219.649999999987</v>
      </c>
    </row>
    <row r="215" spans="1:3">
      <c r="A215" s="1">
        <v>36400</v>
      </c>
      <c r="B215" s="1" t="s">
        <v>194</v>
      </c>
      <c r="C215" s="191">
        <v>8123351.6800000006</v>
      </c>
    </row>
    <row r="216" spans="1:3">
      <c r="A216" s="1">
        <v>36405</v>
      </c>
      <c r="B216" s="1" t="s">
        <v>398</v>
      </c>
      <c r="C216" s="191">
        <v>1333428.3599999999</v>
      </c>
    </row>
    <row r="217" spans="1:3">
      <c r="A217" s="1">
        <v>36500</v>
      </c>
      <c r="B217" s="1" t="s">
        <v>196</v>
      </c>
      <c r="C217" s="191">
        <v>15013988.010000004</v>
      </c>
    </row>
    <row r="218" spans="1:3">
      <c r="A218" s="1">
        <v>36501</v>
      </c>
      <c r="B218" s="1" t="s">
        <v>197</v>
      </c>
      <c r="C218" s="191">
        <v>170677.66</v>
      </c>
    </row>
    <row r="219" spans="1:3">
      <c r="A219" s="1">
        <v>36502</v>
      </c>
      <c r="B219" s="1" t="s">
        <v>198</v>
      </c>
      <c r="C219" s="191">
        <v>61164.210000000006</v>
      </c>
    </row>
    <row r="220" spans="1:3">
      <c r="A220" s="1">
        <v>36505</v>
      </c>
      <c r="B220" s="1" t="s">
        <v>199</v>
      </c>
      <c r="C220" s="191">
        <v>3234987.98</v>
      </c>
    </row>
    <row r="221" spans="1:3">
      <c r="A221" s="1">
        <v>36600</v>
      </c>
      <c r="B221" s="1" t="s">
        <v>200</v>
      </c>
      <c r="C221" s="191">
        <v>1237269.8400000003</v>
      </c>
    </row>
    <row r="222" spans="1:3">
      <c r="A222" s="1">
        <v>36601</v>
      </c>
      <c r="B222" s="1" t="s">
        <v>201</v>
      </c>
      <c r="C222" s="191">
        <v>529532.88</v>
      </c>
    </row>
    <row r="223" spans="1:3">
      <c r="A223" s="1">
        <v>36700</v>
      </c>
      <c r="B223" s="1" t="s">
        <v>202</v>
      </c>
      <c r="C223" s="191">
        <v>12459213.009999998</v>
      </c>
    </row>
    <row r="224" spans="1:3">
      <c r="A224" s="1">
        <v>36701</v>
      </c>
      <c r="B224" s="1" t="s">
        <v>203</v>
      </c>
      <c r="C224" s="191">
        <v>34636.160000000003</v>
      </c>
    </row>
    <row r="225" spans="1:3">
      <c r="A225" s="1">
        <v>36705</v>
      </c>
      <c r="B225" s="1" t="s">
        <v>204</v>
      </c>
      <c r="C225" s="191">
        <v>1583552.23</v>
      </c>
    </row>
    <row r="226" spans="1:3">
      <c r="A226" s="1">
        <v>36800</v>
      </c>
      <c r="B226" s="1" t="s">
        <v>205</v>
      </c>
      <c r="C226" s="191">
        <v>5008221.87</v>
      </c>
    </row>
    <row r="227" spans="1:3" s="184" customFormat="1">
      <c r="A227" s="203">
        <v>36801</v>
      </c>
      <c r="B227" s="203" t="s">
        <v>460</v>
      </c>
      <c r="C227" s="191">
        <v>0</v>
      </c>
    </row>
    <row r="228" spans="1:3">
      <c r="A228" s="1">
        <v>36802</v>
      </c>
      <c r="B228" s="1" t="s">
        <v>207</v>
      </c>
      <c r="C228" s="191">
        <v>138916.84000000003</v>
      </c>
    </row>
    <row r="229" spans="1:3">
      <c r="A229" s="1">
        <v>36810</v>
      </c>
      <c r="B229" s="1" t="s">
        <v>399</v>
      </c>
      <c r="C229" s="191">
        <v>8961885.2800000012</v>
      </c>
    </row>
    <row r="230" spans="1:3">
      <c r="A230" s="1">
        <v>36900</v>
      </c>
      <c r="B230" s="1" t="s">
        <v>209</v>
      </c>
      <c r="C230" s="191">
        <v>923488.58000000007</v>
      </c>
    </row>
    <row r="231" spans="1:3">
      <c r="A231" s="1">
        <v>36901</v>
      </c>
      <c r="B231" s="1" t="s">
        <v>210</v>
      </c>
      <c r="C231" s="191">
        <v>316088.78999999998</v>
      </c>
    </row>
    <row r="232" spans="1:3">
      <c r="A232" s="1">
        <v>36905</v>
      </c>
      <c r="B232" s="1" t="s">
        <v>211</v>
      </c>
      <c r="C232" s="191">
        <v>356645.35000000003</v>
      </c>
    </row>
    <row r="233" spans="1:3">
      <c r="A233" s="1">
        <v>37000</v>
      </c>
      <c r="B233" s="1" t="s">
        <v>212</v>
      </c>
      <c r="C233" s="191">
        <v>3052554.3099999996</v>
      </c>
    </row>
    <row r="234" spans="1:3">
      <c r="A234" s="1">
        <v>37001</v>
      </c>
      <c r="B234" s="1" t="s">
        <v>368</v>
      </c>
      <c r="C234" s="191">
        <v>102760.54000000002</v>
      </c>
    </row>
    <row r="235" spans="1:3">
      <c r="A235" s="1">
        <v>37005</v>
      </c>
      <c r="B235" s="1" t="s">
        <v>213</v>
      </c>
      <c r="C235" s="191">
        <v>843611.50000000023</v>
      </c>
    </row>
    <row r="236" spans="1:3">
      <c r="A236" s="1">
        <v>37100</v>
      </c>
      <c r="B236" s="1" t="s">
        <v>214</v>
      </c>
      <c r="C236" s="191">
        <v>4383122.4400000004</v>
      </c>
    </row>
    <row r="237" spans="1:3">
      <c r="A237" s="1">
        <v>37200</v>
      </c>
      <c r="B237" s="1" t="s">
        <v>215</v>
      </c>
      <c r="C237" s="191">
        <v>1013602.2899999999</v>
      </c>
    </row>
    <row r="238" spans="1:3">
      <c r="A238" s="1">
        <v>37300</v>
      </c>
      <c r="B238" s="1" t="s">
        <v>216</v>
      </c>
      <c r="C238" s="191">
        <v>2592788.0599999996</v>
      </c>
    </row>
    <row r="239" spans="1:3">
      <c r="A239" s="1">
        <v>37301</v>
      </c>
      <c r="B239" s="1" t="s">
        <v>217</v>
      </c>
      <c r="C239" s="191">
        <v>283479.43</v>
      </c>
    </row>
    <row r="240" spans="1:3">
      <c r="A240" s="1">
        <v>37305</v>
      </c>
      <c r="B240" s="1" t="s">
        <v>218</v>
      </c>
      <c r="C240" s="191">
        <v>895729.04999999993</v>
      </c>
    </row>
    <row r="241" spans="1:3">
      <c r="A241" s="1">
        <v>37400</v>
      </c>
      <c r="B241" s="1" t="s">
        <v>219</v>
      </c>
      <c r="C241" s="191">
        <v>11914832.379999999</v>
      </c>
    </row>
    <row r="242" spans="1:3">
      <c r="A242" s="1">
        <v>37405</v>
      </c>
      <c r="B242" s="1" t="s">
        <v>220</v>
      </c>
      <c r="C242" s="191">
        <v>2900462.6799999997</v>
      </c>
    </row>
    <row r="243" spans="1:3">
      <c r="A243" s="1">
        <v>37500</v>
      </c>
      <c r="B243" s="1" t="s">
        <v>221</v>
      </c>
      <c r="C243" s="191">
        <v>1476053.8399999999</v>
      </c>
    </row>
    <row r="244" spans="1:3">
      <c r="A244" s="1">
        <v>37600</v>
      </c>
      <c r="B244" s="1" t="s">
        <v>222</v>
      </c>
      <c r="C244" s="191">
        <v>8602849.120000001</v>
      </c>
    </row>
    <row r="245" spans="1:3">
      <c r="A245" s="1">
        <v>37601</v>
      </c>
      <c r="B245" s="1" t="s">
        <v>223</v>
      </c>
      <c r="C245" s="191">
        <v>300479.86</v>
      </c>
    </row>
    <row r="246" spans="1:3">
      <c r="A246" s="1">
        <v>37605</v>
      </c>
      <c r="B246" s="1" t="s">
        <v>224</v>
      </c>
      <c r="C246" s="191">
        <v>1079835.8400000001</v>
      </c>
    </row>
    <row r="247" spans="1:3">
      <c r="A247" s="1">
        <v>37610</v>
      </c>
      <c r="B247" s="1" t="s">
        <v>225</v>
      </c>
      <c r="C247" s="191">
        <v>2525679.9400000004</v>
      </c>
    </row>
    <row r="248" spans="1:3">
      <c r="A248" s="1">
        <v>37700</v>
      </c>
      <c r="B248" s="1" t="s">
        <v>226</v>
      </c>
      <c r="C248" s="191">
        <v>3779572.5699999994</v>
      </c>
    </row>
    <row r="249" spans="1:3">
      <c r="A249" s="1">
        <v>37705</v>
      </c>
      <c r="B249" s="1" t="s">
        <v>227</v>
      </c>
      <c r="C249" s="191">
        <v>1166864.27</v>
      </c>
    </row>
    <row r="250" spans="1:3">
      <c r="A250" s="1">
        <v>37800</v>
      </c>
      <c r="B250" s="1" t="s">
        <v>228</v>
      </c>
      <c r="C250" s="191">
        <v>11790388.75</v>
      </c>
    </row>
    <row r="251" spans="1:3">
      <c r="A251" s="1">
        <v>37801</v>
      </c>
      <c r="B251" s="1" t="s">
        <v>229</v>
      </c>
      <c r="C251" s="191">
        <v>71719.600000000006</v>
      </c>
    </row>
    <row r="252" spans="1:3">
      <c r="A252" s="1">
        <v>37805</v>
      </c>
      <c r="B252" s="1" t="s">
        <v>230</v>
      </c>
      <c r="C252" s="191">
        <v>964457.7300000001</v>
      </c>
    </row>
    <row r="253" spans="1:3">
      <c r="A253" s="1">
        <v>37900</v>
      </c>
      <c r="B253" s="1" t="s">
        <v>231</v>
      </c>
      <c r="C253" s="191">
        <v>6268610.2999999998</v>
      </c>
    </row>
    <row r="254" spans="1:3">
      <c r="A254" s="1">
        <v>37901</v>
      </c>
      <c r="B254" s="1" t="s">
        <v>232</v>
      </c>
      <c r="C254" s="191">
        <v>86750.98000000001</v>
      </c>
    </row>
    <row r="255" spans="1:3">
      <c r="A255" s="1">
        <v>37905</v>
      </c>
      <c r="B255" s="1" t="s">
        <v>233</v>
      </c>
      <c r="C255" s="191">
        <v>834157.75</v>
      </c>
    </row>
    <row r="256" spans="1:3">
      <c r="A256" s="1">
        <v>38000</v>
      </c>
      <c r="B256" s="1" t="s">
        <v>234</v>
      </c>
      <c r="C256" s="191">
        <v>10014489.33</v>
      </c>
    </row>
    <row r="257" spans="1:3">
      <c r="A257" s="1">
        <v>38005</v>
      </c>
      <c r="B257" s="1" t="s">
        <v>235</v>
      </c>
      <c r="C257" s="191">
        <v>2009661.2499999998</v>
      </c>
    </row>
    <row r="258" spans="1:3">
      <c r="A258" s="1">
        <v>38100</v>
      </c>
      <c r="B258" s="1" t="s">
        <v>236</v>
      </c>
      <c r="C258" s="191">
        <v>4654330.59</v>
      </c>
    </row>
    <row r="259" spans="1:3">
      <c r="A259" s="1">
        <v>38105</v>
      </c>
      <c r="B259" s="1" t="s">
        <v>237</v>
      </c>
      <c r="C259" s="191">
        <v>942930.13</v>
      </c>
    </row>
    <row r="260" spans="1:3">
      <c r="A260" s="1">
        <v>38200</v>
      </c>
      <c r="B260" s="1" t="s">
        <v>238</v>
      </c>
      <c r="C260" s="191">
        <v>4275624.2299999995</v>
      </c>
    </row>
    <row r="261" spans="1:3">
      <c r="A261" s="1">
        <v>38205</v>
      </c>
      <c r="B261" s="1" t="s">
        <v>239</v>
      </c>
      <c r="C261" s="191">
        <v>709040.92</v>
      </c>
    </row>
    <row r="262" spans="1:3">
      <c r="A262" s="1">
        <v>38210</v>
      </c>
      <c r="B262" s="1" t="s">
        <v>240</v>
      </c>
      <c r="C262" s="191">
        <v>1608571.72</v>
      </c>
    </row>
    <row r="263" spans="1:3">
      <c r="A263" s="1">
        <v>38300</v>
      </c>
      <c r="B263" s="1" t="s">
        <v>241</v>
      </c>
      <c r="C263" s="191">
        <v>3424378.4</v>
      </c>
    </row>
    <row r="264" spans="1:3">
      <c r="A264" s="1">
        <v>38400</v>
      </c>
      <c r="B264" s="1" t="s">
        <v>242</v>
      </c>
      <c r="C264" s="191">
        <v>4261269.2</v>
      </c>
    </row>
    <row r="265" spans="1:3">
      <c r="A265" s="1">
        <v>38402</v>
      </c>
      <c r="B265" s="1" t="s">
        <v>243</v>
      </c>
      <c r="C265" s="191">
        <v>155241.31</v>
      </c>
    </row>
    <row r="266" spans="1:3">
      <c r="A266" s="1">
        <v>38405</v>
      </c>
      <c r="B266" s="1" t="s">
        <v>244</v>
      </c>
      <c r="C266" s="191">
        <v>1073554.3999999997</v>
      </c>
    </row>
    <row r="267" spans="1:3">
      <c r="A267" s="1">
        <v>38500</v>
      </c>
      <c r="B267" s="1" t="s">
        <v>245</v>
      </c>
      <c r="C267" s="191">
        <v>3336401.78</v>
      </c>
    </row>
    <row r="268" spans="1:3">
      <c r="A268" s="1">
        <v>38600</v>
      </c>
      <c r="B268" s="1" t="s">
        <v>246</v>
      </c>
      <c r="C268" s="191">
        <v>4235055.59</v>
      </c>
    </row>
    <row r="269" spans="1:3">
      <c r="A269" s="1">
        <v>38601</v>
      </c>
      <c r="B269" s="1" t="s">
        <v>247</v>
      </c>
      <c r="C269" s="191">
        <v>46119.86</v>
      </c>
    </row>
    <row r="270" spans="1:3">
      <c r="A270" s="1">
        <v>38602</v>
      </c>
      <c r="B270" s="1" t="s">
        <v>248</v>
      </c>
      <c r="C270" s="191">
        <v>301498.39</v>
      </c>
    </row>
    <row r="271" spans="1:3">
      <c r="A271" s="1">
        <v>38605</v>
      </c>
      <c r="B271" s="1" t="s">
        <v>249</v>
      </c>
      <c r="C271" s="191">
        <v>1192364.6099999999</v>
      </c>
    </row>
    <row r="272" spans="1:3">
      <c r="A272" s="1">
        <v>38610</v>
      </c>
      <c r="B272" s="1" t="s">
        <v>250</v>
      </c>
      <c r="C272" s="191">
        <v>900463.33000000019</v>
      </c>
    </row>
    <row r="273" spans="1:3">
      <c r="A273" s="1">
        <v>38620</v>
      </c>
      <c r="B273" s="1" t="s">
        <v>251</v>
      </c>
      <c r="C273" s="191">
        <v>709715.69</v>
      </c>
    </row>
    <row r="274" spans="1:3">
      <c r="A274" s="1">
        <v>38700</v>
      </c>
      <c r="B274" s="1" t="s">
        <v>252</v>
      </c>
      <c r="C274" s="191">
        <v>1220317.7100000002</v>
      </c>
    </row>
    <row r="275" spans="1:3">
      <c r="A275" s="1">
        <v>38701</v>
      </c>
      <c r="B275" s="1" t="s">
        <v>253</v>
      </c>
      <c r="C275" s="191">
        <v>81826.330000000016</v>
      </c>
    </row>
    <row r="276" spans="1:3">
      <c r="A276" s="1">
        <v>38800</v>
      </c>
      <c r="B276" s="1" t="s">
        <v>254</v>
      </c>
      <c r="C276" s="191">
        <v>2128018.98</v>
      </c>
    </row>
    <row r="277" spans="1:3">
      <c r="A277" s="1">
        <v>38801</v>
      </c>
      <c r="B277" s="1" t="s">
        <v>255</v>
      </c>
      <c r="C277" s="191">
        <v>150779.38</v>
      </c>
    </row>
    <row r="278" spans="1:3">
      <c r="A278" s="1">
        <v>38900</v>
      </c>
      <c r="B278" s="1" t="s">
        <v>256</v>
      </c>
      <c r="C278" s="191">
        <v>476882.9</v>
      </c>
    </row>
    <row r="279" spans="1:3">
      <c r="A279" s="1">
        <v>39000</v>
      </c>
      <c r="B279" s="1" t="s">
        <v>257</v>
      </c>
      <c r="C279" s="191">
        <v>20871983.339999996</v>
      </c>
    </row>
    <row r="280" spans="1:3">
      <c r="A280" s="1">
        <v>39100</v>
      </c>
      <c r="B280" s="1" t="s">
        <v>258</v>
      </c>
      <c r="C280" s="191">
        <v>3530602.0300000003</v>
      </c>
    </row>
    <row r="281" spans="1:3">
      <c r="A281" s="1">
        <v>39101</v>
      </c>
      <c r="B281" s="1" t="s">
        <v>259</v>
      </c>
      <c r="C281" s="191">
        <v>282346.37</v>
      </c>
    </row>
    <row r="282" spans="1:3">
      <c r="A282" s="1">
        <v>39105</v>
      </c>
      <c r="B282" s="1" t="s">
        <v>260</v>
      </c>
      <c r="C282" s="191">
        <v>1406214.8199999998</v>
      </c>
    </row>
    <row r="283" spans="1:3">
      <c r="A283" s="1">
        <v>39200</v>
      </c>
      <c r="B283" s="1" t="s">
        <v>400</v>
      </c>
      <c r="C283" s="191">
        <v>87215438.190000013</v>
      </c>
    </row>
    <row r="284" spans="1:3">
      <c r="A284" s="1">
        <v>39201</v>
      </c>
      <c r="B284" s="1" t="s">
        <v>262</v>
      </c>
      <c r="C284" s="191">
        <v>214021.94</v>
      </c>
    </row>
    <row r="285" spans="1:3">
      <c r="A285" s="1">
        <v>39204</v>
      </c>
      <c r="B285" s="1" t="s">
        <v>263</v>
      </c>
      <c r="C285" s="191">
        <v>216940.32</v>
      </c>
    </row>
    <row r="286" spans="1:3">
      <c r="A286" s="1">
        <v>39205</v>
      </c>
      <c r="B286" s="1" t="s">
        <v>264</v>
      </c>
      <c r="C286" s="191">
        <v>7736894.79</v>
      </c>
    </row>
    <row r="287" spans="1:3">
      <c r="A287" s="1">
        <v>39208</v>
      </c>
      <c r="B287" s="1" t="s">
        <v>401</v>
      </c>
      <c r="C287" s="191">
        <v>462824.68</v>
      </c>
    </row>
    <row r="288" spans="1:3">
      <c r="A288" s="1">
        <v>39209</v>
      </c>
      <c r="B288" s="1" t="s">
        <v>265</v>
      </c>
      <c r="C288" s="191">
        <v>241365.49000000005</v>
      </c>
    </row>
    <row r="289" spans="1:3">
      <c r="A289" s="1">
        <v>39300</v>
      </c>
      <c r="B289" s="1" t="s">
        <v>266</v>
      </c>
      <c r="C289" s="191">
        <v>1288530.95</v>
      </c>
    </row>
    <row r="290" spans="1:3">
      <c r="A290" s="1">
        <v>39301</v>
      </c>
      <c r="B290" s="1" t="s">
        <v>267</v>
      </c>
      <c r="C290" s="191">
        <v>80536.790000000008</v>
      </c>
    </row>
    <row r="291" spans="1:3">
      <c r="A291" s="1">
        <v>39400</v>
      </c>
      <c r="B291" s="1" t="s">
        <v>268</v>
      </c>
      <c r="C291" s="191">
        <v>980162.27</v>
      </c>
    </row>
    <row r="292" spans="1:3">
      <c r="A292" s="1">
        <v>39401</v>
      </c>
      <c r="B292" s="1" t="s">
        <v>269</v>
      </c>
      <c r="C292" s="191">
        <v>350218.44999999995</v>
      </c>
    </row>
    <row r="293" spans="1:3">
      <c r="A293" s="1">
        <v>39500</v>
      </c>
      <c r="B293" s="1" t="s">
        <v>270</v>
      </c>
      <c r="C293" s="191">
        <v>2743385.8299999996</v>
      </c>
    </row>
    <row r="294" spans="1:3">
      <c r="A294" s="1">
        <v>39501</v>
      </c>
      <c r="B294" s="1" t="s">
        <v>271</v>
      </c>
      <c r="C294" s="191">
        <v>86172.920000000013</v>
      </c>
    </row>
    <row r="295" spans="1:3">
      <c r="A295" s="1">
        <v>39600</v>
      </c>
      <c r="B295" s="1" t="s">
        <v>272</v>
      </c>
      <c r="C295" s="191">
        <v>9361507.9199999999</v>
      </c>
    </row>
    <row r="296" spans="1:3">
      <c r="A296" s="1">
        <v>39605</v>
      </c>
      <c r="B296" s="1" t="s">
        <v>273</v>
      </c>
      <c r="C296" s="191">
        <v>1388419.7600000002</v>
      </c>
    </row>
    <row r="297" spans="1:3">
      <c r="A297" s="1">
        <v>39700</v>
      </c>
      <c r="B297" s="1" t="s">
        <v>274</v>
      </c>
      <c r="C297" s="191">
        <v>5174962.8899999987</v>
      </c>
    </row>
    <row r="298" spans="1:3">
      <c r="A298" s="1">
        <v>39703</v>
      </c>
      <c r="B298" s="1" t="s">
        <v>275</v>
      </c>
      <c r="C298" s="191">
        <v>176926.94</v>
      </c>
    </row>
    <row r="299" spans="1:3">
      <c r="A299" s="1">
        <v>39705</v>
      </c>
      <c r="B299" s="1" t="s">
        <v>276</v>
      </c>
      <c r="C299" s="191">
        <v>1363369.1199999999</v>
      </c>
    </row>
    <row r="300" spans="1:3">
      <c r="A300" s="1">
        <v>39800</v>
      </c>
      <c r="B300" s="1" t="s">
        <v>277</v>
      </c>
      <c r="C300" s="191">
        <v>6020873</v>
      </c>
    </row>
    <row r="301" spans="1:3">
      <c r="A301" s="1">
        <v>39805</v>
      </c>
      <c r="B301" s="1" t="s">
        <v>278</v>
      </c>
      <c r="C301" s="191">
        <v>763058.43</v>
      </c>
    </row>
    <row r="302" spans="1:3">
      <c r="A302" s="1">
        <v>39900</v>
      </c>
      <c r="B302" s="1" t="s">
        <v>279</v>
      </c>
      <c r="C302" s="191">
        <v>3062723.3400000008</v>
      </c>
    </row>
    <row r="303" spans="1:3">
      <c r="A303" s="1">
        <v>51000</v>
      </c>
      <c r="B303" s="1" t="s">
        <v>369</v>
      </c>
      <c r="C303" s="191">
        <f>52824372.35-45555-1246963</f>
        <v>51531854.350000001</v>
      </c>
    </row>
    <row r="304" spans="1:3" s="184" customFormat="1">
      <c r="A304" s="204">
        <v>51000.2</v>
      </c>
      <c r="B304" s="184" t="s">
        <v>370</v>
      </c>
      <c r="C304" s="191">
        <v>45555</v>
      </c>
    </row>
    <row r="305" spans="1:3">
      <c r="A305" s="204">
        <v>51000.3</v>
      </c>
      <c r="B305" s="184" t="s">
        <v>371</v>
      </c>
      <c r="C305" s="191">
        <v>1246963</v>
      </c>
    </row>
    <row r="306" spans="1:3">
      <c r="A306" s="32" t="s">
        <v>402</v>
      </c>
      <c r="B306" s="32"/>
      <c r="C306" s="239"/>
    </row>
  </sheetData>
  <sheetProtection password="CEAA" sheet="1" objects="1" scenarios="1"/>
  <pageMargins left="0.7" right="0.7" top="0.75" bottom="0.75" header="0.3" footer="0.3"/>
  <pageSetup scale="96" fitToHeight="6" orientation="portrait"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O317"/>
  <sheetViews>
    <sheetView zoomScaleNormal="100" workbookViewId="0">
      <pane xSplit="2" ySplit="6" topLeftCell="C7" activePane="bottomRight" state="frozen"/>
      <selection pane="topRight" activeCell="C1" sqref="C1"/>
      <selection pane="bottomLeft" activeCell="A5" sqref="A5"/>
      <selection pane="bottomRight" activeCell="C7" sqref="C7"/>
    </sheetView>
  </sheetViews>
  <sheetFormatPr defaultColWidth="9.140625" defaultRowHeight="15"/>
  <cols>
    <col min="1" max="1" width="15.28515625" style="116" customWidth="1"/>
    <col min="2" max="2" width="55.5703125" style="116" bestFit="1" customWidth="1"/>
    <col min="3" max="3" width="16.85546875" style="116" customWidth="1"/>
    <col min="4" max="4" width="2.7109375" style="116" customWidth="1"/>
    <col min="5" max="9" width="19.28515625" style="116" customWidth="1"/>
    <col min="10" max="10" width="2.7109375" style="116" customWidth="1"/>
    <col min="11" max="15" width="19.28515625" style="116" customWidth="1"/>
    <col min="16" max="16" width="2.42578125" style="116" customWidth="1"/>
    <col min="17" max="21" width="19.28515625" style="116" customWidth="1"/>
    <col min="22" max="22" width="2.85546875" style="116" customWidth="1"/>
    <col min="23" max="23" width="19.28515625" style="116" customWidth="1"/>
    <col min="24" max="24" width="17.28515625" style="116" customWidth="1"/>
    <col min="25" max="25" width="16.28515625" style="116" customWidth="1"/>
    <col min="26" max="26" width="17" style="116" customWidth="1"/>
    <col min="27" max="27" width="16.140625" style="116" customWidth="1"/>
    <col min="28" max="28" width="4.140625" style="116" customWidth="1"/>
    <col min="29" max="29" width="18.140625" style="116" customWidth="1"/>
    <col min="30" max="30" width="16.42578125" style="116" customWidth="1"/>
    <col min="31" max="31" width="15.85546875" style="116" customWidth="1"/>
    <col min="32" max="32" width="16" style="116" customWidth="1"/>
    <col min="33" max="33" width="15.85546875" style="116" customWidth="1"/>
    <col min="34" max="34" width="4.140625" style="116" customWidth="1"/>
    <col min="35" max="35" width="16.28515625" style="116" customWidth="1"/>
    <col min="36" max="36" width="16.140625" style="116" customWidth="1"/>
    <col min="37" max="37" width="19.28515625" style="116" customWidth="1"/>
    <col min="38" max="39" width="13.42578125" style="116" customWidth="1"/>
    <col min="40" max="40" width="9.140625" style="116"/>
    <col min="41" max="41" width="10.5703125" style="116" bestFit="1" customWidth="1"/>
    <col min="42" max="16384" width="9.140625" style="116"/>
  </cols>
  <sheetData>
    <row r="1" spans="1:41">
      <c r="A1" s="116" t="str">
        <f>+'Changes to Update Template '!C23</f>
        <v>Measurement date 6/30/2019</v>
      </c>
      <c r="E1" s="116" t="s">
        <v>543</v>
      </c>
      <c r="K1" s="116" t="s">
        <v>544</v>
      </c>
      <c r="Q1" s="116" t="s">
        <v>546</v>
      </c>
      <c r="W1" s="116" t="s">
        <v>547</v>
      </c>
    </row>
    <row r="2" spans="1:41">
      <c r="B2" s="259" t="s">
        <v>545</v>
      </c>
      <c r="E2" s="118">
        <f>+E4-E3</f>
        <v>0</v>
      </c>
      <c r="F2" s="118">
        <f>+F4-F3</f>
        <v>0</v>
      </c>
      <c r="G2" s="118">
        <f>+G4-G3</f>
        <v>0</v>
      </c>
      <c r="H2" s="118">
        <f>+H4-H3</f>
        <v>0</v>
      </c>
      <c r="I2" s="118">
        <f>+I4-I3</f>
        <v>0</v>
      </c>
      <c r="K2" s="118">
        <f>+K4-K3</f>
        <v>0</v>
      </c>
      <c r="L2" s="118">
        <f>+L4-L3</f>
        <v>0</v>
      </c>
      <c r="M2" s="118">
        <f>+M4-M3</f>
        <v>0</v>
      </c>
      <c r="N2" s="118">
        <f>+N4-N3</f>
        <v>0</v>
      </c>
      <c r="O2" s="118">
        <f>+O4-O3</f>
        <v>0</v>
      </c>
      <c r="Q2" s="118">
        <f t="shared" ref="Q2:AM2" si="0">+Q4-Q3</f>
        <v>0</v>
      </c>
      <c r="R2" s="118">
        <f t="shared" si="0"/>
        <v>0</v>
      </c>
      <c r="S2" s="118">
        <f t="shared" si="0"/>
        <v>0</v>
      </c>
      <c r="T2" s="118">
        <f t="shared" si="0"/>
        <v>0</v>
      </c>
      <c r="U2" s="118">
        <f t="shared" si="0"/>
        <v>0</v>
      </c>
      <c r="V2" s="118"/>
      <c r="W2" s="118">
        <f t="shared" si="0"/>
        <v>0</v>
      </c>
      <c r="X2" s="118">
        <f t="shared" si="0"/>
        <v>0</v>
      </c>
      <c r="Y2" s="118">
        <f t="shared" si="0"/>
        <v>0</v>
      </c>
      <c r="Z2" s="118">
        <f t="shared" si="0"/>
        <v>0</v>
      </c>
      <c r="AA2" s="118">
        <f t="shared" si="0"/>
        <v>0</v>
      </c>
      <c r="AB2" s="118"/>
      <c r="AC2" s="118">
        <f t="shared" si="0"/>
        <v>0</v>
      </c>
      <c r="AD2" s="118">
        <f t="shared" si="0"/>
        <v>0</v>
      </c>
      <c r="AE2" s="118">
        <f t="shared" si="0"/>
        <v>0</v>
      </c>
      <c r="AF2" s="118">
        <f t="shared" si="0"/>
        <v>0</v>
      </c>
      <c r="AG2" s="118">
        <f t="shared" si="0"/>
        <v>0</v>
      </c>
      <c r="AH2" s="118"/>
      <c r="AI2" s="118">
        <f t="shared" si="0"/>
        <v>0</v>
      </c>
      <c r="AJ2" s="118">
        <f t="shared" si="0"/>
        <v>0</v>
      </c>
      <c r="AK2" s="118">
        <f t="shared" si="0"/>
        <v>0</v>
      </c>
      <c r="AL2" s="118">
        <f t="shared" si="0"/>
        <v>0</v>
      </c>
      <c r="AM2" s="118">
        <f t="shared" si="0"/>
        <v>0</v>
      </c>
    </row>
    <row r="3" spans="1:41">
      <c r="B3" s="259" t="s">
        <v>525</v>
      </c>
      <c r="E3" s="240">
        <f>SUM(E8:E312)</f>
        <v>1524503499</v>
      </c>
      <c r="F3" s="240">
        <f>SUM(F8:F312)</f>
        <v>369713016</v>
      </c>
      <c r="G3" s="240">
        <f>SUM(G8:G312)</f>
        <v>186057027</v>
      </c>
      <c r="H3" s="240">
        <f>SUM(H8:H312)</f>
        <v>69517006</v>
      </c>
      <c r="I3" s="240">
        <f>SUM(I8:I312)</f>
        <v>0</v>
      </c>
      <c r="K3" s="240">
        <f>SUM(K8:K312)</f>
        <v>374523003</v>
      </c>
      <c r="L3" s="240">
        <f>SUM(L8:L312)</f>
        <v>337942012</v>
      </c>
      <c r="M3" s="240">
        <f>SUM(M8:M312)</f>
        <v>133965003</v>
      </c>
      <c r="N3" s="240">
        <f>SUM(N8:N312)</f>
        <v>0</v>
      </c>
      <c r="O3" s="240">
        <f>SUM(O8:O312)</f>
        <v>0</v>
      </c>
      <c r="Q3" s="240">
        <f t="shared" ref="Q3:AM3" si="1">SUM(Q8:Q312)</f>
        <v>454765002</v>
      </c>
      <c r="R3" s="240">
        <f t="shared" si="1"/>
        <v>-377654002</v>
      </c>
      <c r="S3" s="240">
        <f t="shared" si="1"/>
        <v>52092003</v>
      </c>
      <c r="T3" s="240">
        <f t="shared" si="1"/>
        <v>69517006</v>
      </c>
      <c r="U3" s="240">
        <f t="shared" si="1"/>
        <v>0</v>
      </c>
      <c r="V3" s="240"/>
      <c r="W3" s="240">
        <f t="shared" si="1"/>
        <v>695214997</v>
      </c>
      <c r="X3" s="240">
        <f t="shared" si="1"/>
        <v>409424998</v>
      </c>
      <c r="Y3" s="240">
        <f t="shared" si="1"/>
        <v>0</v>
      </c>
      <c r="Z3" s="240">
        <f t="shared" si="1"/>
        <v>0</v>
      </c>
      <c r="AA3" s="240">
        <f t="shared" si="1"/>
        <v>0</v>
      </c>
      <c r="AB3" s="240"/>
      <c r="AC3" s="240">
        <f t="shared" si="1"/>
        <v>60904427</v>
      </c>
      <c r="AD3" s="240">
        <f t="shared" si="1"/>
        <v>37641230</v>
      </c>
      <c r="AE3" s="240">
        <f t="shared" si="1"/>
        <v>20833073</v>
      </c>
      <c r="AF3" s="240">
        <f t="shared" si="1"/>
        <v>0</v>
      </c>
      <c r="AG3" s="240">
        <f t="shared" si="1"/>
        <v>0</v>
      </c>
      <c r="AH3" s="240"/>
      <c r="AI3" s="240">
        <f t="shared" si="1"/>
        <v>-60903930</v>
      </c>
      <c r="AJ3" s="240">
        <f t="shared" si="1"/>
        <v>-37641222</v>
      </c>
      <c r="AK3" s="240">
        <f t="shared" si="1"/>
        <v>-20833052</v>
      </c>
      <c r="AL3" s="240">
        <f t="shared" si="1"/>
        <v>0</v>
      </c>
      <c r="AM3" s="240">
        <f t="shared" si="1"/>
        <v>0</v>
      </c>
    </row>
    <row r="4" spans="1:41" s="240" customFormat="1">
      <c r="B4" s="242" t="s">
        <v>538</v>
      </c>
      <c r="C4" s="241">
        <v>1</v>
      </c>
      <c r="E4" s="240">
        <v>1524503499</v>
      </c>
      <c r="F4" s="240">
        <v>369713016</v>
      </c>
      <c r="G4" s="240">
        <v>186057027</v>
      </c>
      <c r="H4" s="240">
        <v>69517006</v>
      </c>
      <c r="I4" s="240">
        <v>0</v>
      </c>
      <c r="K4" s="240">
        <v>374523003</v>
      </c>
      <c r="L4" s="240">
        <v>337942012</v>
      </c>
      <c r="M4" s="240">
        <v>133965003</v>
      </c>
      <c r="N4" s="240">
        <v>0</v>
      </c>
      <c r="O4" s="240">
        <v>0</v>
      </c>
      <c r="Q4" s="240">
        <v>454765002</v>
      </c>
      <c r="R4" s="240">
        <v>-377654002</v>
      </c>
      <c r="S4" s="240">
        <v>52092003</v>
      </c>
      <c r="T4" s="240">
        <v>69517006</v>
      </c>
      <c r="U4" s="240">
        <v>0</v>
      </c>
      <c r="W4" s="240">
        <v>695214997</v>
      </c>
      <c r="X4" s="240">
        <v>409424998</v>
      </c>
      <c r="Y4" s="240">
        <v>0</v>
      </c>
      <c r="Z4" s="240">
        <v>0</v>
      </c>
      <c r="AA4" s="240">
        <v>0</v>
      </c>
      <c r="AC4" s="240">
        <v>60904427</v>
      </c>
      <c r="AD4" s="240">
        <v>37641230</v>
      </c>
      <c r="AE4" s="240">
        <v>20833073</v>
      </c>
      <c r="AF4" s="240">
        <v>0</v>
      </c>
      <c r="AG4" s="240">
        <v>0</v>
      </c>
      <c r="AI4" s="240">
        <v>-60903930</v>
      </c>
      <c r="AJ4" s="240">
        <v>-37641222</v>
      </c>
      <c r="AK4" s="240">
        <v>-20833052</v>
      </c>
      <c r="AL4" s="240">
        <v>0</v>
      </c>
      <c r="AM4" s="240">
        <v>0</v>
      </c>
    </row>
    <row r="5" spans="1:41">
      <c r="E5" s="184">
        <f>+'Changes to Update Template '!$C$2</f>
        <v>2020</v>
      </c>
      <c r="F5" s="184">
        <f>+E5+1</f>
        <v>2021</v>
      </c>
      <c r="G5" s="184">
        <f t="shared" ref="G5:I5" si="2">+F5+1</f>
        <v>2022</v>
      </c>
      <c r="H5" s="184">
        <f t="shared" si="2"/>
        <v>2023</v>
      </c>
      <c r="I5" s="184">
        <f t="shared" si="2"/>
        <v>2024</v>
      </c>
      <c r="K5" s="184">
        <f>+'Changes to Update Template '!$C$2</f>
        <v>2020</v>
      </c>
      <c r="L5" s="184">
        <f>+K5+1</f>
        <v>2021</v>
      </c>
      <c r="M5" s="184">
        <f t="shared" ref="M5:O5" si="3">+L5+1</f>
        <v>2022</v>
      </c>
      <c r="N5" s="184">
        <f t="shared" si="3"/>
        <v>2023</v>
      </c>
      <c r="O5" s="184">
        <f t="shared" si="3"/>
        <v>2024</v>
      </c>
      <c r="Q5" s="184">
        <f>+'Changes to Update Template '!$C$2</f>
        <v>2020</v>
      </c>
      <c r="R5" s="184">
        <f>+Q5+1</f>
        <v>2021</v>
      </c>
      <c r="S5" s="184">
        <f t="shared" ref="S5:U5" si="4">+R5+1</f>
        <v>2022</v>
      </c>
      <c r="T5" s="184">
        <f t="shared" si="4"/>
        <v>2023</v>
      </c>
      <c r="U5" s="184">
        <f t="shared" si="4"/>
        <v>2024</v>
      </c>
      <c r="W5" s="184">
        <f>+'Changes to Update Template '!$C$2</f>
        <v>2020</v>
      </c>
      <c r="X5" s="184">
        <f>+W5+1</f>
        <v>2021</v>
      </c>
      <c r="Y5" s="184">
        <f t="shared" ref="Y5:AA5" si="5">+X5+1</f>
        <v>2022</v>
      </c>
      <c r="Z5" s="184">
        <f t="shared" si="5"/>
        <v>2023</v>
      </c>
      <c r="AA5" s="184">
        <f t="shared" si="5"/>
        <v>2024</v>
      </c>
      <c r="AC5" s="184">
        <f>+'Changes to Update Template '!$C$2</f>
        <v>2020</v>
      </c>
      <c r="AD5" s="184">
        <f>+AC5+1</f>
        <v>2021</v>
      </c>
      <c r="AE5" s="184">
        <f t="shared" ref="AE5:AG5" si="6">+AD5+1</f>
        <v>2022</v>
      </c>
      <c r="AF5" s="184">
        <f t="shared" si="6"/>
        <v>2023</v>
      </c>
      <c r="AG5" s="184">
        <f t="shared" si="6"/>
        <v>2024</v>
      </c>
      <c r="AI5" s="184">
        <f>+'Changes to Update Template '!$C$2</f>
        <v>2020</v>
      </c>
      <c r="AJ5" s="184">
        <f>+AI5+1</f>
        <v>2021</v>
      </c>
      <c r="AK5" s="184">
        <f t="shared" ref="AK5:AM5" si="7">+AJ5+1</f>
        <v>2022</v>
      </c>
      <c r="AL5" s="184">
        <f t="shared" si="7"/>
        <v>2023</v>
      </c>
      <c r="AM5" s="184">
        <f t="shared" si="7"/>
        <v>2024</v>
      </c>
    </row>
    <row r="6" spans="1:41" ht="90">
      <c r="A6" s="75" t="s">
        <v>280</v>
      </c>
      <c r="B6" s="75" t="s">
        <v>281</v>
      </c>
      <c r="C6" s="75" t="s">
        <v>341</v>
      </c>
      <c r="E6" s="75" t="s">
        <v>382</v>
      </c>
      <c r="F6" s="75" t="s">
        <v>382</v>
      </c>
      <c r="G6" s="75" t="s">
        <v>382</v>
      </c>
      <c r="H6" s="75" t="s">
        <v>382</v>
      </c>
      <c r="I6" s="75" t="s">
        <v>382</v>
      </c>
      <c r="K6" s="75" t="s">
        <v>294</v>
      </c>
      <c r="L6" s="75" t="s">
        <v>294</v>
      </c>
      <c r="M6" s="75" t="s">
        <v>294</v>
      </c>
      <c r="N6" s="75" t="s">
        <v>294</v>
      </c>
      <c r="O6" s="75" t="s">
        <v>294</v>
      </c>
      <c r="Q6" s="75" t="s">
        <v>295</v>
      </c>
      <c r="R6" s="75" t="s">
        <v>295</v>
      </c>
      <c r="S6" s="75" t="s">
        <v>295</v>
      </c>
      <c r="T6" s="75" t="s">
        <v>295</v>
      </c>
      <c r="U6" s="75" t="s">
        <v>295</v>
      </c>
      <c r="W6" s="75" t="s">
        <v>296</v>
      </c>
      <c r="X6" s="75" t="s">
        <v>296</v>
      </c>
      <c r="Y6" s="75" t="s">
        <v>296</v>
      </c>
      <c r="Z6" s="75" t="s">
        <v>296</v>
      </c>
      <c r="AA6" s="75" t="s">
        <v>296</v>
      </c>
      <c r="AC6" s="75" t="s">
        <v>383</v>
      </c>
      <c r="AD6" s="75" t="s">
        <v>383</v>
      </c>
      <c r="AE6" s="75" t="s">
        <v>383</v>
      </c>
      <c r="AF6" s="75" t="s">
        <v>383</v>
      </c>
      <c r="AG6" s="75" t="s">
        <v>383</v>
      </c>
      <c r="AI6" s="75" t="s">
        <v>384</v>
      </c>
      <c r="AJ6" s="75" t="s">
        <v>384</v>
      </c>
      <c r="AK6" s="75" t="s">
        <v>384</v>
      </c>
      <c r="AL6" s="75" t="s">
        <v>384</v>
      </c>
      <c r="AM6" s="75" t="s">
        <v>384</v>
      </c>
    </row>
    <row r="7" spans="1:41">
      <c r="A7" s="75" t="s">
        <v>431</v>
      </c>
      <c r="B7" s="75" t="s">
        <v>430</v>
      </c>
      <c r="C7" s="118">
        <v>0</v>
      </c>
      <c r="E7" s="118">
        <f>K7+Q7+W7+AC7+AI7</f>
        <v>0</v>
      </c>
      <c r="F7" s="118">
        <f t="shared" ref="F7:I7" si="8">L7+R7+X7+AD7+AJ7</f>
        <v>0</v>
      </c>
      <c r="G7" s="118">
        <f t="shared" si="8"/>
        <v>0</v>
      </c>
      <c r="H7" s="118">
        <f t="shared" si="8"/>
        <v>0</v>
      </c>
      <c r="I7" s="118">
        <f t="shared" si="8"/>
        <v>0</v>
      </c>
      <c r="K7" s="118">
        <v>0</v>
      </c>
      <c r="L7" s="118">
        <v>0</v>
      </c>
      <c r="M7" s="118">
        <v>0</v>
      </c>
      <c r="N7" s="118">
        <v>0</v>
      </c>
      <c r="O7" s="118">
        <v>0</v>
      </c>
      <c r="Q7" s="75">
        <v>0</v>
      </c>
      <c r="R7" s="118">
        <v>0</v>
      </c>
      <c r="S7" s="118">
        <v>0</v>
      </c>
      <c r="T7" s="118">
        <v>0</v>
      </c>
      <c r="U7" s="118">
        <v>0</v>
      </c>
      <c r="W7" s="118">
        <v>0</v>
      </c>
      <c r="X7" s="118">
        <v>0</v>
      </c>
      <c r="Y7" s="118">
        <v>0</v>
      </c>
      <c r="Z7" s="118">
        <v>0</v>
      </c>
      <c r="AA7" s="118">
        <v>0</v>
      </c>
      <c r="AC7" s="118">
        <v>0</v>
      </c>
      <c r="AD7" s="118">
        <v>0</v>
      </c>
      <c r="AE7" s="118">
        <v>0</v>
      </c>
      <c r="AF7" s="118">
        <v>0</v>
      </c>
      <c r="AG7" s="118">
        <v>0</v>
      </c>
      <c r="AI7" s="118">
        <v>0</v>
      </c>
      <c r="AJ7" s="118">
        <v>0</v>
      </c>
      <c r="AK7" s="118">
        <v>0</v>
      </c>
      <c r="AL7" s="118">
        <v>0</v>
      </c>
      <c r="AM7" s="118">
        <v>0</v>
      </c>
    </row>
    <row r="8" spans="1:41">
      <c r="A8" s="204">
        <v>10200</v>
      </c>
      <c r="B8" s="184" t="s">
        <v>0</v>
      </c>
      <c r="C8" s="188">
        <v>1.0671000000000001E-3</v>
      </c>
      <c r="E8" s="189">
        <v>1534982</v>
      </c>
      <c r="F8" s="189">
        <v>364441</v>
      </c>
      <c r="G8" s="189">
        <v>189292</v>
      </c>
      <c r="H8" s="189">
        <v>74182</v>
      </c>
      <c r="I8" s="189">
        <v>0</v>
      </c>
      <c r="J8" s="118"/>
      <c r="K8" s="189">
        <v>399653</v>
      </c>
      <c r="L8" s="189">
        <v>360618</v>
      </c>
      <c r="M8" s="189">
        <v>142954</v>
      </c>
      <c r="N8" s="189">
        <v>0</v>
      </c>
      <c r="O8" s="189">
        <v>0</v>
      </c>
      <c r="P8" s="118"/>
      <c r="Q8" s="189">
        <v>485280</v>
      </c>
      <c r="R8" s="189">
        <v>-402995</v>
      </c>
      <c r="S8" s="189">
        <v>55587</v>
      </c>
      <c r="T8" s="189">
        <v>74182</v>
      </c>
      <c r="U8" s="189">
        <v>0</v>
      </c>
      <c r="V8" s="118"/>
      <c r="W8" s="189">
        <v>741864</v>
      </c>
      <c r="X8" s="189">
        <v>436897</v>
      </c>
      <c r="Y8" s="189">
        <v>0</v>
      </c>
      <c r="Z8" s="189">
        <v>0</v>
      </c>
      <c r="AA8" s="189">
        <v>0</v>
      </c>
      <c r="AB8" s="118"/>
      <c r="AC8" s="189">
        <v>0</v>
      </c>
      <c r="AD8" s="189">
        <v>0</v>
      </c>
      <c r="AE8" s="189">
        <v>0</v>
      </c>
      <c r="AF8" s="189">
        <v>0</v>
      </c>
      <c r="AG8" s="189">
        <v>0</v>
      </c>
      <c r="AH8" s="118"/>
      <c r="AI8" s="189">
        <v>-91815</v>
      </c>
      <c r="AJ8" s="189">
        <v>-30079</v>
      </c>
      <c r="AK8" s="189">
        <v>-9249</v>
      </c>
      <c r="AL8" s="189">
        <v>0</v>
      </c>
      <c r="AM8" s="189">
        <v>0</v>
      </c>
    </row>
    <row r="9" spans="1:41">
      <c r="A9" s="204">
        <v>10400</v>
      </c>
      <c r="B9" s="184" t="s">
        <v>1</v>
      </c>
      <c r="C9" s="188">
        <v>3.1348000000000001E-3</v>
      </c>
      <c r="E9" s="191">
        <v>4851202</v>
      </c>
      <c r="F9" s="191">
        <v>1150156</v>
      </c>
      <c r="G9" s="191">
        <v>695059</v>
      </c>
      <c r="H9" s="191">
        <v>217922</v>
      </c>
      <c r="I9" s="191">
        <v>0</v>
      </c>
      <c r="J9" s="118"/>
      <c r="K9" s="191">
        <v>1174055</v>
      </c>
      <c r="L9" s="191">
        <v>1059381</v>
      </c>
      <c r="M9" s="191">
        <v>419953</v>
      </c>
      <c r="N9" s="191">
        <v>0</v>
      </c>
      <c r="O9" s="191">
        <v>0</v>
      </c>
      <c r="P9" s="118"/>
      <c r="Q9" s="191">
        <v>1425597</v>
      </c>
      <c r="R9" s="191">
        <v>-1183870</v>
      </c>
      <c r="S9" s="191">
        <v>163298</v>
      </c>
      <c r="T9" s="191">
        <v>217922</v>
      </c>
      <c r="U9" s="191">
        <v>0</v>
      </c>
      <c r="V9" s="118"/>
      <c r="W9" s="191">
        <v>2179360</v>
      </c>
      <c r="X9" s="191">
        <v>1283465</v>
      </c>
      <c r="Y9" s="191">
        <v>0</v>
      </c>
      <c r="Z9" s="191">
        <v>0</v>
      </c>
      <c r="AA9" s="191">
        <v>0</v>
      </c>
      <c r="AB9" s="118"/>
      <c r="AC9" s="191">
        <v>192819</v>
      </c>
      <c r="AD9" s="191">
        <v>111810</v>
      </c>
      <c r="AE9" s="191">
        <v>111808</v>
      </c>
      <c r="AF9" s="191">
        <v>0</v>
      </c>
      <c r="AG9" s="191">
        <v>0</v>
      </c>
      <c r="AH9" s="118"/>
      <c r="AI9" s="191">
        <v>-120629</v>
      </c>
      <c r="AJ9" s="191">
        <v>-120630</v>
      </c>
      <c r="AK9" s="191">
        <v>0</v>
      </c>
      <c r="AL9" s="191">
        <v>0</v>
      </c>
      <c r="AM9" s="191">
        <v>0</v>
      </c>
      <c r="AO9" s="118"/>
    </row>
    <row r="10" spans="1:41">
      <c r="A10" s="204">
        <v>10500</v>
      </c>
      <c r="B10" s="184" t="s">
        <v>2</v>
      </c>
      <c r="C10" s="188">
        <v>7.4399999999999998E-4</v>
      </c>
      <c r="E10" s="191">
        <v>1113309</v>
      </c>
      <c r="F10" s="191">
        <v>204544</v>
      </c>
      <c r="G10" s="191">
        <v>70048</v>
      </c>
      <c r="H10" s="191">
        <v>51721</v>
      </c>
      <c r="I10" s="191">
        <v>0</v>
      </c>
      <c r="J10" s="118"/>
      <c r="K10" s="191">
        <v>278645</v>
      </c>
      <c r="L10" s="191">
        <v>251429</v>
      </c>
      <c r="M10" s="191">
        <v>99670</v>
      </c>
      <c r="N10" s="191">
        <v>0</v>
      </c>
      <c r="O10" s="191">
        <v>0</v>
      </c>
      <c r="P10" s="118"/>
      <c r="Q10" s="191">
        <v>338345</v>
      </c>
      <c r="R10" s="191">
        <v>-280975</v>
      </c>
      <c r="S10" s="191">
        <v>38756</v>
      </c>
      <c r="T10" s="191">
        <v>51721</v>
      </c>
      <c r="U10" s="191">
        <v>0</v>
      </c>
      <c r="V10" s="118"/>
      <c r="W10" s="191">
        <v>517240</v>
      </c>
      <c r="X10" s="191">
        <v>304612</v>
      </c>
      <c r="Y10" s="191">
        <v>0</v>
      </c>
      <c r="Z10" s="191">
        <v>0</v>
      </c>
      <c r="AA10" s="191">
        <v>0</v>
      </c>
      <c r="AB10" s="118"/>
      <c r="AC10" s="191">
        <v>49601</v>
      </c>
      <c r="AD10" s="191">
        <v>0</v>
      </c>
      <c r="AE10" s="191">
        <v>0</v>
      </c>
      <c r="AF10" s="191">
        <v>0</v>
      </c>
      <c r="AG10" s="191">
        <v>0</v>
      </c>
      <c r="AH10" s="118"/>
      <c r="AI10" s="191">
        <v>-70522</v>
      </c>
      <c r="AJ10" s="191">
        <v>-70522</v>
      </c>
      <c r="AK10" s="191">
        <v>-68378</v>
      </c>
      <c r="AL10" s="191">
        <v>0</v>
      </c>
      <c r="AM10" s="191">
        <v>0</v>
      </c>
    </row>
    <row r="11" spans="1:41">
      <c r="A11" s="204">
        <v>10700</v>
      </c>
      <c r="B11" s="184" t="s">
        <v>388</v>
      </c>
      <c r="C11" s="188">
        <v>5.0099000000000003E-3</v>
      </c>
      <c r="E11" s="191">
        <v>10114807</v>
      </c>
      <c r="F11" s="191">
        <v>2731881</v>
      </c>
      <c r="G11" s="191">
        <v>1411050</v>
      </c>
      <c r="H11" s="191">
        <v>348273</v>
      </c>
      <c r="I11" s="191">
        <v>0</v>
      </c>
      <c r="J11" s="118"/>
      <c r="K11" s="191">
        <v>1876323</v>
      </c>
      <c r="L11" s="191">
        <v>1693056</v>
      </c>
      <c r="M11" s="191">
        <v>671151</v>
      </c>
      <c r="N11" s="191">
        <v>0</v>
      </c>
      <c r="O11" s="191">
        <v>0</v>
      </c>
      <c r="P11" s="118"/>
      <c r="Q11" s="191">
        <v>2278327</v>
      </c>
      <c r="R11" s="191">
        <v>-1892009</v>
      </c>
      <c r="S11" s="191">
        <v>260976</v>
      </c>
      <c r="T11" s="191">
        <v>348273</v>
      </c>
      <c r="U11" s="191">
        <v>0</v>
      </c>
      <c r="V11" s="118"/>
      <c r="W11" s="191">
        <v>3482958</v>
      </c>
      <c r="X11" s="191">
        <v>2051178</v>
      </c>
      <c r="Y11" s="191">
        <v>0</v>
      </c>
      <c r="Z11" s="191">
        <v>0</v>
      </c>
      <c r="AA11" s="191">
        <v>0</v>
      </c>
      <c r="AB11" s="118"/>
      <c r="AC11" s="191">
        <v>2477199</v>
      </c>
      <c r="AD11" s="191">
        <v>879656</v>
      </c>
      <c r="AE11" s="191">
        <v>478923</v>
      </c>
      <c r="AF11" s="191">
        <v>0</v>
      </c>
      <c r="AG11" s="191">
        <v>0</v>
      </c>
      <c r="AH11" s="118"/>
      <c r="AI11" s="191">
        <v>0</v>
      </c>
      <c r="AJ11" s="191">
        <v>0</v>
      </c>
      <c r="AK11" s="191">
        <v>0</v>
      </c>
      <c r="AL11" s="191">
        <v>0</v>
      </c>
      <c r="AM11" s="191">
        <v>0</v>
      </c>
    </row>
    <row r="12" spans="1:41">
      <c r="A12" s="204">
        <v>10800</v>
      </c>
      <c r="B12" s="184" t="s">
        <v>4</v>
      </c>
      <c r="C12" s="188">
        <v>2.0262800000000001E-2</v>
      </c>
      <c r="E12" s="191">
        <v>34201770</v>
      </c>
      <c r="F12" s="191">
        <v>9351639</v>
      </c>
      <c r="G12" s="191">
        <v>4187627</v>
      </c>
      <c r="H12" s="191">
        <v>1408609</v>
      </c>
      <c r="I12" s="191">
        <v>0</v>
      </c>
      <c r="J12" s="118"/>
      <c r="K12" s="191">
        <v>7588885</v>
      </c>
      <c r="L12" s="191">
        <v>6847651</v>
      </c>
      <c r="M12" s="191">
        <v>2714506</v>
      </c>
      <c r="N12" s="191">
        <v>0</v>
      </c>
      <c r="O12" s="191">
        <v>0</v>
      </c>
      <c r="P12" s="118"/>
      <c r="Q12" s="191">
        <v>9214812</v>
      </c>
      <c r="R12" s="191">
        <v>-7652327</v>
      </c>
      <c r="S12" s="191">
        <v>1055530</v>
      </c>
      <c r="T12" s="191">
        <v>1408609</v>
      </c>
      <c r="U12" s="191">
        <v>0</v>
      </c>
      <c r="V12" s="118"/>
      <c r="W12" s="191">
        <v>14087003</v>
      </c>
      <c r="X12" s="191">
        <v>8296097</v>
      </c>
      <c r="Y12" s="191">
        <v>0</v>
      </c>
      <c r="Z12" s="191">
        <v>0</v>
      </c>
      <c r="AA12" s="191">
        <v>0</v>
      </c>
      <c r="AB12" s="118"/>
      <c r="AC12" s="191">
        <v>3311070</v>
      </c>
      <c r="AD12" s="191">
        <v>1860218</v>
      </c>
      <c r="AE12" s="191">
        <v>417591</v>
      </c>
      <c r="AF12" s="191">
        <v>0</v>
      </c>
      <c r="AG12" s="191">
        <v>0</v>
      </c>
      <c r="AH12" s="118"/>
      <c r="AI12" s="191">
        <v>0</v>
      </c>
      <c r="AJ12" s="191">
        <v>0</v>
      </c>
      <c r="AK12" s="191">
        <v>0</v>
      </c>
      <c r="AL12" s="191">
        <v>0</v>
      </c>
      <c r="AM12" s="191">
        <v>0</v>
      </c>
    </row>
    <row r="13" spans="1:41">
      <c r="A13" s="204">
        <v>10850</v>
      </c>
      <c r="B13" s="184" t="s">
        <v>5</v>
      </c>
      <c r="C13" s="188">
        <v>1.6559999999999999E-4</v>
      </c>
      <c r="E13" s="191">
        <v>396834</v>
      </c>
      <c r="F13" s="191">
        <v>149282</v>
      </c>
      <c r="G13" s="191">
        <v>64835</v>
      </c>
      <c r="H13" s="191">
        <v>11512</v>
      </c>
      <c r="I13" s="191">
        <v>0</v>
      </c>
      <c r="J13" s="118"/>
      <c r="K13" s="191">
        <v>62021</v>
      </c>
      <c r="L13" s="191">
        <v>55963</v>
      </c>
      <c r="M13" s="191">
        <v>22185</v>
      </c>
      <c r="N13" s="191">
        <v>0</v>
      </c>
      <c r="O13" s="191">
        <v>0</v>
      </c>
      <c r="P13" s="118"/>
      <c r="Q13" s="191">
        <v>75309</v>
      </c>
      <c r="R13" s="191">
        <v>-62540</v>
      </c>
      <c r="S13" s="191">
        <v>8626</v>
      </c>
      <c r="T13" s="191">
        <v>11512</v>
      </c>
      <c r="U13" s="191">
        <v>0</v>
      </c>
      <c r="V13" s="118"/>
      <c r="W13" s="191">
        <v>115128</v>
      </c>
      <c r="X13" s="191">
        <v>67801</v>
      </c>
      <c r="Y13" s="191">
        <v>0</v>
      </c>
      <c r="Z13" s="191">
        <v>0</v>
      </c>
      <c r="AA13" s="191">
        <v>0</v>
      </c>
      <c r="AB13" s="118"/>
      <c r="AC13" s="191">
        <v>144376</v>
      </c>
      <c r="AD13" s="191">
        <v>88058</v>
      </c>
      <c r="AE13" s="191">
        <v>34024</v>
      </c>
      <c r="AF13" s="191">
        <v>0</v>
      </c>
      <c r="AG13" s="191">
        <v>0</v>
      </c>
      <c r="AH13" s="118"/>
      <c r="AI13" s="191">
        <v>0</v>
      </c>
      <c r="AJ13" s="191">
        <v>0</v>
      </c>
      <c r="AK13" s="191">
        <v>0</v>
      </c>
      <c r="AL13" s="191">
        <v>0</v>
      </c>
      <c r="AM13" s="191">
        <v>0</v>
      </c>
    </row>
    <row r="14" spans="1:41">
      <c r="A14" s="204">
        <v>10900</v>
      </c>
      <c r="B14" s="184" t="s">
        <v>6</v>
      </c>
      <c r="C14" s="188">
        <v>1.5763000000000001E-3</v>
      </c>
      <c r="E14" s="191">
        <v>2517331</v>
      </c>
      <c r="F14" s="191">
        <v>642568</v>
      </c>
      <c r="G14" s="191">
        <v>523234</v>
      </c>
      <c r="H14" s="191">
        <v>109580</v>
      </c>
      <c r="I14" s="191">
        <v>0</v>
      </c>
      <c r="J14" s="118"/>
      <c r="K14" s="191">
        <v>590361</v>
      </c>
      <c r="L14" s="191">
        <v>532698</v>
      </c>
      <c r="M14" s="191">
        <v>211169</v>
      </c>
      <c r="N14" s="191">
        <v>0</v>
      </c>
      <c r="O14" s="191">
        <v>0</v>
      </c>
      <c r="P14" s="118"/>
      <c r="Q14" s="191">
        <v>716846</v>
      </c>
      <c r="R14" s="191">
        <v>-595296</v>
      </c>
      <c r="S14" s="191">
        <v>82113</v>
      </c>
      <c r="T14" s="191">
        <v>109580</v>
      </c>
      <c r="U14" s="191">
        <v>0</v>
      </c>
      <c r="V14" s="118"/>
      <c r="W14" s="191">
        <v>1095867</v>
      </c>
      <c r="X14" s="191">
        <v>645377</v>
      </c>
      <c r="Y14" s="191">
        <v>0</v>
      </c>
      <c r="Z14" s="191">
        <v>0</v>
      </c>
      <c r="AA14" s="191">
        <v>0</v>
      </c>
      <c r="AB14" s="118"/>
      <c r="AC14" s="191">
        <v>284419</v>
      </c>
      <c r="AD14" s="191">
        <v>229952</v>
      </c>
      <c r="AE14" s="191">
        <v>229952</v>
      </c>
      <c r="AF14" s="191">
        <v>0</v>
      </c>
      <c r="AG14" s="191">
        <v>0</v>
      </c>
      <c r="AH14" s="118"/>
      <c r="AI14" s="191">
        <v>-170162</v>
      </c>
      <c r="AJ14" s="191">
        <v>-170163</v>
      </c>
      <c r="AK14" s="191">
        <v>0</v>
      </c>
      <c r="AL14" s="191">
        <v>0</v>
      </c>
      <c r="AM14" s="191">
        <v>0</v>
      </c>
    </row>
    <row r="15" spans="1:41">
      <c r="A15" s="204">
        <v>10910</v>
      </c>
      <c r="B15" s="184" t="s">
        <v>7</v>
      </c>
      <c r="C15" s="188">
        <v>3.3839999999999999E-4</v>
      </c>
      <c r="E15" s="191">
        <v>575365</v>
      </c>
      <c r="F15" s="191">
        <v>184657</v>
      </c>
      <c r="G15" s="191">
        <v>109609</v>
      </c>
      <c r="H15" s="191">
        <v>23525</v>
      </c>
      <c r="I15" s="191">
        <v>0</v>
      </c>
      <c r="J15" s="118"/>
      <c r="K15" s="191">
        <v>126739</v>
      </c>
      <c r="L15" s="191">
        <v>114360</v>
      </c>
      <c r="M15" s="191">
        <v>45334</v>
      </c>
      <c r="N15" s="191">
        <v>0</v>
      </c>
      <c r="O15" s="191">
        <v>0</v>
      </c>
      <c r="P15" s="118"/>
      <c r="Q15" s="191">
        <v>153892</v>
      </c>
      <c r="R15" s="191">
        <v>-127798</v>
      </c>
      <c r="S15" s="191">
        <v>17628</v>
      </c>
      <c r="T15" s="191">
        <v>23525</v>
      </c>
      <c r="U15" s="191">
        <v>0</v>
      </c>
      <c r="V15" s="118"/>
      <c r="W15" s="191">
        <v>235261</v>
      </c>
      <c r="X15" s="191">
        <v>138549</v>
      </c>
      <c r="Y15" s="191">
        <v>0</v>
      </c>
      <c r="Z15" s="191">
        <v>0</v>
      </c>
      <c r="AA15" s="191">
        <v>0</v>
      </c>
      <c r="AB15" s="118"/>
      <c r="AC15" s="191">
        <v>89975</v>
      </c>
      <c r="AD15" s="191">
        <v>59546</v>
      </c>
      <c r="AE15" s="191">
        <v>46647</v>
      </c>
      <c r="AF15" s="191">
        <v>0</v>
      </c>
      <c r="AG15" s="191">
        <v>0</v>
      </c>
      <c r="AH15" s="118"/>
      <c r="AI15" s="191">
        <v>-30502</v>
      </c>
      <c r="AJ15" s="191">
        <v>0</v>
      </c>
      <c r="AK15" s="191">
        <v>0</v>
      </c>
      <c r="AL15" s="191">
        <v>0</v>
      </c>
      <c r="AM15" s="191">
        <v>0</v>
      </c>
    </row>
    <row r="16" spans="1:41">
      <c r="A16" s="204">
        <v>10930</v>
      </c>
      <c r="B16" s="184" t="s">
        <v>8</v>
      </c>
      <c r="C16" s="188">
        <v>4.8332999999999996E-3</v>
      </c>
      <c r="E16" s="191">
        <v>11822783</v>
      </c>
      <c r="F16" s="191">
        <v>5773726</v>
      </c>
      <c r="G16" s="191">
        <v>4769002</v>
      </c>
      <c r="H16" s="191">
        <v>335997</v>
      </c>
      <c r="I16" s="191">
        <v>0</v>
      </c>
      <c r="J16" s="118"/>
      <c r="K16" s="191">
        <v>1810182</v>
      </c>
      <c r="L16" s="191">
        <v>1633375</v>
      </c>
      <c r="M16" s="191">
        <v>647493</v>
      </c>
      <c r="N16" s="191">
        <v>0</v>
      </c>
      <c r="O16" s="191">
        <v>0</v>
      </c>
      <c r="P16" s="118"/>
      <c r="Q16" s="191">
        <v>2198016</v>
      </c>
      <c r="R16" s="191">
        <v>-1825315</v>
      </c>
      <c r="S16" s="191">
        <v>251776</v>
      </c>
      <c r="T16" s="191">
        <v>335997</v>
      </c>
      <c r="U16" s="191">
        <v>0</v>
      </c>
      <c r="V16" s="118"/>
      <c r="W16" s="191">
        <v>3360183</v>
      </c>
      <c r="X16" s="191">
        <v>1978874</v>
      </c>
      <c r="Y16" s="191">
        <v>0</v>
      </c>
      <c r="Z16" s="191">
        <v>0</v>
      </c>
      <c r="AA16" s="191">
        <v>0</v>
      </c>
      <c r="AB16" s="118"/>
      <c r="AC16" s="191">
        <v>4454402</v>
      </c>
      <c r="AD16" s="191">
        <v>3986792</v>
      </c>
      <c r="AE16" s="191">
        <v>3869733</v>
      </c>
      <c r="AF16" s="191">
        <v>0</v>
      </c>
      <c r="AG16" s="191">
        <v>0</v>
      </c>
      <c r="AH16" s="118"/>
      <c r="AI16" s="191">
        <v>0</v>
      </c>
      <c r="AJ16" s="191">
        <v>0</v>
      </c>
      <c r="AK16" s="191">
        <v>0</v>
      </c>
      <c r="AL16" s="191">
        <v>0</v>
      </c>
      <c r="AM16" s="191">
        <v>0</v>
      </c>
    </row>
    <row r="17" spans="1:39">
      <c r="A17" s="204">
        <v>10940</v>
      </c>
      <c r="B17" s="184" t="s">
        <v>9</v>
      </c>
      <c r="C17" s="188">
        <v>6.5669999999999997E-4</v>
      </c>
      <c r="E17" s="191">
        <v>1084947</v>
      </c>
      <c r="F17" s="191">
        <v>289575</v>
      </c>
      <c r="G17" s="191">
        <v>114310</v>
      </c>
      <c r="H17" s="191">
        <v>45652</v>
      </c>
      <c r="I17" s="191">
        <v>0</v>
      </c>
      <c r="J17" s="118"/>
      <c r="K17" s="191">
        <v>245949</v>
      </c>
      <c r="L17" s="191">
        <v>221927</v>
      </c>
      <c r="M17" s="191">
        <v>87975</v>
      </c>
      <c r="N17" s="191">
        <v>0</v>
      </c>
      <c r="O17" s="191">
        <v>0</v>
      </c>
      <c r="P17" s="118"/>
      <c r="Q17" s="191">
        <v>298644</v>
      </c>
      <c r="R17" s="191">
        <v>-248005</v>
      </c>
      <c r="S17" s="191">
        <v>34209</v>
      </c>
      <c r="T17" s="191">
        <v>45652</v>
      </c>
      <c r="U17" s="191">
        <v>0</v>
      </c>
      <c r="V17" s="118"/>
      <c r="W17" s="191">
        <v>456548</v>
      </c>
      <c r="X17" s="191">
        <v>268869</v>
      </c>
      <c r="Y17" s="191">
        <v>0</v>
      </c>
      <c r="Z17" s="191">
        <v>0</v>
      </c>
      <c r="AA17" s="191">
        <v>0</v>
      </c>
      <c r="AB17" s="118"/>
      <c r="AC17" s="191">
        <v>91680</v>
      </c>
      <c r="AD17" s="191">
        <v>54658</v>
      </c>
      <c r="AE17" s="191">
        <v>0</v>
      </c>
      <c r="AF17" s="191">
        <v>0</v>
      </c>
      <c r="AG17" s="191">
        <v>0</v>
      </c>
      <c r="AH17" s="118"/>
      <c r="AI17" s="191">
        <v>-7874</v>
      </c>
      <c r="AJ17" s="191">
        <v>-7874</v>
      </c>
      <c r="AK17" s="191">
        <v>-7874</v>
      </c>
      <c r="AL17" s="191">
        <v>0</v>
      </c>
      <c r="AM17" s="191">
        <v>0</v>
      </c>
    </row>
    <row r="18" spans="1:39">
      <c r="A18" s="204">
        <v>10950</v>
      </c>
      <c r="B18" s="184" t="s">
        <v>10</v>
      </c>
      <c r="C18" s="188">
        <v>6.7310000000000004E-4</v>
      </c>
      <c r="E18" s="191">
        <v>1086586</v>
      </c>
      <c r="F18" s="191">
        <v>300208</v>
      </c>
      <c r="G18" s="191">
        <v>148903</v>
      </c>
      <c r="H18" s="191">
        <v>46792</v>
      </c>
      <c r="I18" s="191">
        <v>0</v>
      </c>
      <c r="J18" s="118"/>
      <c r="K18" s="191">
        <v>252091</v>
      </c>
      <c r="L18" s="191">
        <v>227469</v>
      </c>
      <c r="M18" s="191">
        <v>90172</v>
      </c>
      <c r="N18" s="191">
        <v>0</v>
      </c>
      <c r="O18" s="191">
        <v>0</v>
      </c>
      <c r="P18" s="118"/>
      <c r="Q18" s="191">
        <v>306102</v>
      </c>
      <c r="R18" s="191">
        <v>-254199</v>
      </c>
      <c r="S18" s="191">
        <v>35063</v>
      </c>
      <c r="T18" s="191">
        <v>46792</v>
      </c>
      <c r="U18" s="191">
        <v>0</v>
      </c>
      <c r="V18" s="118"/>
      <c r="W18" s="191">
        <v>467949</v>
      </c>
      <c r="X18" s="191">
        <v>275584</v>
      </c>
      <c r="Y18" s="191">
        <v>0</v>
      </c>
      <c r="Z18" s="191">
        <v>0</v>
      </c>
      <c r="AA18" s="191">
        <v>0</v>
      </c>
      <c r="AB18" s="118"/>
      <c r="AC18" s="191">
        <v>63015</v>
      </c>
      <c r="AD18" s="191">
        <v>51354</v>
      </c>
      <c r="AE18" s="191">
        <v>23668</v>
      </c>
      <c r="AF18" s="191">
        <v>0</v>
      </c>
      <c r="AG18" s="191">
        <v>0</v>
      </c>
      <c r="AH18" s="118"/>
      <c r="AI18" s="191">
        <v>-2571</v>
      </c>
      <c r="AJ18" s="191">
        <v>0</v>
      </c>
      <c r="AK18" s="191">
        <v>0</v>
      </c>
      <c r="AL18" s="191">
        <v>0</v>
      </c>
      <c r="AM18" s="191">
        <v>0</v>
      </c>
    </row>
    <row r="19" spans="1:39">
      <c r="A19" s="204">
        <v>11050</v>
      </c>
      <c r="B19" s="184" t="s">
        <v>434</v>
      </c>
      <c r="C19" s="188">
        <v>2.3470000000000001E-4</v>
      </c>
      <c r="E19" s="191">
        <v>738824</v>
      </c>
      <c r="F19" s="191">
        <v>467793</v>
      </c>
      <c r="G19" s="191">
        <v>75944</v>
      </c>
      <c r="H19" s="191">
        <v>16316</v>
      </c>
      <c r="I19" s="191">
        <v>0</v>
      </c>
      <c r="J19" s="118"/>
      <c r="K19" s="191">
        <v>87901</v>
      </c>
      <c r="L19" s="191">
        <v>79315</v>
      </c>
      <c r="M19" s="191">
        <v>31442</v>
      </c>
      <c r="N19" s="191">
        <v>0</v>
      </c>
      <c r="O19" s="191">
        <v>0</v>
      </c>
      <c r="P19" s="118"/>
      <c r="Q19" s="191">
        <v>106733</v>
      </c>
      <c r="R19" s="191">
        <v>-88635</v>
      </c>
      <c r="S19" s="191">
        <v>12226</v>
      </c>
      <c r="T19" s="191">
        <v>16316</v>
      </c>
      <c r="U19" s="191">
        <v>0</v>
      </c>
      <c r="V19" s="118"/>
      <c r="W19" s="191">
        <v>163167</v>
      </c>
      <c r="X19" s="191">
        <v>96092</v>
      </c>
      <c r="Y19" s="191">
        <v>0</v>
      </c>
      <c r="Z19" s="191">
        <v>0</v>
      </c>
      <c r="AA19" s="191">
        <v>0</v>
      </c>
      <c r="AB19" s="118"/>
      <c r="AC19" s="191">
        <v>381023</v>
      </c>
      <c r="AD19" s="191">
        <v>381021</v>
      </c>
      <c r="AE19" s="191">
        <v>32276</v>
      </c>
      <c r="AF19" s="191">
        <v>0</v>
      </c>
      <c r="AG19" s="191">
        <v>0</v>
      </c>
      <c r="AH19" s="118"/>
      <c r="AI19" s="191">
        <v>0</v>
      </c>
      <c r="AJ19" s="191">
        <v>0</v>
      </c>
      <c r="AK19" s="191">
        <v>0</v>
      </c>
      <c r="AL19" s="191">
        <v>0</v>
      </c>
      <c r="AM19" s="191">
        <v>0</v>
      </c>
    </row>
    <row r="20" spans="1:39">
      <c r="A20" s="204">
        <v>11300</v>
      </c>
      <c r="B20" s="184" t="s">
        <v>435</v>
      </c>
      <c r="C20" s="188">
        <v>4.8348999999999996E-3</v>
      </c>
      <c r="E20" s="191">
        <v>6611377</v>
      </c>
      <c r="F20" s="191">
        <v>2490817</v>
      </c>
      <c r="G20" s="191">
        <v>1403460</v>
      </c>
      <c r="H20" s="191">
        <v>336108</v>
      </c>
      <c r="I20" s="191">
        <v>0</v>
      </c>
      <c r="J20" s="118"/>
      <c r="K20" s="191">
        <v>1810781</v>
      </c>
      <c r="L20" s="191">
        <v>1633916</v>
      </c>
      <c r="M20" s="191">
        <v>647707</v>
      </c>
      <c r="N20" s="191">
        <v>0</v>
      </c>
      <c r="O20" s="191">
        <v>0</v>
      </c>
      <c r="P20" s="118"/>
      <c r="Q20" s="191">
        <v>2198743</v>
      </c>
      <c r="R20" s="191">
        <v>-1825919</v>
      </c>
      <c r="S20" s="191">
        <v>251860</v>
      </c>
      <c r="T20" s="191">
        <v>336108</v>
      </c>
      <c r="U20" s="191">
        <v>0</v>
      </c>
      <c r="V20" s="118"/>
      <c r="W20" s="191">
        <v>3361295</v>
      </c>
      <c r="X20" s="191">
        <v>1979529</v>
      </c>
      <c r="Y20" s="191">
        <v>0</v>
      </c>
      <c r="Z20" s="191">
        <v>0</v>
      </c>
      <c r="AA20" s="191">
        <v>0</v>
      </c>
      <c r="AB20" s="118"/>
      <c r="AC20" s="191">
        <v>703291</v>
      </c>
      <c r="AD20" s="191">
        <v>703291</v>
      </c>
      <c r="AE20" s="191">
        <v>503893</v>
      </c>
      <c r="AF20" s="191">
        <v>0</v>
      </c>
      <c r="AG20" s="191">
        <v>0</v>
      </c>
      <c r="AH20" s="118"/>
      <c r="AI20" s="191">
        <v>-1462733</v>
      </c>
      <c r="AJ20" s="191">
        <v>0</v>
      </c>
      <c r="AK20" s="191">
        <v>0</v>
      </c>
      <c r="AL20" s="191">
        <v>0</v>
      </c>
      <c r="AM20" s="191">
        <v>0</v>
      </c>
    </row>
    <row r="21" spans="1:39">
      <c r="A21" s="204">
        <v>11310</v>
      </c>
      <c r="B21" s="184" t="s">
        <v>12</v>
      </c>
      <c r="C21" s="188">
        <v>5.5360000000000001E-4</v>
      </c>
      <c r="E21" s="191">
        <v>986900</v>
      </c>
      <c r="F21" s="191">
        <v>290734</v>
      </c>
      <c r="G21" s="191">
        <v>124332</v>
      </c>
      <c r="H21" s="191">
        <v>38485</v>
      </c>
      <c r="I21" s="191">
        <v>0</v>
      </c>
      <c r="J21" s="118"/>
      <c r="K21" s="191">
        <v>207336</v>
      </c>
      <c r="L21" s="191">
        <v>187085</v>
      </c>
      <c r="M21" s="191">
        <v>74163</v>
      </c>
      <c r="N21" s="191">
        <v>0</v>
      </c>
      <c r="O21" s="191">
        <v>0</v>
      </c>
      <c r="P21" s="118"/>
      <c r="Q21" s="191">
        <v>251758</v>
      </c>
      <c r="R21" s="191">
        <v>-209069</v>
      </c>
      <c r="S21" s="191">
        <v>28838</v>
      </c>
      <c r="T21" s="191">
        <v>38485</v>
      </c>
      <c r="U21" s="191">
        <v>0</v>
      </c>
      <c r="V21" s="118"/>
      <c r="W21" s="191">
        <v>384871</v>
      </c>
      <c r="X21" s="191">
        <v>226658</v>
      </c>
      <c r="Y21" s="191">
        <v>0</v>
      </c>
      <c r="Z21" s="191">
        <v>0</v>
      </c>
      <c r="AA21" s="191">
        <v>0</v>
      </c>
      <c r="AB21" s="118"/>
      <c r="AC21" s="191">
        <v>142935</v>
      </c>
      <c r="AD21" s="191">
        <v>86060</v>
      </c>
      <c r="AE21" s="191">
        <v>21331</v>
      </c>
      <c r="AF21" s="191">
        <v>0</v>
      </c>
      <c r="AG21" s="191">
        <v>0</v>
      </c>
      <c r="AH21" s="118"/>
      <c r="AI21" s="191">
        <v>0</v>
      </c>
      <c r="AJ21" s="191">
        <v>0</v>
      </c>
      <c r="AK21" s="191">
        <v>0</v>
      </c>
      <c r="AL21" s="191">
        <v>0</v>
      </c>
      <c r="AM21" s="191">
        <v>0</v>
      </c>
    </row>
    <row r="22" spans="1:39">
      <c r="A22" s="204">
        <v>11600</v>
      </c>
      <c r="B22" s="184" t="s">
        <v>13</v>
      </c>
      <c r="C22" s="188">
        <v>2.3048999999999999E-3</v>
      </c>
      <c r="E22" s="191">
        <v>3764927</v>
      </c>
      <c r="F22" s="191">
        <v>1081457</v>
      </c>
      <c r="G22" s="191">
        <v>654930</v>
      </c>
      <c r="H22" s="191">
        <v>160230</v>
      </c>
      <c r="I22" s="191">
        <v>0</v>
      </c>
      <c r="J22" s="118"/>
      <c r="K22" s="191">
        <v>863238</v>
      </c>
      <c r="L22" s="191">
        <v>778923</v>
      </c>
      <c r="M22" s="191">
        <v>308776</v>
      </c>
      <c r="N22" s="191">
        <v>0</v>
      </c>
      <c r="O22" s="191">
        <v>0</v>
      </c>
      <c r="P22" s="118"/>
      <c r="Q22" s="191">
        <v>1048188</v>
      </c>
      <c r="R22" s="191">
        <v>-870455</v>
      </c>
      <c r="S22" s="191">
        <v>120067</v>
      </c>
      <c r="T22" s="191">
        <v>160230</v>
      </c>
      <c r="U22" s="191">
        <v>0</v>
      </c>
      <c r="V22" s="118"/>
      <c r="W22" s="191">
        <v>1602401</v>
      </c>
      <c r="X22" s="191">
        <v>943684</v>
      </c>
      <c r="Y22" s="191">
        <v>0</v>
      </c>
      <c r="Z22" s="191">
        <v>0</v>
      </c>
      <c r="AA22" s="191">
        <v>0</v>
      </c>
      <c r="AB22" s="118"/>
      <c r="AC22" s="191">
        <v>279259</v>
      </c>
      <c r="AD22" s="191">
        <v>229305</v>
      </c>
      <c r="AE22" s="191">
        <v>226087</v>
      </c>
      <c r="AF22" s="191">
        <v>0</v>
      </c>
      <c r="AG22" s="191">
        <v>0</v>
      </c>
      <c r="AH22" s="118"/>
      <c r="AI22" s="191">
        <v>-28159</v>
      </c>
      <c r="AJ22" s="191">
        <v>0</v>
      </c>
      <c r="AK22" s="191">
        <v>0</v>
      </c>
      <c r="AL22" s="191">
        <v>0</v>
      </c>
      <c r="AM22" s="191">
        <v>0</v>
      </c>
    </row>
    <row r="23" spans="1:39">
      <c r="A23" s="204">
        <v>11900</v>
      </c>
      <c r="B23" s="184" t="s">
        <v>14</v>
      </c>
      <c r="C23" s="188">
        <v>2.6699999999999998E-4</v>
      </c>
      <c r="E23" s="191">
        <v>460953</v>
      </c>
      <c r="F23" s="191">
        <v>193605</v>
      </c>
      <c r="G23" s="191">
        <v>131433</v>
      </c>
      <c r="H23" s="191">
        <v>18561</v>
      </c>
      <c r="I23" s="191">
        <v>0</v>
      </c>
      <c r="J23" s="118"/>
      <c r="K23" s="191">
        <v>99998</v>
      </c>
      <c r="L23" s="191">
        <v>90231</v>
      </c>
      <c r="M23" s="191">
        <v>35769</v>
      </c>
      <c r="N23" s="191">
        <v>0</v>
      </c>
      <c r="O23" s="191">
        <v>0</v>
      </c>
      <c r="P23" s="118"/>
      <c r="Q23" s="191">
        <v>121422</v>
      </c>
      <c r="R23" s="191">
        <v>-100834</v>
      </c>
      <c r="S23" s="191">
        <v>13909</v>
      </c>
      <c r="T23" s="191">
        <v>18561</v>
      </c>
      <c r="U23" s="191">
        <v>0</v>
      </c>
      <c r="V23" s="118"/>
      <c r="W23" s="191">
        <v>185622</v>
      </c>
      <c r="X23" s="191">
        <v>109316</v>
      </c>
      <c r="Y23" s="191">
        <v>0</v>
      </c>
      <c r="Z23" s="191">
        <v>0</v>
      </c>
      <c r="AA23" s="191">
        <v>0</v>
      </c>
      <c r="AB23" s="118"/>
      <c r="AC23" s="191">
        <v>94891</v>
      </c>
      <c r="AD23" s="191">
        <v>94892</v>
      </c>
      <c r="AE23" s="191">
        <v>81755</v>
      </c>
      <c r="AF23" s="191">
        <v>0</v>
      </c>
      <c r="AG23" s="191">
        <v>0</v>
      </c>
      <c r="AH23" s="118"/>
      <c r="AI23" s="191">
        <v>-40980</v>
      </c>
      <c r="AJ23" s="191">
        <v>0</v>
      </c>
      <c r="AK23" s="191">
        <v>0</v>
      </c>
      <c r="AL23" s="191">
        <v>0</v>
      </c>
      <c r="AM23" s="191">
        <v>0</v>
      </c>
    </row>
    <row r="24" spans="1:39">
      <c r="A24" s="204">
        <v>12100</v>
      </c>
      <c r="B24" s="184" t="s">
        <v>15</v>
      </c>
      <c r="C24" s="188">
        <v>2.6219999999999998E-4</v>
      </c>
      <c r="E24" s="191">
        <v>416602</v>
      </c>
      <c r="F24" s="191">
        <v>102317</v>
      </c>
      <c r="G24" s="191">
        <v>76508</v>
      </c>
      <c r="H24" s="191">
        <v>18227</v>
      </c>
      <c r="I24" s="191">
        <v>0</v>
      </c>
      <c r="J24" s="118"/>
      <c r="K24" s="191">
        <v>98200</v>
      </c>
      <c r="L24" s="191">
        <v>88608</v>
      </c>
      <c r="M24" s="191">
        <v>35126</v>
      </c>
      <c r="N24" s="191">
        <v>0</v>
      </c>
      <c r="O24" s="191">
        <v>0</v>
      </c>
      <c r="P24" s="118"/>
      <c r="Q24" s="191">
        <v>119239</v>
      </c>
      <c r="R24" s="191">
        <v>-99021</v>
      </c>
      <c r="S24" s="191">
        <v>13659</v>
      </c>
      <c r="T24" s="191">
        <v>18227</v>
      </c>
      <c r="U24" s="191">
        <v>0</v>
      </c>
      <c r="V24" s="118"/>
      <c r="W24" s="191">
        <v>182285</v>
      </c>
      <c r="X24" s="191">
        <v>107351</v>
      </c>
      <c r="Y24" s="191">
        <v>0</v>
      </c>
      <c r="Z24" s="191">
        <v>0</v>
      </c>
      <c r="AA24" s="191">
        <v>0</v>
      </c>
      <c r="AB24" s="118"/>
      <c r="AC24" s="191">
        <v>39225</v>
      </c>
      <c r="AD24" s="191">
        <v>27724</v>
      </c>
      <c r="AE24" s="191">
        <v>27723</v>
      </c>
      <c r="AF24" s="191">
        <v>0</v>
      </c>
      <c r="AG24" s="191">
        <v>0</v>
      </c>
      <c r="AH24" s="118"/>
      <c r="AI24" s="191">
        <v>-22347</v>
      </c>
      <c r="AJ24" s="191">
        <v>-22345</v>
      </c>
      <c r="AK24" s="191">
        <v>0</v>
      </c>
      <c r="AL24" s="191">
        <v>0</v>
      </c>
      <c r="AM24" s="191">
        <v>0</v>
      </c>
    </row>
    <row r="25" spans="1:39">
      <c r="A25" s="204">
        <v>12150</v>
      </c>
      <c r="B25" s="184" t="s">
        <v>16</v>
      </c>
      <c r="C25" s="188">
        <v>4.6300000000000001E-5</v>
      </c>
      <c r="E25" s="191">
        <v>68175</v>
      </c>
      <c r="F25" s="191">
        <v>18708</v>
      </c>
      <c r="G25" s="191">
        <v>5796</v>
      </c>
      <c r="H25" s="191">
        <v>3219</v>
      </c>
      <c r="I25" s="191">
        <v>0</v>
      </c>
      <c r="J25" s="118"/>
      <c r="K25" s="191">
        <v>17340</v>
      </c>
      <c r="L25" s="191">
        <v>15647</v>
      </c>
      <c r="M25" s="191">
        <v>6203</v>
      </c>
      <c r="N25" s="191">
        <v>0</v>
      </c>
      <c r="O25" s="191">
        <v>0</v>
      </c>
      <c r="P25" s="118"/>
      <c r="Q25" s="191">
        <v>21056</v>
      </c>
      <c r="R25" s="191">
        <v>-17485</v>
      </c>
      <c r="S25" s="191">
        <v>2412</v>
      </c>
      <c r="T25" s="191">
        <v>3219</v>
      </c>
      <c r="U25" s="191">
        <v>0</v>
      </c>
      <c r="V25" s="118"/>
      <c r="W25" s="191">
        <v>32188</v>
      </c>
      <c r="X25" s="191">
        <v>18956</v>
      </c>
      <c r="Y25" s="191">
        <v>0</v>
      </c>
      <c r="Z25" s="191">
        <v>0</v>
      </c>
      <c r="AA25" s="191">
        <v>0</v>
      </c>
      <c r="AB25" s="118"/>
      <c r="AC25" s="191">
        <v>4410</v>
      </c>
      <c r="AD25" s="191">
        <v>4411</v>
      </c>
      <c r="AE25" s="191">
        <v>0</v>
      </c>
      <c r="AF25" s="191">
        <v>0</v>
      </c>
      <c r="AG25" s="191">
        <v>0</v>
      </c>
      <c r="AH25" s="118"/>
      <c r="AI25" s="191">
        <v>-6819</v>
      </c>
      <c r="AJ25" s="191">
        <v>-2821</v>
      </c>
      <c r="AK25" s="191">
        <v>-2819</v>
      </c>
      <c r="AL25" s="191">
        <v>0</v>
      </c>
      <c r="AM25" s="191">
        <v>0</v>
      </c>
    </row>
    <row r="26" spans="1:39">
      <c r="A26" s="204">
        <v>12160</v>
      </c>
      <c r="B26" s="184" t="s">
        <v>17</v>
      </c>
      <c r="C26" s="188">
        <v>1.8466999999999999E-3</v>
      </c>
      <c r="E26" s="191">
        <v>3173084</v>
      </c>
      <c r="F26" s="191">
        <v>924736</v>
      </c>
      <c r="G26" s="191">
        <v>439422</v>
      </c>
      <c r="H26" s="191">
        <v>128377</v>
      </c>
      <c r="I26" s="191">
        <v>0</v>
      </c>
      <c r="J26" s="118"/>
      <c r="K26" s="191">
        <v>691632</v>
      </c>
      <c r="L26" s="191">
        <v>624077</v>
      </c>
      <c r="M26" s="191">
        <v>247393</v>
      </c>
      <c r="N26" s="191">
        <v>0</v>
      </c>
      <c r="O26" s="191">
        <v>0</v>
      </c>
      <c r="P26" s="118"/>
      <c r="Q26" s="191">
        <v>839815</v>
      </c>
      <c r="R26" s="191">
        <v>-697414</v>
      </c>
      <c r="S26" s="191">
        <v>96198</v>
      </c>
      <c r="T26" s="191">
        <v>128377</v>
      </c>
      <c r="U26" s="191">
        <v>0</v>
      </c>
      <c r="V26" s="118"/>
      <c r="W26" s="191">
        <v>1283854</v>
      </c>
      <c r="X26" s="191">
        <v>756085</v>
      </c>
      <c r="Y26" s="191">
        <v>0</v>
      </c>
      <c r="Z26" s="191">
        <v>0</v>
      </c>
      <c r="AA26" s="191">
        <v>0</v>
      </c>
      <c r="AB26" s="118"/>
      <c r="AC26" s="191">
        <v>357783</v>
      </c>
      <c r="AD26" s="191">
        <v>241988</v>
      </c>
      <c r="AE26" s="191">
        <v>95831</v>
      </c>
      <c r="AF26" s="191">
        <v>0</v>
      </c>
      <c r="AG26" s="191">
        <v>0</v>
      </c>
      <c r="AH26" s="118"/>
      <c r="AI26" s="191">
        <v>0</v>
      </c>
      <c r="AJ26" s="191">
        <v>0</v>
      </c>
      <c r="AK26" s="191">
        <v>0</v>
      </c>
      <c r="AL26" s="191">
        <v>0</v>
      </c>
      <c r="AM26" s="191">
        <v>0</v>
      </c>
    </row>
    <row r="27" spans="1:39">
      <c r="A27" s="204">
        <v>12220</v>
      </c>
      <c r="B27" s="184" t="s">
        <v>437</v>
      </c>
      <c r="C27" s="188">
        <v>4.8471500000000001E-2</v>
      </c>
      <c r="E27" s="191">
        <v>81443790</v>
      </c>
      <c r="F27" s="191">
        <v>23280560</v>
      </c>
      <c r="G27" s="191">
        <v>11378553</v>
      </c>
      <c r="H27" s="191">
        <v>3369593</v>
      </c>
      <c r="I27" s="191">
        <v>0</v>
      </c>
      <c r="J27" s="118"/>
      <c r="K27" s="191">
        <v>18153692</v>
      </c>
      <c r="L27" s="191">
        <v>16380556</v>
      </c>
      <c r="M27" s="191">
        <v>6493484</v>
      </c>
      <c r="N27" s="191">
        <v>0</v>
      </c>
      <c r="O27" s="191">
        <v>0</v>
      </c>
      <c r="P27" s="118"/>
      <c r="Q27" s="191">
        <v>22043142</v>
      </c>
      <c r="R27" s="191">
        <v>-18305456</v>
      </c>
      <c r="S27" s="191">
        <v>2524977</v>
      </c>
      <c r="T27" s="191">
        <v>3369593</v>
      </c>
      <c r="U27" s="191">
        <v>0</v>
      </c>
      <c r="V27" s="118"/>
      <c r="W27" s="191">
        <v>33698114</v>
      </c>
      <c r="X27" s="191">
        <v>19845444</v>
      </c>
      <c r="Y27" s="191">
        <v>0</v>
      </c>
      <c r="Z27" s="191">
        <v>0</v>
      </c>
      <c r="AA27" s="191">
        <v>0</v>
      </c>
      <c r="AB27" s="118"/>
      <c r="AC27" s="191">
        <v>7579758</v>
      </c>
      <c r="AD27" s="191">
        <v>5360016</v>
      </c>
      <c r="AE27" s="191">
        <v>2360092</v>
      </c>
      <c r="AF27" s="191">
        <v>0</v>
      </c>
      <c r="AG27" s="191">
        <v>0</v>
      </c>
      <c r="AH27" s="118"/>
      <c r="AI27" s="191">
        <v>-30916</v>
      </c>
      <c r="AJ27" s="191">
        <v>0</v>
      </c>
      <c r="AK27" s="191">
        <v>0</v>
      </c>
      <c r="AL27" s="191">
        <v>0</v>
      </c>
      <c r="AM27" s="191">
        <v>0</v>
      </c>
    </row>
    <row r="28" spans="1:39">
      <c r="A28" s="204">
        <v>12510</v>
      </c>
      <c r="B28" s="184" t="s">
        <v>19</v>
      </c>
      <c r="C28" s="188">
        <v>4.5060999999999999E-3</v>
      </c>
      <c r="E28" s="191">
        <v>6938884</v>
      </c>
      <c r="F28" s="191">
        <v>1434372</v>
      </c>
      <c r="G28" s="191">
        <v>1092956</v>
      </c>
      <c r="H28" s="191">
        <v>313251</v>
      </c>
      <c r="I28" s="191">
        <v>0</v>
      </c>
      <c r="J28" s="118"/>
      <c r="K28" s="191">
        <v>1687638</v>
      </c>
      <c r="L28" s="191">
        <v>1522800</v>
      </c>
      <c r="M28" s="191">
        <v>603660</v>
      </c>
      <c r="N28" s="191">
        <v>0</v>
      </c>
      <c r="O28" s="191">
        <v>0</v>
      </c>
      <c r="P28" s="118"/>
      <c r="Q28" s="191">
        <v>2049217</v>
      </c>
      <c r="R28" s="191">
        <v>-1701747</v>
      </c>
      <c r="S28" s="191">
        <v>234732</v>
      </c>
      <c r="T28" s="191">
        <v>313251</v>
      </c>
      <c r="U28" s="191">
        <v>0</v>
      </c>
      <c r="V28" s="118"/>
      <c r="W28" s="191">
        <v>3132708</v>
      </c>
      <c r="X28" s="191">
        <v>1844910</v>
      </c>
      <c r="Y28" s="191">
        <v>0</v>
      </c>
      <c r="Z28" s="191">
        <v>0</v>
      </c>
      <c r="AA28" s="191">
        <v>0</v>
      </c>
      <c r="AB28" s="118"/>
      <c r="AC28" s="191">
        <v>555476</v>
      </c>
      <c r="AD28" s="191">
        <v>254563</v>
      </c>
      <c r="AE28" s="191">
        <v>254564</v>
      </c>
      <c r="AF28" s="191">
        <v>0</v>
      </c>
      <c r="AG28" s="191">
        <v>0</v>
      </c>
      <c r="AH28" s="118"/>
      <c r="AI28" s="191">
        <v>-486155</v>
      </c>
      <c r="AJ28" s="191">
        <v>-486154</v>
      </c>
      <c r="AK28" s="191">
        <v>0</v>
      </c>
      <c r="AL28" s="191">
        <v>0</v>
      </c>
      <c r="AM28" s="191">
        <v>0</v>
      </c>
    </row>
    <row r="29" spans="1:39">
      <c r="A29" s="204">
        <v>12600</v>
      </c>
      <c r="B29" s="184" t="s">
        <v>20</v>
      </c>
      <c r="C29" s="188">
        <v>2.0154000000000001E-3</v>
      </c>
      <c r="E29" s="191">
        <v>4175506</v>
      </c>
      <c r="F29" s="191">
        <v>1770548</v>
      </c>
      <c r="G29" s="191">
        <v>529897</v>
      </c>
      <c r="H29" s="191">
        <v>140105</v>
      </c>
      <c r="I29" s="191">
        <v>0</v>
      </c>
      <c r="J29" s="118"/>
      <c r="K29" s="191">
        <v>754814</v>
      </c>
      <c r="L29" s="191">
        <v>681088</v>
      </c>
      <c r="M29" s="191">
        <v>269993</v>
      </c>
      <c r="N29" s="191">
        <v>0</v>
      </c>
      <c r="O29" s="191">
        <v>0</v>
      </c>
      <c r="P29" s="118"/>
      <c r="Q29" s="191">
        <v>916533</v>
      </c>
      <c r="R29" s="191">
        <v>-761124</v>
      </c>
      <c r="S29" s="191">
        <v>104986</v>
      </c>
      <c r="T29" s="191">
        <v>140105</v>
      </c>
      <c r="U29" s="191">
        <v>0</v>
      </c>
      <c r="V29" s="118"/>
      <c r="W29" s="191">
        <v>1401136</v>
      </c>
      <c r="X29" s="191">
        <v>825155</v>
      </c>
      <c r="Y29" s="191">
        <v>0</v>
      </c>
      <c r="Z29" s="191">
        <v>0</v>
      </c>
      <c r="AA29" s="191">
        <v>0</v>
      </c>
      <c r="AB29" s="118"/>
      <c r="AC29" s="191">
        <v>1103023</v>
      </c>
      <c r="AD29" s="191">
        <v>1025429</v>
      </c>
      <c r="AE29" s="191">
        <v>154918</v>
      </c>
      <c r="AF29" s="191">
        <v>0</v>
      </c>
      <c r="AG29" s="191">
        <v>0</v>
      </c>
      <c r="AH29" s="118"/>
      <c r="AI29" s="191">
        <v>0</v>
      </c>
      <c r="AJ29" s="191">
        <v>0</v>
      </c>
      <c r="AK29" s="191">
        <v>0</v>
      </c>
      <c r="AL29" s="191">
        <v>0</v>
      </c>
      <c r="AM29" s="191">
        <v>0</v>
      </c>
    </row>
    <row r="30" spans="1:39">
      <c r="A30" s="204">
        <v>12700</v>
      </c>
      <c r="B30" s="184" t="s">
        <v>21</v>
      </c>
      <c r="C30" s="188">
        <v>1.1585E-3</v>
      </c>
      <c r="E30" s="191">
        <v>2047164</v>
      </c>
      <c r="F30" s="191">
        <v>635465</v>
      </c>
      <c r="G30" s="191">
        <v>308877</v>
      </c>
      <c r="H30" s="191">
        <v>80535</v>
      </c>
      <c r="I30" s="191">
        <v>0</v>
      </c>
      <c r="J30" s="118"/>
      <c r="K30" s="191">
        <v>433885</v>
      </c>
      <c r="L30" s="191">
        <v>391506</v>
      </c>
      <c r="M30" s="191">
        <v>155198</v>
      </c>
      <c r="N30" s="191">
        <v>0</v>
      </c>
      <c r="O30" s="191">
        <v>0</v>
      </c>
      <c r="P30" s="118"/>
      <c r="Q30" s="191">
        <v>526845</v>
      </c>
      <c r="R30" s="191">
        <v>-437512</v>
      </c>
      <c r="S30" s="191">
        <v>60349</v>
      </c>
      <c r="T30" s="191">
        <v>80535</v>
      </c>
      <c r="U30" s="191">
        <v>0</v>
      </c>
      <c r="V30" s="118"/>
      <c r="W30" s="191">
        <v>805407</v>
      </c>
      <c r="X30" s="191">
        <v>474319</v>
      </c>
      <c r="Y30" s="191">
        <v>0</v>
      </c>
      <c r="Z30" s="191">
        <v>0</v>
      </c>
      <c r="AA30" s="191">
        <v>0</v>
      </c>
      <c r="AB30" s="118"/>
      <c r="AC30" s="191">
        <v>281027</v>
      </c>
      <c r="AD30" s="191">
        <v>207152</v>
      </c>
      <c r="AE30" s="191">
        <v>93330</v>
      </c>
      <c r="AF30" s="191">
        <v>0</v>
      </c>
      <c r="AG30" s="191">
        <v>0</v>
      </c>
      <c r="AH30" s="118"/>
      <c r="AI30" s="191">
        <v>0</v>
      </c>
      <c r="AJ30" s="191">
        <v>0</v>
      </c>
      <c r="AK30" s="191">
        <v>0</v>
      </c>
      <c r="AL30" s="191">
        <v>0</v>
      </c>
      <c r="AM30" s="191">
        <v>0</v>
      </c>
    </row>
    <row r="31" spans="1:39">
      <c r="A31" s="204">
        <v>13500</v>
      </c>
      <c r="B31" s="184" t="s">
        <v>22</v>
      </c>
      <c r="C31" s="188">
        <v>4.3036000000000003E-3</v>
      </c>
      <c r="E31" s="191">
        <v>7007466</v>
      </c>
      <c r="F31" s="191">
        <v>1679911</v>
      </c>
      <c r="G31" s="191">
        <v>613663</v>
      </c>
      <c r="H31" s="191">
        <v>299173</v>
      </c>
      <c r="I31" s="191">
        <v>0</v>
      </c>
      <c r="J31" s="118"/>
      <c r="K31" s="191">
        <v>1611797</v>
      </c>
      <c r="L31" s="191">
        <v>1454367</v>
      </c>
      <c r="M31" s="191">
        <v>576532</v>
      </c>
      <c r="N31" s="191">
        <v>0</v>
      </c>
      <c r="O31" s="191">
        <v>0</v>
      </c>
      <c r="P31" s="118"/>
      <c r="Q31" s="191">
        <v>1957127</v>
      </c>
      <c r="R31" s="191">
        <v>-1625272</v>
      </c>
      <c r="S31" s="191">
        <v>224183</v>
      </c>
      <c r="T31" s="191">
        <v>299173</v>
      </c>
      <c r="U31" s="191">
        <v>0</v>
      </c>
      <c r="V31" s="118"/>
      <c r="W31" s="191">
        <v>2991927</v>
      </c>
      <c r="X31" s="191">
        <v>1762001</v>
      </c>
      <c r="Y31" s="191">
        <v>0</v>
      </c>
      <c r="Z31" s="191">
        <v>0</v>
      </c>
      <c r="AA31" s="191">
        <v>0</v>
      </c>
      <c r="AB31" s="118"/>
      <c r="AC31" s="191">
        <v>633668</v>
      </c>
      <c r="AD31" s="191">
        <v>275868</v>
      </c>
      <c r="AE31" s="191">
        <v>0</v>
      </c>
      <c r="AF31" s="191">
        <v>0</v>
      </c>
      <c r="AG31" s="191">
        <v>0</v>
      </c>
      <c r="AH31" s="118"/>
      <c r="AI31" s="191">
        <v>-187053</v>
      </c>
      <c r="AJ31" s="191">
        <v>-187053</v>
      </c>
      <c r="AK31" s="191">
        <v>-187052</v>
      </c>
      <c r="AL31" s="191">
        <v>0</v>
      </c>
      <c r="AM31" s="191">
        <v>0</v>
      </c>
    </row>
    <row r="32" spans="1:39">
      <c r="A32" s="204">
        <v>13700</v>
      </c>
      <c r="B32" s="184" t="s">
        <v>23</v>
      </c>
      <c r="C32" s="188">
        <v>4.6589999999999999E-4</v>
      </c>
      <c r="E32" s="191">
        <v>764447</v>
      </c>
      <c r="F32" s="191">
        <v>239350</v>
      </c>
      <c r="G32" s="191">
        <v>107234</v>
      </c>
      <c r="H32" s="191">
        <v>32388</v>
      </c>
      <c r="I32" s="191">
        <v>0</v>
      </c>
      <c r="J32" s="118"/>
      <c r="K32" s="191">
        <v>174490</v>
      </c>
      <c r="L32" s="191">
        <v>157447</v>
      </c>
      <c r="M32" s="191">
        <v>62414</v>
      </c>
      <c r="N32" s="191">
        <v>0</v>
      </c>
      <c r="O32" s="191">
        <v>0</v>
      </c>
      <c r="P32" s="118"/>
      <c r="Q32" s="191">
        <v>211875</v>
      </c>
      <c r="R32" s="191">
        <v>-175949</v>
      </c>
      <c r="S32" s="191">
        <v>24270</v>
      </c>
      <c r="T32" s="191">
        <v>32388</v>
      </c>
      <c r="U32" s="191">
        <v>0</v>
      </c>
      <c r="V32" s="118"/>
      <c r="W32" s="191">
        <v>323901</v>
      </c>
      <c r="X32" s="191">
        <v>190751</v>
      </c>
      <c r="Y32" s="191">
        <v>0</v>
      </c>
      <c r="Z32" s="191">
        <v>0</v>
      </c>
      <c r="AA32" s="191">
        <v>0</v>
      </c>
      <c r="AB32" s="118"/>
      <c r="AC32" s="191">
        <v>68720</v>
      </c>
      <c r="AD32" s="191">
        <v>67101</v>
      </c>
      <c r="AE32" s="191">
        <v>20550</v>
      </c>
      <c r="AF32" s="191">
        <v>0</v>
      </c>
      <c r="AG32" s="191">
        <v>0</v>
      </c>
      <c r="AH32" s="118"/>
      <c r="AI32" s="191">
        <v>-14539</v>
      </c>
      <c r="AJ32" s="191">
        <v>0</v>
      </c>
      <c r="AK32" s="191">
        <v>0</v>
      </c>
      <c r="AL32" s="191">
        <v>0</v>
      </c>
      <c r="AM32" s="191">
        <v>0</v>
      </c>
    </row>
    <row r="33" spans="1:39">
      <c r="A33" s="204">
        <v>14200</v>
      </c>
      <c r="B33" s="184" t="s">
        <v>282</v>
      </c>
      <c r="C33" s="188">
        <v>0</v>
      </c>
      <c r="E33" s="191">
        <v>0</v>
      </c>
      <c r="F33" s="191">
        <v>0</v>
      </c>
      <c r="G33" s="191">
        <v>0</v>
      </c>
      <c r="H33" s="191">
        <v>0</v>
      </c>
      <c r="I33" s="191">
        <v>0</v>
      </c>
      <c r="J33" s="118"/>
      <c r="K33" s="191">
        <v>0</v>
      </c>
      <c r="L33" s="191">
        <v>0</v>
      </c>
      <c r="M33" s="191">
        <v>0</v>
      </c>
      <c r="N33" s="191">
        <v>0</v>
      </c>
      <c r="O33" s="191">
        <v>0</v>
      </c>
      <c r="P33" s="118"/>
      <c r="Q33" s="191">
        <v>0</v>
      </c>
      <c r="R33" s="191">
        <v>0</v>
      </c>
      <c r="S33" s="191">
        <v>0</v>
      </c>
      <c r="T33" s="191">
        <v>0</v>
      </c>
      <c r="U33" s="191">
        <v>0</v>
      </c>
      <c r="V33" s="118"/>
      <c r="W33" s="191">
        <v>0</v>
      </c>
      <c r="X33" s="191">
        <v>0</v>
      </c>
      <c r="Y33" s="191">
        <v>0</v>
      </c>
      <c r="Z33" s="191">
        <v>0</v>
      </c>
      <c r="AA33" s="191">
        <v>0</v>
      </c>
      <c r="AB33" s="118"/>
      <c r="AC33" s="191">
        <v>0</v>
      </c>
      <c r="AD33" s="191">
        <v>0</v>
      </c>
      <c r="AE33" s="191">
        <v>0</v>
      </c>
      <c r="AF33" s="191">
        <v>0</v>
      </c>
      <c r="AG33" s="191">
        <v>0</v>
      </c>
      <c r="AH33" s="118"/>
      <c r="AI33" s="191">
        <v>0</v>
      </c>
      <c r="AJ33" s="191">
        <v>0</v>
      </c>
      <c r="AK33" s="191">
        <v>0</v>
      </c>
      <c r="AL33" s="191">
        <v>0</v>
      </c>
      <c r="AM33" s="191">
        <v>0</v>
      </c>
    </row>
    <row r="34" spans="1:39">
      <c r="A34" s="204">
        <v>14300</v>
      </c>
      <c r="B34" s="184" t="s">
        <v>364</v>
      </c>
      <c r="C34" s="188">
        <v>1.4636E-3</v>
      </c>
      <c r="E34" s="191">
        <v>2277309</v>
      </c>
      <c r="F34" s="191">
        <v>307099</v>
      </c>
      <c r="G34" s="191">
        <v>177949</v>
      </c>
      <c r="H34" s="191">
        <v>101745</v>
      </c>
      <c r="I34" s="191">
        <v>0</v>
      </c>
      <c r="J34" s="118"/>
      <c r="K34" s="191">
        <v>548152</v>
      </c>
      <c r="L34" s="191">
        <v>494612</v>
      </c>
      <c r="M34" s="191">
        <v>196071</v>
      </c>
      <c r="N34" s="191">
        <v>0</v>
      </c>
      <c r="O34" s="191">
        <v>0</v>
      </c>
      <c r="P34" s="118"/>
      <c r="Q34" s="191">
        <v>665594</v>
      </c>
      <c r="R34" s="191">
        <v>-552734</v>
      </c>
      <c r="S34" s="191">
        <v>76242</v>
      </c>
      <c r="T34" s="191">
        <v>101745</v>
      </c>
      <c r="U34" s="191">
        <v>0</v>
      </c>
      <c r="V34" s="118"/>
      <c r="W34" s="191">
        <v>1017517</v>
      </c>
      <c r="X34" s="191">
        <v>599234</v>
      </c>
      <c r="Y34" s="191">
        <v>0</v>
      </c>
      <c r="Z34" s="191">
        <v>0</v>
      </c>
      <c r="AA34" s="191">
        <v>0</v>
      </c>
      <c r="AB34" s="118"/>
      <c r="AC34" s="191">
        <v>280060</v>
      </c>
      <c r="AD34" s="191">
        <v>0</v>
      </c>
      <c r="AE34" s="191">
        <v>0</v>
      </c>
      <c r="AF34" s="191">
        <v>0</v>
      </c>
      <c r="AG34" s="191">
        <v>0</v>
      </c>
      <c r="AH34" s="118"/>
      <c r="AI34" s="191">
        <v>-234014</v>
      </c>
      <c r="AJ34" s="191">
        <v>-234013</v>
      </c>
      <c r="AK34" s="191">
        <v>-94364</v>
      </c>
      <c r="AL34" s="191">
        <v>0</v>
      </c>
      <c r="AM34" s="191">
        <v>0</v>
      </c>
    </row>
    <row r="35" spans="1:39">
      <c r="A35" s="204">
        <v>14300.2</v>
      </c>
      <c r="B35" s="184" t="s">
        <v>365</v>
      </c>
      <c r="C35" s="188">
        <v>2.284E-4</v>
      </c>
      <c r="E35" s="191">
        <v>453807</v>
      </c>
      <c r="F35" s="191">
        <v>150596</v>
      </c>
      <c r="G35" s="191">
        <v>143719</v>
      </c>
      <c r="H35" s="191">
        <v>15878</v>
      </c>
      <c r="I35" s="191">
        <v>0</v>
      </c>
      <c r="J35" s="118"/>
      <c r="K35" s="191">
        <v>85541</v>
      </c>
      <c r="L35" s="191">
        <v>77186</v>
      </c>
      <c r="M35" s="191">
        <v>30598</v>
      </c>
      <c r="N35" s="191">
        <v>0</v>
      </c>
      <c r="O35" s="191">
        <v>0</v>
      </c>
      <c r="P35" s="118"/>
      <c r="Q35" s="191">
        <v>103868</v>
      </c>
      <c r="R35" s="191">
        <v>-86256</v>
      </c>
      <c r="S35" s="191">
        <v>11898</v>
      </c>
      <c r="T35" s="191">
        <v>15878</v>
      </c>
      <c r="U35" s="191">
        <v>0</v>
      </c>
      <c r="V35" s="118"/>
      <c r="W35" s="191">
        <v>158787</v>
      </c>
      <c r="X35" s="191">
        <v>93513</v>
      </c>
      <c r="Y35" s="191">
        <v>0</v>
      </c>
      <c r="Z35" s="191">
        <v>0</v>
      </c>
      <c r="AA35" s="191">
        <v>0</v>
      </c>
      <c r="AB35" s="118"/>
      <c r="AC35" s="191">
        <v>144597</v>
      </c>
      <c r="AD35" s="191">
        <v>101225</v>
      </c>
      <c r="AE35" s="191">
        <v>101223</v>
      </c>
      <c r="AF35" s="191">
        <v>0</v>
      </c>
      <c r="AG35" s="191">
        <v>0</v>
      </c>
      <c r="AH35" s="118"/>
      <c r="AI35" s="191">
        <v>-38986</v>
      </c>
      <c r="AJ35" s="191">
        <v>-35072</v>
      </c>
      <c r="AK35" s="191">
        <v>0</v>
      </c>
      <c r="AL35" s="191">
        <v>0</v>
      </c>
      <c r="AM35" s="191">
        <v>0</v>
      </c>
    </row>
    <row r="36" spans="1:39">
      <c r="A36" s="204">
        <v>18400</v>
      </c>
      <c r="B36" s="184" t="s">
        <v>25</v>
      </c>
      <c r="C36" s="188">
        <v>5.4897000000000001E-3</v>
      </c>
      <c r="E36" s="191">
        <v>8926614</v>
      </c>
      <c r="F36" s="191">
        <v>2366654</v>
      </c>
      <c r="G36" s="191">
        <v>1090151</v>
      </c>
      <c r="H36" s="191">
        <v>381627</v>
      </c>
      <c r="I36" s="191">
        <v>0</v>
      </c>
      <c r="J36" s="118"/>
      <c r="K36" s="191">
        <v>2056019</v>
      </c>
      <c r="L36" s="191">
        <v>1855200</v>
      </c>
      <c r="M36" s="191">
        <v>735428</v>
      </c>
      <c r="N36" s="191">
        <v>0</v>
      </c>
      <c r="O36" s="191">
        <v>0</v>
      </c>
      <c r="P36" s="118"/>
      <c r="Q36" s="191">
        <v>2496523</v>
      </c>
      <c r="R36" s="191">
        <v>-2073207</v>
      </c>
      <c r="S36" s="191">
        <v>285969</v>
      </c>
      <c r="T36" s="191">
        <v>381627</v>
      </c>
      <c r="U36" s="191">
        <v>0</v>
      </c>
      <c r="V36" s="118"/>
      <c r="W36" s="191">
        <v>3816522</v>
      </c>
      <c r="X36" s="191">
        <v>2247620</v>
      </c>
      <c r="Y36" s="191">
        <v>0</v>
      </c>
      <c r="Z36" s="191">
        <v>0</v>
      </c>
      <c r="AA36" s="191">
        <v>0</v>
      </c>
      <c r="AB36" s="118"/>
      <c r="AC36" s="191">
        <v>557550</v>
      </c>
      <c r="AD36" s="191">
        <v>337041</v>
      </c>
      <c r="AE36" s="191">
        <v>68754</v>
      </c>
      <c r="AF36" s="191">
        <v>0</v>
      </c>
      <c r="AG36" s="191">
        <v>0</v>
      </c>
      <c r="AH36" s="118"/>
      <c r="AI36" s="191">
        <v>0</v>
      </c>
      <c r="AJ36" s="191">
        <v>0</v>
      </c>
      <c r="AK36" s="191">
        <v>0</v>
      </c>
      <c r="AL36" s="191">
        <v>0</v>
      </c>
      <c r="AM36" s="191">
        <v>0</v>
      </c>
    </row>
    <row r="37" spans="1:39">
      <c r="A37" s="204">
        <v>18600</v>
      </c>
      <c r="B37" s="184" t="s">
        <v>26</v>
      </c>
      <c r="C37" s="188">
        <v>1.56E-5</v>
      </c>
      <c r="E37" s="191">
        <v>19968</v>
      </c>
      <c r="F37" s="191">
        <v>7127</v>
      </c>
      <c r="G37" s="191">
        <v>3048</v>
      </c>
      <c r="H37" s="191">
        <v>1084</v>
      </c>
      <c r="I37" s="191">
        <v>0</v>
      </c>
      <c r="J37" s="118"/>
      <c r="K37" s="191">
        <v>5843</v>
      </c>
      <c r="L37" s="191">
        <v>5272</v>
      </c>
      <c r="M37" s="191">
        <v>2090</v>
      </c>
      <c r="N37" s="191">
        <v>0</v>
      </c>
      <c r="O37" s="191">
        <v>0</v>
      </c>
      <c r="P37" s="118"/>
      <c r="Q37" s="191">
        <v>7094</v>
      </c>
      <c r="R37" s="191">
        <v>-5891</v>
      </c>
      <c r="S37" s="191">
        <v>813</v>
      </c>
      <c r="T37" s="191">
        <v>1084</v>
      </c>
      <c r="U37" s="191">
        <v>0</v>
      </c>
      <c r="V37" s="118"/>
      <c r="W37" s="191">
        <v>10845</v>
      </c>
      <c r="X37" s="191">
        <v>6387</v>
      </c>
      <c r="Y37" s="191">
        <v>0</v>
      </c>
      <c r="Z37" s="191">
        <v>0</v>
      </c>
      <c r="AA37" s="191">
        <v>0</v>
      </c>
      <c r="AB37" s="118"/>
      <c r="AC37" s="191">
        <v>3344</v>
      </c>
      <c r="AD37" s="191">
        <v>1359</v>
      </c>
      <c r="AE37" s="191">
        <v>145</v>
      </c>
      <c r="AF37" s="191">
        <v>0</v>
      </c>
      <c r="AG37" s="191">
        <v>0</v>
      </c>
      <c r="AH37" s="118"/>
      <c r="AI37" s="191">
        <v>-7158</v>
      </c>
      <c r="AJ37" s="191">
        <v>0</v>
      </c>
      <c r="AK37" s="191">
        <v>0</v>
      </c>
      <c r="AL37" s="191">
        <v>0</v>
      </c>
      <c r="AM37" s="191">
        <v>0</v>
      </c>
    </row>
    <row r="38" spans="1:39">
      <c r="A38" s="204">
        <v>18640</v>
      </c>
      <c r="B38" s="184" t="s">
        <v>27</v>
      </c>
      <c r="C38" s="188">
        <v>1.7E-6</v>
      </c>
      <c r="E38" s="191">
        <v>5461</v>
      </c>
      <c r="F38" s="191">
        <v>3372</v>
      </c>
      <c r="G38" s="191">
        <v>482</v>
      </c>
      <c r="H38" s="191">
        <v>118</v>
      </c>
      <c r="I38" s="191">
        <v>0</v>
      </c>
      <c r="J38" s="118"/>
      <c r="K38" s="191">
        <v>637</v>
      </c>
      <c r="L38" s="191">
        <v>575</v>
      </c>
      <c r="M38" s="191">
        <v>228</v>
      </c>
      <c r="N38" s="191">
        <v>0</v>
      </c>
      <c r="O38" s="191">
        <v>0</v>
      </c>
      <c r="P38" s="118"/>
      <c r="Q38" s="191">
        <v>773</v>
      </c>
      <c r="R38" s="191">
        <v>-642</v>
      </c>
      <c r="S38" s="191">
        <v>89</v>
      </c>
      <c r="T38" s="191">
        <v>118</v>
      </c>
      <c r="U38" s="191">
        <v>0</v>
      </c>
      <c r="V38" s="118"/>
      <c r="W38" s="191">
        <v>1182</v>
      </c>
      <c r="X38" s="191">
        <v>696</v>
      </c>
      <c r="Y38" s="191">
        <v>0</v>
      </c>
      <c r="Z38" s="191">
        <v>0</v>
      </c>
      <c r="AA38" s="191">
        <v>0</v>
      </c>
      <c r="AB38" s="118"/>
      <c r="AC38" s="191">
        <v>2869</v>
      </c>
      <c r="AD38" s="191">
        <v>2743</v>
      </c>
      <c r="AE38" s="191">
        <v>165</v>
      </c>
      <c r="AF38" s="191">
        <v>0</v>
      </c>
      <c r="AG38" s="191">
        <v>0</v>
      </c>
      <c r="AH38" s="118"/>
      <c r="AI38" s="191">
        <v>0</v>
      </c>
      <c r="AJ38" s="191">
        <v>0</v>
      </c>
      <c r="AK38" s="191">
        <v>0</v>
      </c>
      <c r="AL38" s="191">
        <v>0</v>
      </c>
      <c r="AM38" s="191">
        <v>0</v>
      </c>
    </row>
    <row r="39" spans="1:39">
      <c r="A39" s="204">
        <v>18670</v>
      </c>
      <c r="B39" s="184" t="s">
        <v>283</v>
      </c>
      <c r="C39" s="188">
        <v>0</v>
      </c>
      <c r="E39" s="191">
        <v>0</v>
      </c>
      <c r="F39" s="191">
        <v>0</v>
      </c>
      <c r="G39" s="191">
        <v>0</v>
      </c>
      <c r="H39" s="191">
        <v>0</v>
      </c>
      <c r="I39" s="191">
        <v>0</v>
      </c>
      <c r="J39" s="118"/>
      <c r="K39" s="191">
        <v>0</v>
      </c>
      <c r="L39" s="191">
        <v>0</v>
      </c>
      <c r="M39" s="191">
        <v>0</v>
      </c>
      <c r="N39" s="191">
        <v>0</v>
      </c>
      <c r="O39" s="191">
        <v>0</v>
      </c>
      <c r="P39" s="118"/>
      <c r="Q39" s="191">
        <v>0</v>
      </c>
      <c r="R39" s="191">
        <v>0</v>
      </c>
      <c r="S39" s="191">
        <v>0</v>
      </c>
      <c r="T39" s="191">
        <v>0</v>
      </c>
      <c r="U39" s="191">
        <v>0</v>
      </c>
      <c r="V39" s="118"/>
      <c r="W39" s="191">
        <v>0</v>
      </c>
      <c r="X39" s="191">
        <v>0</v>
      </c>
      <c r="Y39" s="191">
        <v>0</v>
      </c>
      <c r="Z39" s="191">
        <v>0</v>
      </c>
      <c r="AA39" s="191">
        <v>0</v>
      </c>
      <c r="AB39" s="118"/>
      <c r="AC39" s="191">
        <v>0</v>
      </c>
      <c r="AD39" s="191">
        <v>0</v>
      </c>
      <c r="AE39" s="191">
        <v>0</v>
      </c>
      <c r="AF39" s="191">
        <v>0</v>
      </c>
      <c r="AG39" s="191">
        <v>0</v>
      </c>
      <c r="AH39" s="118"/>
      <c r="AI39" s="191">
        <v>0</v>
      </c>
      <c r="AJ39" s="191">
        <v>0</v>
      </c>
      <c r="AK39" s="191">
        <v>0</v>
      </c>
      <c r="AL39" s="191">
        <v>0</v>
      </c>
      <c r="AM39" s="191">
        <v>0</v>
      </c>
    </row>
    <row r="40" spans="1:39">
      <c r="A40" s="204">
        <v>18690</v>
      </c>
      <c r="B40" s="184" t="s">
        <v>28</v>
      </c>
      <c r="C40" s="188">
        <v>0</v>
      </c>
      <c r="E40" s="191">
        <v>-5455</v>
      </c>
      <c r="F40" s="191">
        <v>0</v>
      </c>
      <c r="G40" s="191">
        <v>0</v>
      </c>
      <c r="H40" s="191">
        <v>0</v>
      </c>
      <c r="I40" s="191">
        <v>0</v>
      </c>
      <c r="J40" s="118"/>
      <c r="K40" s="191">
        <v>0</v>
      </c>
      <c r="L40" s="191">
        <v>0</v>
      </c>
      <c r="M40" s="191">
        <v>0</v>
      </c>
      <c r="N40" s="191">
        <v>0</v>
      </c>
      <c r="O40" s="191">
        <v>0</v>
      </c>
      <c r="P40" s="118"/>
      <c r="Q40" s="191">
        <v>0</v>
      </c>
      <c r="R40" s="191">
        <v>0</v>
      </c>
      <c r="S40" s="191">
        <v>0</v>
      </c>
      <c r="T40" s="191">
        <v>0</v>
      </c>
      <c r="U40" s="191">
        <v>0</v>
      </c>
      <c r="V40" s="118"/>
      <c r="W40" s="191">
        <v>0</v>
      </c>
      <c r="X40" s="191">
        <v>0</v>
      </c>
      <c r="Y40" s="191">
        <v>0</v>
      </c>
      <c r="Z40" s="191">
        <v>0</v>
      </c>
      <c r="AA40" s="191">
        <v>0</v>
      </c>
      <c r="AB40" s="118"/>
      <c r="AC40" s="191">
        <v>0</v>
      </c>
      <c r="AD40" s="191">
        <v>0</v>
      </c>
      <c r="AE40" s="191">
        <v>0</v>
      </c>
      <c r="AF40" s="191">
        <v>0</v>
      </c>
      <c r="AG40" s="191">
        <v>0</v>
      </c>
      <c r="AH40" s="118"/>
      <c r="AI40" s="191">
        <v>-5455</v>
      </c>
      <c r="AJ40" s="191">
        <v>0</v>
      </c>
      <c r="AK40" s="191">
        <v>0</v>
      </c>
      <c r="AL40" s="191">
        <v>0</v>
      </c>
      <c r="AM40" s="191">
        <v>0</v>
      </c>
    </row>
    <row r="41" spans="1:39">
      <c r="A41" s="204">
        <v>18740</v>
      </c>
      <c r="B41" s="184" t="s">
        <v>29</v>
      </c>
      <c r="C41" s="188">
        <v>8.1999999999999994E-6</v>
      </c>
      <c r="E41" s="191">
        <v>14647</v>
      </c>
      <c r="F41" s="191">
        <v>3598</v>
      </c>
      <c r="G41" s="191">
        <v>1706</v>
      </c>
      <c r="H41" s="191">
        <v>570</v>
      </c>
      <c r="I41" s="191">
        <v>0</v>
      </c>
      <c r="J41" s="118"/>
      <c r="K41" s="191">
        <v>3071</v>
      </c>
      <c r="L41" s="191">
        <v>2771</v>
      </c>
      <c r="M41" s="191">
        <v>1099</v>
      </c>
      <c r="N41" s="191">
        <v>0</v>
      </c>
      <c r="O41" s="191">
        <v>0</v>
      </c>
      <c r="P41" s="118"/>
      <c r="Q41" s="191">
        <v>3729</v>
      </c>
      <c r="R41" s="191">
        <v>-3097</v>
      </c>
      <c r="S41" s="191">
        <v>427</v>
      </c>
      <c r="T41" s="191">
        <v>570</v>
      </c>
      <c r="U41" s="191">
        <v>0</v>
      </c>
      <c r="V41" s="118"/>
      <c r="W41" s="191">
        <v>5701</v>
      </c>
      <c r="X41" s="191">
        <v>3357</v>
      </c>
      <c r="Y41" s="191">
        <v>0</v>
      </c>
      <c r="Z41" s="191">
        <v>0</v>
      </c>
      <c r="AA41" s="191">
        <v>0</v>
      </c>
      <c r="AB41" s="118"/>
      <c r="AC41" s="191">
        <v>2146</v>
      </c>
      <c r="AD41" s="191">
        <v>567</v>
      </c>
      <c r="AE41" s="191">
        <v>180</v>
      </c>
      <c r="AF41" s="191">
        <v>0</v>
      </c>
      <c r="AG41" s="191">
        <v>0</v>
      </c>
      <c r="AH41" s="118"/>
      <c r="AI41" s="191">
        <v>0</v>
      </c>
      <c r="AJ41" s="191">
        <v>0</v>
      </c>
      <c r="AK41" s="191">
        <v>0</v>
      </c>
      <c r="AL41" s="191">
        <v>0</v>
      </c>
      <c r="AM41" s="191">
        <v>0</v>
      </c>
    </row>
    <row r="42" spans="1:39">
      <c r="A42" s="204">
        <v>18780</v>
      </c>
      <c r="B42" s="184" t="s">
        <v>438</v>
      </c>
      <c r="C42" s="188">
        <v>2.1800000000000001E-5</v>
      </c>
      <c r="E42" s="191">
        <v>43607</v>
      </c>
      <c r="F42" s="191">
        <v>18365</v>
      </c>
      <c r="G42" s="191">
        <v>4927</v>
      </c>
      <c r="H42" s="191">
        <v>1515</v>
      </c>
      <c r="I42" s="191">
        <v>0</v>
      </c>
      <c r="J42" s="118"/>
      <c r="K42" s="191">
        <v>8165</v>
      </c>
      <c r="L42" s="191">
        <v>7367</v>
      </c>
      <c r="M42" s="191">
        <v>2920</v>
      </c>
      <c r="N42" s="191">
        <v>0</v>
      </c>
      <c r="O42" s="191">
        <v>0</v>
      </c>
      <c r="P42" s="118"/>
      <c r="Q42" s="191">
        <v>9914</v>
      </c>
      <c r="R42" s="191">
        <v>-8233</v>
      </c>
      <c r="S42" s="191">
        <v>1136</v>
      </c>
      <c r="T42" s="191">
        <v>1515</v>
      </c>
      <c r="U42" s="191">
        <v>0</v>
      </c>
      <c r="V42" s="118"/>
      <c r="W42" s="191">
        <v>15156</v>
      </c>
      <c r="X42" s="191">
        <v>8925</v>
      </c>
      <c r="Y42" s="191">
        <v>0</v>
      </c>
      <c r="Z42" s="191">
        <v>0</v>
      </c>
      <c r="AA42" s="191">
        <v>0</v>
      </c>
      <c r="AB42" s="118"/>
      <c r="AC42" s="191">
        <v>11790</v>
      </c>
      <c r="AD42" s="191">
        <v>10306</v>
      </c>
      <c r="AE42" s="191">
        <v>871</v>
      </c>
      <c r="AF42" s="191">
        <v>0</v>
      </c>
      <c r="AG42" s="191">
        <v>0</v>
      </c>
      <c r="AH42" s="118"/>
      <c r="AI42" s="191">
        <v>-1418</v>
      </c>
      <c r="AJ42" s="191">
        <v>0</v>
      </c>
      <c r="AK42" s="191">
        <v>0</v>
      </c>
      <c r="AL42" s="191">
        <v>0</v>
      </c>
      <c r="AM42" s="191">
        <v>0</v>
      </c>
    </row>
    <row r="43" spans="1:39">
      <c r="A43" s="204">
        <v>19005</v>
      </c>
      <c r="B43" s="184" t="s">
        <v>31</v>
      </c>
      <c r="C43" s="188">
        <v>7.963E-4</v>
      </c>
      <c r="E43" s="191">
        <v>1474557</v>
      </c>
      <c r="F43" s="191">
        <v>482630</v>
      </c>
      <c r="G43" s="191">
        <v>232889</v>
      </c>
      <c r="H43" s="191">
        <v>55356</v>
      </c>
      <c r="I43" s="191">
        <v>0</v>
      </c>
      <c r="J43" s="118"/>
      <c r="K43" s="191">
        <v>298233</v>
      </c>
      <c r="L43" s="191">
        <v>269103</v>
      </c>
      <c r="M43" s="191">
        <v>106676</v>
      </c>
      <c r="N43" s="191">
        <v>0</v>
      </c>
      <c r="O43" s="191">
        <v>0</v>
      </c>
      <c r="P43" s="118"/>
      <c r="Q43" s="191">
        <v>362129</v>
      </c>
      <c r="R43" s="191">
        <v>-300726</v>
      </c>
      <c r="S43" s="191">
        <v>41481</v>
      </c>
      <c r="T43" s="191">
        <v>55356</v>
      </c>
      <c r="U43" s="191">
        <v>0</v>
      </c>
      <c r="V43" s="118"/>
      <c r="W43" s="191">
        <v>553600</v>
      </c>
      <c r="X43" s="191">
        <v>326025</v>
      </c>
      <c r="Y43" s="191">
        <v>0</v>
      </c>
      <c r="Z43" s="191">
        <v>0</v>
      </c>
      <c r="AA43" s="191">
        <v>0</v>
      </c>
      <c r="AB43" s="118"/>
      <c r="AC43" s="191">
        <v>260595</v>
      </c>
      <c r="AD43" s="191">
        <v>188228</v>
      </c>
      <c r="AE43" s="191">
        <v>84732</v>
      </c>
      <c r="AF43" s="191">
        <v>0</v>
      </c>
      <c r="AG43" s="191">
        <v>0</v>
      </c>
      <c r="AH43" s="118"/>
      <c r="AI43" s="191">
        <v>0</v>
      </c>
      <c r="AJ43" s="191">
        <v>0</v>
      </c>
      <c r="AK43" s="191">
        <v>0</v>
      </c>
      <c r="AL43" s="191">
        <v>0</v>
      </c>
      <c r="AM43" s="191">
        <v>0</v>
      </c>
    </row>
    <row r="44" spans="1:39">
      <c r="A44" s="204">
        <v>19100</v>
      </c>
      <c r="B44" s="184" t="s">
        <v>32</v>
      </c>
      <c r="C44" s="188">
        <v>7.0452000000000001E-2</v>
      </c>
      <c r="E44" s="191">
        <v>111871434</v>
      </c>
      <c r="F44" s="191">
        <v>28917838</v>
      </c>
      <c r="G44" s="191">
        <v>14447252</v>
      </c>
      <c r="H44" s="191">
        <v>4897612</v>
      </c>
      <c r="I44" s="191">
        <v>0</v>
      </c>
      <c r="J44" s="118"/>
      <c r="K44" s="191">
        <v>26385894</v>
      </c>
      <c r="L44" s="191">
        <v>23808690</v>
      </c>
      <c r="M44" s="191">
        <v>9438102</v>
      </c>
      <c r="N44" s="191">
        <v>0</v>
      </c>
      <c r="O44" s="191">
        <v>0</v>
      </c>
      <c r="P44" s="118"/>
      <c r="Q44" s="191">
        <v>32039104</v>
      </c>
      <c r="R44" s="191">
        <v>-26606480</v>
      </c>
      <c r="S44" s="191">
        <v>3669986</v>
      </c>
      <c r="T44" s="191">
        <v>4897612</v>
      </c>
      <c r="U44" s="191">
        <v>0</v>
      </c>
      <c r="V44" s="118"/>
      <c r="W44" s="191">
        <v>48979287</v>
      </c>
      <c r="X44" s="191">
        <v>28844810</v>
      </c>
      <c r="Y44" s="191">
        <v>0</v>
      </c>
      <c r="Z44" s="191">
        <v>0</v>
      </c>
      <c r="AA44" s="191">
        <v>0</v>
      </c>
      <c r="AB44" s="118"/>
      <c r="AC44" s="191">
        <v>4722441</v>
      </c>
      <c r="AD44" s="191">
        <v>2870818</v>
      </c>
      <c r="AE44" s="191">
        <v>1339164</v>
      </c>
      <c r="AF44" s="191">
        <v>0</v>
      </c>
      <c r="AG44" s="191">
        <v>0</v>
      </c>
      <c r="AH44" s="118"/>
      <c r="AI44" s="191">
        <v>-255292</v>
      </c>
      <c r="AJ44" s="191">
        <v>0</v>
      </c>
      <c r="AK44" s="191">
        <v>0</v>
      </c>
      <c r="AL44" s="191">
        <v>0</v>
      </c>
      <c r="AM44" s="191">
        <v>0</v>
      </c>
    </row>
    <row r="45" spans="1:39">
      <c r="A45" s="204">
        <v>20100</v>
      </c>
      <c r="B45" s="184" t="s">
        <v>33</v>
      </c>
      <c r="C45" s="188">
        <v>6.7358000000000001E-3</v>
      </c>
      <c r="E45" s="191">
        <v>11465180</v>
      </c>
      <c r="F45" s="191">
        <v>3302010</v>
      </c>
      <c r="G45" s="191">
        <v>1922110</v>
      </c>
      <c r="H45" s="191">
        <v>468253</v>
      </c>
      <c r="I45" s="191">
        <v>0</v>
      </c>
      <c r="J45" s="118"/>
      <c r="K45" s="191">
        <v>2522712</v>
      </c>
      <c r="L45" s="191">
        <v>2276310</v>
      </c>
      <c r="M45" s="191">
        <v>902361</v>
      </c>
      <c r="N45" s="191">
        <v>0</v>
      </c>
      <c r="O45" s="191">
        <v>0</v>
      </c>
      <c r="P45" s="118"/>
      <c r="Q45" s="191">
        <v>3063206</v>
      </c>
      <c r="R45" s="191">
        <v>-2543802</v>
      </c>
      <c r="S45" s="191">
        <v>350881</v>
      </c>
      <c r="T45" s="191">
        <v>468253</v>
      </c>
      <c r="U45" s="191">
        <v>0</v>
      </c>
      <c r="V45" s="118"/>
      <c r="W45" s="191">
        <v>4682829</v>
      </c>
      <c r="X45" s="191">
        <v>2757805</v>
      </c>
      <c r="Y45" s="191">
        <v>0</v>
      </c>
      <c r="Z45" s="191">
        <v>0</v>
      </c>
      <c r="AA45" s="191">
        <v>0</v>
      </c>
      <c r="AB45" s="118"/>
      <c r="AC45" s="191">
        <v>1196433</v>
      </c>
      <c r="AD45" s="191">
        <v>811697</v>
      </c>
      <c r="AE45" s="191">
        <v>668868</v>
      </c>
      <c r="AF45" s="191">
        <v>0</v>
      </c>
      <c r="AG45" s="191">
        <v>0</v>
      </c>
      <c r="AH45" s="118"/>
      <c r="AI45" s="191">
        <v>0</v>
      </c>
      <c r="AJ45" s="191">
        <v>0</v>
      </c>
      <c r="AK45" s="191">
        <v>0</v>
      </c>
      <c r="AL45" s="191">
        <v>0</v>
      </c>
      <c r="AM45" s="191">
        <v>0</v>
      </c>
    </row>
    <row r="46" spans="1:39">
      <c r="A46" s="204">
        <v>20200</v>
      </c>
      <c r="B46" s="184" t="s">
        <v>34</v>
      </c>
      <c r="C46" s="188">
        <v>8.8360000000000001E-4</v>
      </c>
      <c r="E46" s="191">
        <v>1581181</v>
      </c>
      <c r="F46" s="191">
        <v>494510</v>
      </c>
      <c r="G46" s="191">
        <v>239020</v>
      </c>
      <c r="H46" s="191">
        <v>61425</v>
      </c>
      <c r="I46" s="191">
        <v>0</v>
      </c>
      <c r="J46" s="118"/>
      <c r="K46" s="191">
        <v>330929</v>
      </c>
      <c r="L46" s="191">
        <v>298606</v>
      </c>
      <c r="M46" s="191">
        <v>118371</v>
      </c>
      <c r="N46" s="191">
        <v>0</v>
      </c>
      <c r="O46" s="191">
        <v>0</v>
      </c>
      <c r="P46" s="118"/>
      <c r="Q46" s="191">
        <v>401830</v>
      </c>
      <c r="R46" s="191">
        <v>-333695</v>
      </c>
      <c r="S46" s="191">
        <v>46028</v>
      </c>
      <c r="T46" s="191">
        <v>61425</v>
      </c>
      <c r="U46" s="191">
        <v>0</v>
      </c>
      <c r="V46" s="118"/>
      <c r="W46" s="191">
        <v>614292</v>
      </c>
      <c r="X46" s="191">
        <v>361768</v>
      </c>
      <c r="Y46" s="191">
        <v>0</v>
      </c>
      <c r="Z46" s="191">
        <v>0</v>
      </c>
      <c r="AA46" s="191">
        <v>0</v>
      </c>
      <c r="AB46" s="118"/>
      <c r="AC46" s="191">
        <v>234130</v>
      </c>
      <c r="AD46" s="191">
        <v>167831</v>
      </c>
      <c r="AE46" s="191">
        <v>74621</v>
      </c>
      <c r="AF46" s="191">
        <v>0</v>
      </c>
      <c r="AG46" s="191">
        <v>0</v>
      </c>
      <c r="AH46" s="118"/>
      <c r="AI46" s="191">
        <v>0</v>
      </c>
      <c r="AJ46" s="191">
        <v>0</v>
      </c>
      <c r="AK46" s="191">
        <v>0</v>
      </c>
      <c r="AL46" s="191">
        <v>0</v>
      </c>
      <c r="AM46" s="191">
        <v>0</v>
      </c>
    </row>
    <row r="47" spans="1:39">
      <c r="A47" s="204">
        <v>20300</v>
      </c>
      <c r="B47" s="184" t="s">
        <v>35</v>
      </c>
      <c r="C47" s="188">
        <v>1.4003E-2</v>
      </c>
      <c r="E47" s="191">
        <v>22186810</v>
      </c>
      <c r="F47" s="191">
        <v>5395831</v>
      </c>
      <c r="G47" s="191">
        <v>2416149</v>
      </c>
      <c r="H47" s="191">
        <v>973447</v>
      </c>
      <c r="I47" s="191">
        <v>0</v>
      </c>
      <c r="J47" s="118"/>
      <c r="K47" s="191">
        <v>5244446</v>
      </c>
      <c r="L47" s="191">
        <v>4732202</v>
      </c>
      <c r="M47" s="191">
        <v>1875912</v>
      </c>
      <c r="N47" s="191">
        <v>0</v>
      </c>
      <c r="O47" s="191">
        <v>0</v>
      </c>
      <c r="P47" s="118"/>
      <c r="Q47" s="191">
        <v>6368074</v>
      </c>
      <c r="R47" s="191">
        <v>-5288289</v>
      </c>
      <c r="S47" s="191">
        <v>729444</v>
      </c>
      <c r="T47" s="191">
        <v>973447</v>
      </c>
      <c r="U47" s="191">
        <v>0</v>
      </c>
      <c r="V47" s="118"/>
      <c r="W47" s="191">
        <v>9735096</v>
      </c>
      <c r="X47" s="191">
        <v>5733178</v>
      </c>
      <c r="Y47" s="191">
        <v>0</v>
      </c>
      <c r="Z47" s="191">
        <v>0</v>
      </c>
      <c r="AA47" s="191">
        <v>0</v>
      </c>
      <c r="AB47" s="118"/>
      <c r="AC47" s="191">
        <v>1028402</v>
      </c>
      <c r="AD47" s="191">
        <v>407948</v>
      </c>
      <c r="AE47" s="191">
        <v>0</v>
      </c>
      <c r="AF47" s="191">
        <v>0</v>
      </c>
      <c r="AG47" s="191">
        <v>0</v>
      </c>
      <c r="AH47" s="118"/>
      <c r="AI47" s="191">
        <v>-189208</v>
      </c>
      <c r="AJ47" s="191">
        <v>-189208</v>
      </c>
      <c r="AK47" s="191">
        <v>-189207</v>
      </c>
      <c r="AL47" s="191">
        <v>0</v>
      </c>
      <c r="AM47" s="191">
        <v>0</v>
      </c>
    </row>
    <row r="48" spans="1:39">
      <c r="A48" s="204">
        <v>20400</v>
      </c>
      <c r="B48" s="184" t="s">
        <v>36</v>
      </c>
      <c r="C48" s="188">
        <v>1.0219000000000001E-3</v>
      </c>
      <c r="E48" s="191">
        <v>1626355</v>
      </c>
      <c r="F48" s="191">
        <v>524297</v>
      </c>
      <c r="G48" s="191">
        <v>278110</v>
      </c>
      <c r="H48" s="191">
        <v>71039</v>
      </c>
      <c r="I48" s="191">
        <v>0</v>
      </c>
      <c r="J48" s="118"/>
      <c r="K48" s="191">
        <v>382725</v>
      </c>
      <c r="L48" s="191">
        <v>345343</v>
      </c>
      <c r="M48" s="191">
        <v>136899</v>
      </c>
      <c r="N48" s="191">
        <v>0</v>
      </c>
      <c r="O48" s="191">
        <v>0</v>
      </c>
      <c r="P48" s="118"/>
      <c r="Q48" s="191">
        <v>464724</v>
      </c>
      <c r="R48" s="191">
        <v>-385925</v>
      </c>
      <c r="S48" s="191">
        <v>53233</v>
      </c>
      <c r="T48" s="191">
        <v>71039</v>
      </c>
      <c r="U48" s="191">
        <v>0</v>
      </c>
      <c r="V48" s="118"/>
      <c r="W48" s="191">
        <v>710440</v>
      </c>
      <c r="X48" s="191">
        <v>418391</v>
      </c>
      <c r="Y48" s="191">
        <v>0</v>
      </c>
      <c r="Z48" s="191">
        <v>0</v>
      </c>
      <c r="AA48" s="191">
        <v>0</v>
      </c>
      <c r="AB48" s="118"/>
      <c r="AC48" s="191">
        <v>146488</v>
      </c>
      <c r="AD48" s="191">
        <v>146488</v>
      </c>
      <c r="AE48" s="191">
        <v>87978</v>
      </c>
      <c r="AF48" s="191">
        <v>0</v>
      </c>
      <c r="AG48" s="191">
        <v>0</v>
      </c>
      <c r="AH48" s="118"/>
      <c r="AI48" s="191">
        <v>-78022</v>
      </c>
      <c r="AJ48" s="191">
        <v>0</v>
      </c>
      <c r="AK48" s="191">
        <v>0</v>
      </c>
      <c r="AL48" s="191">
        <v>0</v>
      </c>
      <c r="AM48" s="191">
        <v>0</v>
      </c>
    </row>
    <row r="49" spans="1:39">
      <c r="A49" s="204">
        <v>20600</v>
      </c>
      <c r="B49" s="184" t="s">
        <v>37</v>
      </c>
      <c r="C49" s="188">
        <v>2.1137E-3</v>
      </c>
      <c r="E49" s="191">
        <v>3619323</v>
      </c>
      <c r="F49" s="191">
        <v>945045</v>
      </c>
      <c r="G49" s="191">
        <v>360740</v>
      </c>
      <c r="H49" s="191">
        <v>146938</v>
      </c>
      <c r="I49" s="191">
        <v>0</v>
      </c>
      <c r="J49" s="118"/>
      <c r="K49" s="191">
        <v>791629</v>
      </c>
      <c r="L49" s="191">
        <v>714308</v>
      </c>
      <c r="M49" s="191">
        <v>283162</v>
      </c>
      <c r="N49" s="191">
        <v>0</v>
      </c>
      <c r="O49" s="191">
        <v>0</v>
      </c>
      <c r="P49" s="118"/>
      <c r="Q49" s="191">
        <v>961237</v>
      </c>
      <c r="R49" s="191">
        <v>-798247</v>
      </c>
      <c r="S49" s="191">
        <v>110107</v>
      </c>
      <c r="T49" s="191">
        <v>146938</v>
      </c>
      <c r="U49" s="191">
        <v>0</v>
      </c>
      <c r="V49" s="118"/>
      <c r="W49" s="191">
        <v>1469476</v>
      </c>
      <c r="X49" s="191">
        <v>865402</v>
      </c>
      <c r="Y49" s="191">
        <v>0</v>
      </c>
      <c r="Z49" s="191">
        <v>0</v>
      </c>
      <c r="AA49" s="191">
        <v>0</v>
      </c>
      <c r="AB49" s="118"/>
      <c r="AC49" s="191">
        <v>440844</v>
      </c>
      <c r="AD49" s="191">
        <v>196111</v>
      </c>
      <c r="AE49" s="191">
        <v>0</v>
      </c>
      <c r="AF49" s="191">
        <v>0</v>
      </c>
      <c r="AG49" s="191">
        <v>0</v>
      </c>
      <c r="AH49" s="118"/>
      <c r="AI49" s="191">
        <v>-43863</v>
      </c>
      <c r="AJ49" s="191">
        <v>-32529</v>
      </c>
      <c r="AK49" s="191">
        <v>-32529</v>
      </c>
      <c r="AL49" s="191">
        <v>0</v>
      </c>
      <c r="AM49" s="191">
        <v>0</v>
      </c>
    </row>
    <row r="50" spans="1:39">
      <c r="A50" s="204">
        <v>20700</v>
      </c>
      <c r="B50" s="184" t="s">
        <v>38</v>
      </c>
      <c r="C50" s="188">
        <v>4.2331000000000001E-3</v>
      </c>
      <c r="E50" s="191">
        <v>7412488</v>
      </c>
      <c r="F50" s="191">
        <v>2205328</v>
      </c>
      <c r="G50" s="191">
        <v>977345</v>
      </c>
      <c r="H50" s="191">
        <v>294272</v>
      </c>
      <c r="I50" s="191">
        <v>0</v>
      </c>
      <c r="J50" s="118"/>
      <c r="K50" s="191">
        <v>1585393</v>
      </c>
      <c r="L50" s="191">
        <v>1430542</v>
      </c>
      <c r="M50" s="191">
        <v>567087</v>
      </c>
      <c r="N50" s="191">
        <v>0</v>
      </c>
      <c r="O50" s="191">
        <v>0</v>
      </c>
      <c r="P50" s="118"/>
      <c r="Q50" s="191">
        <v>1925066</v>
      </c>
      <c r="R50" s="191">
        <v>-1598647</v>
      </c>
      <c r="S50" s="191">
        <v>220511</v>
      </c>
      <c r="T50" s="191">
        <v>294272</v>
      </c>
      <c r="U50" s="191">
        <v>0</v>
      </c>
      <c r="V50" s="118"/>
      <c r="W50" s="191">
        <v>2942915</v>
      </c>
      <c r="X50" s="191">
        <v>1733137</v>
      </c>
      <c r="Y50" s="191">
        <v>0</v>
      </c>
      <c r="Z50" s="191">
        <v>0</v>
      </c>
      <c r="AA50" s="191">
        <v>0</v>
      </c>
      <c r="AB50" s="118"/>
      <c r="AC50" s="191">
        <v>959114</v>
      </c>
      <c r="AD50" s="191">
        <v>640296</v>
      </c>
      <c r="AE50" s="191">
        <v>189747</v>
      </c>
      <c r="AF50" s="191">
        <v>0</v>
      </c>
      <c r="AG50" s="191">
        <v>0</v>
      </c>
      <c r="AH50" s="118"/>
      <c r="AI50" s="191">
        <v>0</v>
      </c>
      <c r="AJ50" s="191">
        <v>0</v>
      </c>
      <c r="AK50" s="191">
        <v>0</v>
      </c>
      <c r="AL50" s="191">
        <v>0</v>
      </c>
      <c r="AM50" s="191">
        <v>0</v>
      </c>
    </row>
    <row r="51" spans="1:39">
      <c r="A51" s="204">
        <v>20800</v>
      </c>
      <c r="B51" s="184" t="s">
        <v>39</v>
      </c>
      <c r="C51" s="188">
        <v>3.4640000000000001E-3</v>
      </c>
      <c r="E51" s="191">
        <v>5496850</v>
      </c>
      <c r="F51" s="191">
        <v>1440202</v>
      </c>
      <c r="G51" s="191">
        <v>754312</v>
      </c>
      <c r="H51" s="191">
        <v>240807</v>
      </c>
      <c r="I51" s="191">
        <v>0</v>
      </c>
      <c r="J51" s="118"/>
      <c r="K51" s="191">
        <v>1297348</v>
      </c>
      <c r="L51" s="191">
        <v>1170631</v>
      </c>
      <c r="M51" s="191">
        <v>464055</v>
      </c>
      <c r="N51" s="191">
        <v>0</v>
      </c>
      <c r="O51" s="191">
        <v>0</v>
      </c>
      <c r="P51" s="118"/>
      <c r="Q51" s="191">
        <v>1575306</v>
      </c>
      <c r="R51" s="191">
        <v>-1308193</v>
      </c>
      <c r="S51" s="191">
        <v>180447</v>
      </c>
      <c r="T51" s="191">
        <v>240807</v>
      </c>
      <c r="U51" s="191">
        <v>0</v>
      </c>
      <c r="V51" s="118"/>
      <c r="W51" s="191">
        <v>2408225</v>
      </c>
      <c r="X51" s="191">
        <v>1418248</v>
      </c>
      <c r="Y51" s="191">
        <v>0</v>
      </c>
      <c r="Z51" s="191">
        <v>0</v>
      </c>
      <c r="AA51" s="191">
        <v>0</v>
      </c>
      <c r="AB51" s="118"/>
      <c r="AC51" s="191">
        <v>215971</v>
      </c>
      <c r="AD51" s="191">
        <v>159516</v>
      </c>
      <c r="AE51" s="191">
        <v>109810</v>
      </c>
      <c r="AF51" s="191">
        <v>0</v>
      </c>
      <c r="AG51" s="191">
        <v>0</v>
      </c>
      <c r="AH51" s="118"/>
      <c r="AI51" s="191">
        <v>0</v>
      </c>
      <c r="AJ51" s="191">
        <v>0</v>
      </c>
      <c r="AK51" s="191">
        <v>0</v>
      </c>
      <c r="AL51" s="191">
        <v>0</v>
      </c>
      <c r="AM51" s="191">
        <v>0</v>
      </c>
    </row>
    <row r="52" spans="1:39">
      <c r="A52" s="204">
        <v>20900</v>
      </c>
      <c r="B52" s="184" t="s">
        <v>40</v>
      </c>
      <c r="C52" s="188">
        <v>5.3007000000000002E-3</v>
      </c>
      <c r="E52" s="191">
        <v>9443767</v>
      </c>
      <c r="F52" s="191">
        <v>3026100</v>
      </c>
      <c r="G52" s="191">
        <v>1592692</v>
      </c>
      <c r="H52" s="191">
        <v>368489</v>
      </c>
      <c r="I52" s="191">
        <v>0</v>
      </c>
      <c r="J52" s="118"/>
      <c r="K52" s="191">
        <v>1985234</v>
      </c>
      <c r="L52" s="191">
        <v>1791329</v>
      </c>
      <c r="M52" s="191">
        <v>710108</v>
      </c>
      <c r="N52" s="191">
        <v>0</v>
      </c>
      <c r="O52" s="191">
        <v>0</v>
      </c>
      <c r="P52" s="118"/>
      <c r="Q52" s="191">
        <v>2410573</v>
      </c>
      <c r="R52" s="191">
        <v>-2001831</v>
      </c>
      <c r="S52" s="191">
        <v>276124</v>
      </c>
      <c r="T52" s="191">
        <v>368489</v>
      </c>
      <c r="U52" s="191">
        <v>0</v>
      </c>
      <c r="V52" s="118"/>
      <c r="W52" s="191">
        <v>3685126</v>
      </c>
      <c r="X52" s="191">
        <v>2170239</v>
      </c>
      <c r="Y52" s="191">
        <v>0</v>
      </c>
      <c r="Z52" s="191">
        <v>0</v>
      </c>
      <c r="AA52" s="191">
        <v>0</v>
      </c>
      <c r="AB52" s="118"/>
      <c r="AC52" s="191">
        <v>1385670</v>
      </c>
      <c r="AD52" s="191">
        <v>1066363</v>
      </c>
      <c r="AE52" s="191">
        <v>606460</v>
      </c>
      <c r="AF52" s="191">
        <v>0</v>
      </c>
      <c r="AG52" s="191">
        <v>0</v>
      </c>
      <c r="AH52" s="118"/>
      <c r="AI52" s="191">
        <v>-22836</v>
      </c>
      <c r="AJ52" s="191">
        <v>0</v>
      </c>
      <c r="AK52" s="191">
        <v>0</v>
      </c>
      <c r="AL52" s="191">
        <v>0</v>
      </c>
      <c r="AM52" s="191">
        <v>0</v>
      </c>
    </row>
    <row r="53" spans="1:39">
      <c r="A53" s="204">
        <v>21200</v>
      </c>
      <c r="B53" s="184" t="s">
        <v>41</v>
      </c>
      <c r="C53" s="188">
        <v>1.9127E-3</v>
      </c>
      <c r="E53" s="191">
        <v>3242486</v>
      </c>
      <c r="F53" s="191">
        <v>847230</v>
      </c>
      <c r="G53" s="191">
        <v>455236</v>
      </c>
      <c r="H53" s="191">
        <v>132965</v>
      </c>
      <c r="I53" s="191">
        <v>0</v>
      </c>
      <c r="J53" s="118"/>
      <c r="K53" s="191">
        <v>716350</v>
      </c>
      <c r="L53" s="191">
        <v>646382</v>
      </c>
      <c r="M53" s="191">
        <v>256235</v>
      </c>
      <c r="N53" s="191">
        <v>0</v>
      </c>
      <c r="O53" s="191">
        <v>0</v>
      </c>
      <c r="P53" s="118"/>
      <c r="Q53" s="191">
        <v>869829</v>
      </c>
      <c r="R53" s="191">
        <v>-722339</v>
      </c>
      <c r="S53" s="191">
        <v>99636</v>
      </c>
      <c r="T53" s="191">
        <v>132965</v>
      </c>
      <c r="U53" s="191">
        <v>0</v>
      </c>
      <c r="V53" s="118"/>
      <c r="W53" s="191">
        <v>1329738</v>
      </c>
      <c r="X53" s="191">
        <v>783107</v>
      </c>
      <c r="Y53" s="191">
        <v>0</v>
      </c>
      <c r="Z53" s="191">
        <v>0</v>
      </c>
      <c r="AA53" s="191">
        <v>0</v>
      </c>
      <c r="AB53" s="118"/>
      <c r="AC53" s="191">
        <v>326569</v>
      </c>
      <c r="AD53" s="191">
        <v>140080</v>
      </c>
      <c r="AE53" s="191">
        <v>99365</v>
      </c>
      <c r="AF53" s="191">
        <v>0</v>
      </c>
      <c r="AG53" s="191">
        <v>0</v>
      </c>
      <c r="AH53" s="118"/>
      <c r="AI53" s="191">
        <v>0</v>
      </c>
      <c r="AJ53" s="191">
        <v>0</v>
      </c>
      <c r="AK53" s="191">
        <v>0</v>
      </c>
      <c r="AL53" s="191">
        <v>0</v>
      </c>
      <c r="AM53" s="191">
        <v>0</v>
      </c>
    </row>
    <row r="54" spans="1:39">
      <c r="A54" s="204">
        <v>21300</v>
      </c>
      <c r="B54" s="184" t="s">
        <v>42</v>
      </c>
      <c r="C54" s="188">
        <v>2.2610600000000002E-2</v>
      </c>
      <c r="E54" s="191">
        <v>36091477</v>
      </c>
      <c r="F54" s="191">
        <v>9110544</v>
      </c>
      <c r="G54" s="191">
        <v>4803328</v>
      </c>
      <c r="H54" s="191">
        <v>1571821</v>
      </c>
      <c r="I54" s="191">
        <v>0</v>
      </c>
      <c r="J54" s="118"/>
      <c r="K54" s="191">
        <v>8468190</v>
      </c>
      <c r="L54" s="191">
        <v>7641071</v>
      </c>
      <c r="M54" s="191">
        <v>3029029</v>
      </c>
      <c r="N54" s="191">
        <v>0</v>
      </c>
      <c r="O54" s="191">
        <v>0</v>
      </c>
      <c r="P54" s="118"/>
      <c r="Q54" s="191">
        <v>10282510</v>
      </c>
      <c r="R54" s="191">
        <v>-8538984</v>
      </c>
      <c r="S54" s="191">
        <v>1177831</v>
      </c>
      <c r="T54" s="191">
        <v>1571821</v>
      </c>
      <c r="U54" s="191">
        <v>0</v>
      </c>
      <c r="V54" s="118"/>
      <c r="W54" s="191">
        <v>15719228</v>
      </c>
      <c r="X54" s="191">
        <v>9257345</v>
      </c>
      <c r="Y54" s="191">
        <v>0</v>
      </c>
      <c r="Z54" s="191">
        <v>0</v>
      </c>
      <c r="AA54" s="191">
        <v>0</v>
      </c>
      <c r="AB54" s="118"/>
      <c r="AC54" s="191">
        <v>1621549</v>
      </c>
      <c r="AD54" s="191">
        <v>751112</v>
      </c>
      <c r="AE54" s="191">
        <v>596468</v>
      </c>
      <c r="AF54" s="191">
        <v>0</v>
      </c>
      <c r="AG54" s="191">
        <v>0</v>
      </c>
      <c r="AH54" s="118"/>
      <c r="AI54" s="191">
        <v>0</v>
      </c>
      <c r="AJ54" s="191">
        <v>0</v>
      </c>
      <c r="AK54" s="191">
        <v>0</v>
      </c>
      <c r="AL54" s="191">
        <v>0</v>
      </c>
      <c r="AM54" s="191">
        <v>0</v>
      </c>
    </row>
    <row r="55" spans="1:39">
      <c r="A55" s="204">
        <v>21520</v>
      </c>
      <c r="B55" s="184" t="s">
        <v>390</v>
      </c>
      <c r="C55" s="188">
        <v>3.1757000000000001E-2</v>
      </c>
      <c r="E55" s="191">
        <v>51304503</v>
      </c>
      <c r="F55" s="191">
        <v>13536316</v>
      </c>
      <c r="G55" s="191">
        <v>6401712</v>
      </c>
      <c r="H55" s="191">
        <v>2207651</v>
      </c>
      <c r="I55" s="191">
        <v>0</v>
      </c>
      <c r="J55" s="118"/>
      <c r="K55" s="191">
        <v>11893727</v>
      </c>
      <c r="L55" s="191">
        <v>10732024</v>
      </c>
      <c r="M55" s="191">
        <v>4254327</v>
      </c>
      <c r="N55" s="191">
        <v>0</v>
      </c>
      <c r="O55" s="191">
        <v>0</v>
      </c>
      <c r="P55" s="118"/>
      <c r="Q55" s="191">
        <v>14441972</v>
      </c>
      <c r="R55" s="191">
        <v>-11993158</v>
      </c>
      <c r="S55" s="191">
        <v>1654286</v>
      </c>
      <c r="T55" s="191">
        <v>2207651</v>
      </c>
      <c r="U55" s="191">
        <v>0</v>
      </c>
      <c r="V55" s="118"/>
      <c r="W55" s="191">
        <v>22077943</v>
      </c>
      <c r="X55" s="191">
        <v>13002110</v>
      </c>
      <c r="Y55" s="191">
        <v>0</v>
      </c>
      <c r="Z55" s="191">
        <v>0</v>
      </c>
      <c r="AA55" s="191">
        <v>0</v>
      </c>
      <c r="AB55" s="118"/>
      <c r="AC55" s="191">
        <v>2890861</v>
      </c>
      <c r="AD55" s="191">
        <v>1795340</v>
      </c>
      <c r="AE55" s="191">
        <v>493099</v>
      </c>
      <c r="AF55" s="191">
        <v>0</v>
      </c>
      <c r="AG55" s="191">
        <v>0</v>
      </c>
      <c r="AH55" s="118"/>
      <c r="AI55" s="191">
        <v>0</v>
      </c>
      <c r="AJ55" s="191">
        <v>0</v>
      </c>
      <c r="AK55" s="191">
        <v>0</v>
      </c>
      <c r="AL55" s="191">
        <v>0</v>
      </c>
      <c r="AM55" s="191">
        <v>0</v>
      </c>
    </row>
    <row r="56" spans="1:39">
      <c r="A56" s="204">
        <v>21525</v>
      </c>
      <c r="B56" s="184" t="s">
        <v>366</v>
      </c>
      <c r="C56" s="188">
        <v>1.0115E-3</v>
      </c>
      <c r="E56" s="191">
        <v>1428493</v>
      </c>
      <c r="F56" s="191">
        <v>225933</v>
      </c>
      <c r="G56" s="191">
        <v>110582</v>
      </c>
      <c r="H56" s="191">
        <v>70316</v>
      </c>
      <c r="I56" s="191">
        <v>0</v>
      </c>
      <c r="J56" s="118"/>
      <c r="K56" s="191">
        <v>378830</v>
      </c>
      <c r="L56" s="191">
        <v>341828</v>
      </c>
      <c r="M56" s="191">
        <v>135506</v>
      </c>
      <c r="N56" s="191">
        <v>0</v>
      </c>
      <c r="O56" s="191">
        <v>0</v>
      </c>
      <c r="P56" s="118"/>
      <c r="Q56" s="191">
        <v>459995</v>
      </c>
      <c r="R56" s="191">
        <v>-381997</v>
      </c>
      <c r="S56" s="191">
        <v>52691</v>
      </c>
      <c r="T56" s="191">
        <v>70316</v>
      </c>
      <c r="U56" s="191">
        <v>0</v>
      </c>
      <c r="V56" s="118"/>
      <c r="W56" s="191">
        <v>703210</v>
      </c>
      <c r="X56" s="191">
        <v>414133</v>
      </c>
      <c r="Y56" s="191">
        <v>0</v>
      </c>
      <c r="Z56" s="191">
        <v>0</v>
      </c>
      <c r="AA56" s="191">
        <v>0</v>
      </c>
      <c r="AB56" s="118"/>
      <c r="AC56" s="191">
        <v>49066</v>
      </c>
      <c r="AD56" s="191">
        <v>0</v>
      </c>
      <c r="AE56" s="191">
        <v>0</v>
      </c>
      <c r="AF56" s="191">
        <v>0</v>
      </c>
      <c r="AG56" s="191">
        <v>0</v>
      </c>
      <c r="AH56" s="118"/>
      <c r="AI56" s="191">
        <v>-162608</v>
      </c>
      <c r="AJ56" s="191">
        <v>-148031</v>
      </c>
      <c r="AK56" s="191">
        <v>-77615</v>
      </c>
      <c r="AL56" s="191">
        <v>0</v>
      </c>
      <c r="AM56" s="191">
        <v>0</v>
      </c>
    </row>
    <row r="57" spans="1:39">
      <c r="A57" s="204">
        <v>21525.200000000001</v>
      </c>
      <c r="B57" s="184" t="s">
        <v>367</v>
      </c>
      <c r="C57" s="188">
        <v>1.3090000000000001E-4</v>
      </c>
      <c r="E57" s="191">
        <v>245763</v>
      </c>
      <c r="F57" s="191">
        <v>63235</v>
      </c>
      <c r="G57" s="191">
        <v>31691</v>
      </c>
      <c r="H57" s="191">
        <v>9100</v>
      </c>
      <c r="I57" s="191">
        <v>0</v>
      </c>
      <c r="J57" s="118"/>
      <c r="K57" s="191">
        <v>49025</v>
      </c>
      <c r="L57" s="191">
        <v>44237</v>
      </c>
      <c r="M57" s="191">
        <v>17536</v>
      </c>
      <c r="N57" s="191">
        <v>0</v>
      </c>
      <c r="O57" s="191">
        <v>0</v>
      </c>
      <c r="P57" s="118"/>
      <c r="Q57" s="191">
        <v>59529</v>
      </c>
      <c r="R57" s="191">
        <v>-49435</v>
      </c>
      <c r="S57" s="191">
        <v>6819</v>
      </c>
      <c r="T57" s="191">
        <v>9100</v>
      </c>
      <c r="U57" s="191">
        <v>0</v>
      </c>
      <c r="V57" s="118"/>
      <c r="W57" s="191">
        <v>91004</v>
      </c>
      <c r="X57" s="191">
        <v>53594</v>
      </c>
      <c r="Y57" s="191">
        <v>0</v>
      </c>
      <c r="Z57" s="191">
        <v>0</v>
      </c>
      <c r="AA57" s="191">
        <v>0</v>
      </c>
      <c r="AB57" s="118"/>
      <c r="AC57" s="191">
        <v>49686</v>
      </c>
      <c r="AD57" s="191">
        <v>14839</v>
      </c>
      <c r="AE57" s="191">
        <v>7336</v>
      </c>
      <c r="AF57" s="191">
        <v>0</v>
      </c>
      <c r="AG57" s="191">
        <v>0</v>
      </c>
      <c r="AH57" s="118"/>
      <c r="AI57" s="191">
        <v>-3481</v>
      </c>
      <c r="AJ57" s="191">
        <v>0</v>
      </c>
      <c r="AK57" s="191">
        <v>0</v>
      </c>
      <c r="AL57" s="191">
        <v>0</v>
      </c>
      <c r="AM57" s="191">
        <v>0</v>
      </c>
    </row>
    <row r="58" spans="1:39">
      <c r="A58" s="204">
        <v>21550</v>
      </c>
      <c r="B58" s="184" t="s">
        <v>45</v>
      </c>
      <c r="C58" s="188">
        <v>3.6710100000000002E-2</v>
      </c>
      <c r="E58" s="191">
        <v>57571823</v>
      </c>
      <c r="F58" s="191">
        <v>14169953</v>
      </c>
      <c r="G58" s="191">
        <v>7308617</v>
      </c>
      <c r="H58" s="191">
        <v>2551976</v>
      </c>
      <c r="I58" s="191">
        <v>0</v>
      </c>
      <c r="J58" s="118"/>
      <c r="K58" s="191">
        <v>13748777</v>
      </c>
      <c r="L58" s="191">
        <v>12405885</v>
      </c>
      <c r="M58" s="191">
        <v>4917869</v>
      </c>
      <c r="N58" s="191">
        <v>0</v>
      </c>
      <c r="O58" s="191">
        <v>0</v>
      </c>
      <c r="P58" s="118"/>
      <c r="Q58" s="191">
        <v>16694469</v>
      </c>
      <c r="R58" s="191">
        <v>-13863716</v>
      </c>
      <c r="S58" s="191">
        <v>1912303</v>
      </c>
      <c r="T58" s="191">
        <v>2551976</v>
      </c>
      <c r="U58" s="191">
        <v>0</v>
      </c>
      <c r="V58" s="118"/>
      <c r="W58" s="191">
        <v>25521412</v>
      </c>
      <c r="X58" s="191">
        <v>15030033</v>
      </c>
      <c r="Y58" s="191">
        <v>0</v>
      </c>
      <c r="Z58" s="191">
        <v>0</v>
      </c>
      <c r="AA58" s="191">
        <v>0</v>
      </c>
      <c r="AB58" s="118"/>
      <c r="AC58" s="191">
        <v>1675524</v>
      </c>
      <c r="AD58" s="191">
        <v>597751</v>
      </c>
      <c r="AE58" s="191">
        <v>478445</v>
      </c>
      <c r="AF58" s="191">
        <v>0</v>
      </c>
      <c r="AG58" s="191">
        <v>0</v>
      </c>
      <c r="AH58" s="118"/>
      <c r="AI58" s="191">
        <v>-68359</v>
      </c>
      <c r="AJ58" s="191">
        <v>0</v>
      </c>
      <c r="AK58" s="191">
        <v>0</v>
      </c>
      <c r="AL58" s="191">
        <v>0</v>
      </c>
      <c r="AM58" s="191">
        <v>0</v>
      </c>
    </row>
    <row r="59" spans="1:39">
      <c r="A59" s="204">
        <v>21570</v>
      </c>
      <c r="B59" s="184" t="s">
        <v>46</v>
      </c>
      <c r="C59" s="188">
        <v>1.6780000000000001E-4</v>
      </c>
      <c r="E59" s="191">
        <v>270827</v>
      </c>
      <c r="F59" s="191">
        <v>68445</v>
      </c>
      <c r="G59" s="191">
        <v>42017</v>
      </c>
      <c r="H59" s="191">
        <v>11665</v>
      </c>
      <c r="I59" s="191">
        <v>0</v>
      </c>
      <c r="J59" s="118"/>
      <c r="K59" s="191">
        <v>62845</v>
      </c>
      <c r="L59" s="191">
        <v>56707</v>
      </c>
      <c r="M59" s="191">
        <v>22479</v>
      </c>
      <c r="N59" s="191">
        <v>0</v>
      </c>
      <c r="O59" s="191">
        <v>0</v>
      </c>
      <c r="P59" s="118"/>
      <c r="Q59" s="191">
        <v>76310</v>
      </c>
      <c r="R59" s="191">
        <v>-63370</v>
      </c>
      <c r="S59" s="191">
        <v>8741</v>
      </c>
      <c r="T59" s="191">
        <v>11665</v>
      </c>
      <c r="U59" s="191">
        <v>0</v>
      </c>
      <c r="V59" s="118"/>
      <c r="W59" s="191">
        <v>116657</v>
      </c>
      <c r="X59" s="191">
        <v>68702</v>
      </c>
      <c r="Y59" s="191">
        <v>0</v>
      </c>
      <c r="Z59" s="191">
        <v>0</v>
      </c>
      <c r="AA59" s="191">
        <v>0</v>
      </c>
      <c r="AB59" s="118"/>
      <c r="AC59" s="191">
        <v>23107</v>
      </c>
      <c r="AD59" s="191">
        <v>10799</v>
      </c>
      <c r="AE59" s="191">
        <v>10797</v>
      </c>
      <c r="AF59" s="191">
        <v>0</v>
      </c>
      <c r="AG59" s="191">
        <v>0</v>
      </c>
      <c r="AH59" s="118"/>
      <c r="AI59" s="191">
        <v>-8092</v>
      </c>
      <c r="AJ59" s="191">
        <v>-4393</v>
      </c>
      <c r="AK59" s="191">
        <v>0</v>
      </c>
      <c r="AL59" s="191">
        <v>0</v>
      </c>
      <c r="AM59" s="191">
        <v>0</v>
      </c>
    </row>
    <row r="60" spans="1:39">
      <c r="A60" s="204">
        <v>21800</v>
      </c>
      <c r="B60" s="184" t="s">
        <v>47</v>
      </c>
      <c r="C60" s="188">
        <v>3.2315E-3</v>
      </c>
      <c r="E60" s="191">
        <v>5354308</v>
      </c>
      <c r="F60" s="191">
        <v>1418345</v>
      </c>
      <c r="G60" s="191">
        <v>731620</v>
      </c>
      <c r="H60" s="191">
        <v>224644</v>
      </c>
      <c r="I60" s="191">
        <v>0</v>
      </c>
      <c r="J60" s="118"/>
      <c r="K60" s="191">
        <v>1210271</v>
      </c>
      <c r="L60" s="191">
        <v>1092060</v>
      </c>
      <c r="M60" s="191">
        <v>432908</v>
      </c>
      <c r="N60" s="191">
        <v>0</v>
      </c>
      <c r="O60" s="191">
        <v>0</v>
      </c>
      <c r="P60" s="118"/>
      <c r="Q60" s="191">
        <v>1469573</v>
      </c>
      <c r="R60" s="191">
        <v>-1220389</v>
      </c>
      <c r="S60" s="191">
        <v>168335</v>
      </c>
      <c r="T60" s="191">
        <v>224644</v>
      </c>
      <c r="U60" s="191">
        <v>0</v>
      </c>
      <c r="V60" s="118"/>
      <c r="W60" s="191">
        <v>2246587</v>
      </c>
      <c r="X60" s="191">
        <v>1323057</v>
      </c>
      <c r="Y60" s="191">
        <v>0</v>
      </c>
      <c r="Z60" s="191">
        <v>0</v>
      </c>
      <c r="AA60" s="191">
        <v>0</v>
      </c>
      <c r="AB60" s="118"/>
      <c r="AC60" s="191">
        <v>427877</v>
      </c>
      <c r="AD60" s="191">
        <v>223617</v>
      </c>
      <c r="AE60" s="191">
        <v>130377</v>
      </c>
      <c r="AF60" s="191">
        <v>0</v>
      </c>
      <c r="AG60" s="191">
        <v>0</v>
      </c>
      <c r="AH60" s="118"/>
      <c r="AI60" s="191">
        <v>0</v>
      </c>
      <c r="AJ60" s="191">
        <v>0</v>
      </c>
      <c r="AK60" s="191">
        <v>0</v>
      </c>
      <c r="AL60" s="191">
        <v>0</v>
      </c>
      <c r="AM60" s="191">
        <v>0</v>
      </c>
    </row>
    <row r="61" spans="1:39">
      <c r="A61" s="204">
        <v>21900</v>
      </c>
      <c r="B61" s="184" t="s">
        <v>48</v>
      </c>
      <c r="C61" s="188">
        <v>2.0812999999999999E-3</v>
      </c>
      <c r="E61" s="191">
        <v>3091545</v>
      </c>
      <c r="F61" s="191">
        <v>726069</v>
      </c>
      <c r="G61" s="191">
        <v>204581</v>
      </c>
      <c r="H61" s="191">
        <v>144686</v>
      </c>
      <c r="I61" s="191">
        <v>0</v>
      </c>
      <c r="J61" s="118"/>
      <c r="K61" s="191">
        <v>779495</v>
      </c>
      <c r="L61" s="191">
        <v>703359</v>
      </c>
      <c r="M61" s="191">
        <v>278821</v>
      </c>
      <c r="N61" s="191">
        <v>0</v>
      </c>
      <c r="O61" s="191">
        <v>0</v>
      </c>
      <c r="P61" s="118"/>
      <c r="Q61" s="191">
        <v>946502</v>
      </c>
      <c r="R61" s="191">
        <v>-786011</v>
      </c>
      <c r="S61" s="191">
        <v>108419</v>
      </c>
      <c r="T61" s="191">
        <v>144686</v>
      </c>
      <c r="U61" s="191">
        <v>0</v>
      </c>
      <c r="V61" s="118"/>
      <c r="W61" s="191">
        <v>1446951</v>
      </c>
      <c r="X61" s="191">
        <v>852136</v>
      </c>
      <c r="Y61" s="191">
        <v>0</v>
      </c>
      <c r="Z61" s="191">
        <v>0</v>
      </c>
      <c r="AA61" s="191">
        <v>0</v>
      </c>
      <c r="AB61" s="118"/>
      <c r="AC61" s="191">
        <v>139246</v>
      </c>
      <c r="AD61" s="191">
        <v>139246</v>
      </c>
      <c r="AE61" s="191">
        <v>0</v>
      </c>
      <c r="AF61" s="191">
        <v>0</v>
      </c>
      <c r="AG61" s="191">
        <v>0</v>
      </c>
      <c r="AH61" s="118"/>
      <c r="AI61" s="191">
        <v>-220649</v>
      </c>
      <c r="AJ61" s="191">
        <v>-182661</v>
      </c>
      <c r="AK61" s="191">
        <v>-182659</v>
      </c>
      <c r="AL61" s="191">
        <v>0</v>
      </c>
      <c r="AM61" s="191">
        <v>0</v>
      </c>
    </row>
    <row r="62" spans="1:39">
      <c r="A62" s="204">
        <v>22000</v>
      </c>
      <c r="B62" s="184" t="s">
        <v>49</v>
      </c>
      <c r="C62" s="188">
        <v>3.2862E-3</v>
      </c>
      <c r="E62" s="191">
        <v>4885864</v>
      </c>
      <c r="F62" s="191">
        <v>977116</v>
      </c>
      <c r="G62" s="191">
        <v>369561</v>
      </c>
      <c r="H62" s="191">
        <v>228447</v>
      </c>
      <c r="I62" s="191">
        <v>0</v>
      </c>
      <c r="J62" s="118"/>
      <c r="K62" s="191">
        <v>1230757</v>
      </c>
      <c r="L62" s="191">
        <v>1110545</v>
      </c>
      <c r="M62" s="191">
        <v>440236</v>
      </c>
      <c r="N62" s="191">
        <v>0</v>
      </c>
      <c r="O62" s="191">
        <v>0</v>
      </c>
      <c r="P62" s="118"/>
      <c r="Q62" s="191">
        <v>1494449</v>
      </c>
      <c r="R62" s="191">
        <v>-1241047</v>
      </c>
      <c r="S62" s="191">
        <v>171185</v>
      </c>
      <c r="T62" s="191">
        <v>228447</v>
      </c>
      <c r="U62" s="191">
        <v>0</v>
      </c>
      <c r="V62" s="118"/>
      <c r="W62" s="191">
        <v>2284616</v>
      </c>
      <c r="X62" s="191">
        <v>1345452</v>
      </c>
      <c r="Y62" s="191">
        <v>0</v>
      </c>
      <c r="Z62" s="191">
        <v>0</v>
      </c>
      <c r="AA62" s="191">
        <v>0</v>
      </c>
      <c r="AB62" s="118"/>
      <c r="AC62" s="191">
        <v>154322</v>
      </c>
      <c r="AD62" s="191">
        <v>4026</v>
      </c>
      <c r="AE62" s="191">
        <v>0</v>
      </c>
      <c r="AF62" s="191">
        <v>0</v>
      </c>
      <c r="AG62" s="191">
        <v>0</v>
      </c>
      <c r="AH62" s="118"/>
      <c r="AI62" s="191">
        <v>-278280</v>
      </c>
      <c r="AJ62" s="191">
        <v>-241860</v>
      </c>
      <c r="AK62" s="191">
        <v>-241860</v>
      </c>
      <c r="AL62" s="191">
        <v>0</v>
      </c>
      <c r="AM62" s="191">
        <v>0</v>
      </c>
    </row>
    <row r="63" spans="1:39">
      <c r="A63" s="204">
        <v>23000</v>
      </c>
      <c r="B63" s="184" t="s">
        <v>50</v>
      </c>
      <c r="C63" s="188">
        <v>1.1571999999999999E-3</v>
      </c>
      <c r="E63" s="191">
        <v>1796055</v>
      </c>
      <c r="F63" s="191">
        <v>324421</v>
      </c>
      <c r="G63" s="191">
        <v>134445</v>
      </c>
      <c r="H63" s="191">
        <v>80445</v>
      </c>
      <c r="I63" s="191">
        <v>0</v>
      </c>
      <c r="J63" s="118"/>
      <c r="K63" s="191">
        <v>433398</v>
      </c>
      <c r="L63" s="191">
        <v>391066</v>
      </c>
      <c r="M63" s="191">
        <v>155024</v>
      </c>
      <c r="N63" s="191">
        <v>0</v>
      </c>
      <c r="O63" s="191">
        <v>0</v>
      </c>
      <c r="P63" s="118"/>
      <c r="Q63" s="191">
        <v>526254</v>
      </c>
      <c r="R63" s="191">
        <v>-437021</v>
      </c>
      <c r="S63" s="191">
        <v>60281</v>
      </c>
      <c r="T63" s="191">
        <v>80445</v>
      </c>
      <c r="U63" s="191">
        <v>0</v>
      </c>
      <c r="V63" s="118"/>
      <c r="W63" s="191">
        <v>804503</v>
      </c>
      <c r="X63" s="191">
        <v>473787</v>
      </c>
      <c r="Y63" s="191">
        <v>0</v>
      </c>
      <c r="Z63" s="191">
        <v>0</v>
      </c>
      <c r="AA63" s="191">
        <v>0</v>
      </c>
      <c r="AB63" s="118"/>
      <c r="AC63" s="191">
        <v>135313</v>
      </c>
      <c r="AD63" s="191">
        <v>0</v>
      </c>
      <c r="AE63" s="191">
        <v>0</v>
      </c>
      <c r="AF63" s="191">
        <v>0</v>
      </c>
      <c r="AG63" s="191">
        <v>0</v>
      </c>
      <c r="AH63" s="118"/>
      <c r="AI63" s="191">
        <v>-103413</v>
      </c>
      <c r="AJ63" s="191">
        <v>-103411</v>
      </c>
      <c r="AK63" s="191">
        <v>-80860</v>
      </c>
      <c r="AL63" s="191">
        <v>0</v>
      </c>
      <c r="AM63" s="191">
        <v>0</v>
      </c>
    </row>
    <row r="64" spans="1:39">
      <c r="A64" s="204">
        <v>23100</v>
      </c>
      <c r="B64" s="184" t="s">
        <v>51</v>
      </c>
      <c r="C64" s="188">
        <v>7.3612E-3</v>
      </c>
      <c r="E64" s="191">
        <v>12950687</v>
      </c>
      <c r="F64" s="191">
        <v>3676094</v>
      </c>
      <c r="G64" s="191">
        <v>1910759</v>
      </c>
      <c r="H64" s="191">
        <v>511729</v>
      </c>
      <c r="I64" s="191">
        <v>0</v>
      </c>
      <c r="J64" s="118"/>
      <c r="K64" s="191">
        <v>2756939</v>
      </c>
      <c r="L64" s="191">
        <v>2487659</v>
      </c>
      <c r="M64" s="191">
        <v>986143</v>
      </c>
      <c r="N64" s="191">
        <v>0</v>
      </c>
      <c r="O64" s="191">
        <v>0</v>
      </c>
      <c r="P64" s="118"/>
      <c r="Q64" s="191">
        <v>3347616</v>
      </c>
      <c r="R64" s="191">
        <v>-2779987</v>
      </c>
      <c r="S64" s="191">
        <v>383460</v>
      </c>
      <c r="T64" s="191">
        <v>511729</v>
      </c>
      <c r="U64" s="191">
        <v>0</v>
      </c>
      <c r="V64" s="118"/>
      <c r="W64" s="191">
        <v>5117617</v>
      </c>
      <c r="X64" s="191">
        <v>3013859</v>
      </c>
      <c r="Y64" s="191">
        <v>0</v>
      </c>
      <c r="Z64" s="191">
        <v>0</v>
      </c>
      <c r="AA64" s="191">
        <v>0</v>
      </c>
      <c r="AB64" s="118"/>
      <c r="AC64" s="191">
        <v>1728515</v>
      </c>
      <c r="AD64" s="191">
        <v>954563</v>
      </c>
      <c r="AE64" s="191">
        <v>541156</v>
      </c>
      <c r="AF64" s="191">
        <v>0</v>
      </c>
      <c r="AG64" s="191">
        <v>0</v>
      </c>
      <c r="AH64" s="118"/>
      <c r="AI64" s="191">
        <v>0</v>
      </c>
      <c r="AJ64" s="191">
        <v>0</v>
      </c>
      <c r="AK64" s="191">
        <v>0</v>
      </c>
      <c r="AL64" s="191">
        <v>0</v>
      </c>
      <c r="AM64" s="191">
        <v>0</v>
      </c>
    </row>
    <row r="65" spans="1:39">
      <c r="A65" s="204">
        <v>23200</v>
      </c>
      <c r="B65" s="184" t="s">
        <v>52</v>
      </c>
      <c r="C65" s="188">
        <v>4.2136999999999999E-3</v>
      </c>
      <c r="E65" s="191">
        <v>7564452</v>
      </c>
      <c r="F65" s="191">
        <v>2526289</v>
      </c>
      <c r="G65" s="191">
        <v>1396279</v>
      </c>
      <c r="H65" s="191">
        <v>292924</v>
      </c>
      <c r="I65" s="191">
        <v>0</v>
      </c>
      <c r="J65" s="118"/>
      <c r="K65" s="191">
        <v>1578128</v>
      </c>
      <c r="L65" s="191">
        <v>1423986</v>
      </c>
      <c r="M65" s="191">
        <v>564488</v>
      </c>
      <c r="N65" s="191">
        <v>0</v>
      </c>
      <c r="O65" s="191">
        <v>0</v>
      </c>
      <c r="P65" s="118"/>
      <c r="Q65" s="191">
        <v>1916243</v>
      </c>
      <c r="R65" s="191">
        <v>-1591321</v>
      </c>
      <c r="S65" s="191">
        <v>219500</v>
      </c>
      <c r="T65" s="191">
        <v>292924</v>
      </c>
      <c r="U65" s="191">
        <v>0</v>
      </c>
      <c r="V65" s="118"/>
      <c r="W65" s="191">
        <v>2929427</v>
      </c>
      <c r="X65" s="191">
        <v>1725194</v>
      </c>
      <c r="Y65" s="191">
        <v>0</v>
      </c>
      <c r="Z65" s="191">
        <v>0</v>
      </c>
      <c r="AA65" s="191">
        <v>0</v>
      </c>
      <c r="AB65" s="118"/>
      <c r="AC65" s="191">
        <v>1140654</v>
      </c>
      <c r="AD65" s="191">
        <v>968430</v>
      </c>
      <c r="AE65" s="191">
        <v>612291</v>
      </c>
      <c r="AF65" s="191">
        <v>0</v>
      </c>
      <c r="AG65" s="191">
        <v>0</v>
      </c>
      <c r="AH65" s="118"/>
      <c r="AI65" s="191">
        <v>0</v>
      </c>
      <c r="AJ65" s="191">
        <v>0</v>
      </c>
      <c r="AK65" s="191">
        <v>0</v>
      </c>
      <c r="AL65" s="191">
        <v>0</v>
      </c>
      <c r="AM65" s="191">
        <v>0</v>
      </c>
    </row>
    <row r="66" spans="1:39">
      <c r="A66" s="204">
        <v>30000</v>
      </c>
      <c r="B66" s="184" t="s">
        <v>53</v>
      </c>
      <c r="C66" s="188">
        <v>9.0109999999999995E-4</v>
      </c>
      <c r="E66" s="191">
        <v>1173000</v>
      </c>
      <c r="F66" s="191">
        <v>162548</v>
      </c>
      <c r="G66" s="191">
        <v>69266</v>
      </c>
      <c r="H66" s="191">
        <v>62642</v>
      </c>
      <c r="I66" s="191">
        <v>0</v>
      </c>
      <c r="J66" s="118"/>
      <c r="K66" s="191">
        <v>337483</v>
      </c>
      <c r="L66" s="191">
        <v>304520</v>
      </c>
      <c r="M66" s="191">
        <v>120716</v>
      </c>
      <c r="N66" s="191">
        <v>0</v>
      </c>
      <c r="O66" s="191">
        <v>0</v>
      </c>
      <c r="P66" s="118"/>
      <c r="Q66" s="191">
        <v>409789</v>
      </c>
      <c r="R66" s="191">
        <v>-340304</v>
      </c>
      <c r="S66" s="191">
        <v>46940</v>
      </c>
      <c r="T66" s="191">
        <v>62642</v>
      </c>
      <c r="U66" s="191">
        <v>0</v>
      </c>
      <c r="V66" s="118"/>
      <c r="W66" s="191">
        <v>626458</v>
      </c>
      <c r="X66" s="191">
        <v>368933</v>
      </c>
      <c r="Y66" s="191">
        <v>0</v>
      </c>
      <c r="Z66" s="191">
        <v>0</v>
      </c>
      <c r="AA66" s="191">
        <v>0</v>
      </c>
      <c r="AB66" s="118"/>
      <c r="AC66" s="191">
        <v>0</v>
      </c>
      <c r="AD66" s="191">
        <v>0</v>
      </c>
      <c r="AE66" s="191">
        <v>0</v>
      </c>
      <c r="AF66" s="191">
        <v>0</v>
      </c>
      <c r="AG66" s="191">
        <v>0</v>
      </c>
      <c r="AH66" s="118"/>
      <c r="AI66" s="191">
        <v>-200730</v>
      </c>
      <c r="AJ66" s="191">
        <v>-170601</v>
      </c>
      <c r="AK66" s="191">
        <v>-98390</v>
      </c>
      <c r="AL66" s="191">
        <v>0</v>
      </c>
      <c r="AM66" s="191">
        <v>0</v>
      </c>
    </row>
    <row r="67" spans="1:39">
      <c r="A67" s="204">
        <v>30100</v>
      </c>
      <c r="B67" s="184" t="s">
        <v>54</v>
      </c>
      <c r="C67" s="188">
        <v>8.4092999999999998E-3</v>
      </c>
      <c r="E67" s="191">
        <v>11722344</v>
      </c>
      <c r="F67" s="191">
        <v>2562404</v>
      </c>
      <c r="G67" s="191">
        <v>1382774</v>
      </c>
      <c r="H67" s="191">
        <v>584589</v>
      </c>
      <c r="I67" s="191">
        <v>0</v>
      </c>
      <c r="J67" s="118"/>
      <c r="K67" s="191">
        <v>3149476</v>
      </c>
      <c r="L67" s="191">
        <v>2841856</v>
      </c>
      <c r="M67" s="191">
        <v>1126552</v>
      </c>
      <c r="N67" s="191">
        <v>0</v>
      </c>
      <c r="O67" s="191">
        <v>0</v>
      </c>
      <c r="P67" s="118"/>
      <c r="Q67" s="191">
        <v>3824255</v>
      </c>
      <c r="R67" s="191">
        <v>-3175806</v>
      </c>
      <c r="S67" s="191">
        <v>438057</v>
      </c>
      <c r="T67" s="191">
        <v>584589</v>
      </c>
      <c r="U67" s="191">
        <v>0</v>
      </c>
      <c r="V67" s="118"/>
      <c r="W67" s="191">
        <v>5846271</v>
      </c>
      <c r="X67" s="191">
        <v>3442978</v>
      </c>
      <c r="Y67" s="191">
        <v>0</v>
      </c>
      <c r="Z67" s="191">
        <v>0</v>
      </c>
      <c r="AA67" s="191">
        <v>0</v>
      </c>
      <c r="AB67" s="118"/>
      <c r="AC67" s="191">
        <v>34318</v>
      </c>
      <c r="AD67" s="191">
        <v>0</v>
      </c>
      <c r="AE67" s="191">
        <v>0</v>
      </c>
      <c r="AF67" s="191">
        <v>0</v>
      </c>
      <c r="AG67" s="191">
        <v>0</v>
      </c>
      <c r="AH67" s="118"/>
      <c r="AI67" s="191">
        <v>-1131976</v>
      </c>
      <c r="AJ67" s="191">
        <v>-546624</v>
      </c>
      <c r="AK67" s="191">
        <v>-181835</v>
      </c>
      <c r="AL67" s="191">
        <v>0</v>
      </c>
      <c r="AM67" s="191">
        <v>0</v>
      </c>
    </row>
    <row r="68" spans="1:39">
      <c r="A68" s="204">
        <v>30102</v>
      </c>
      <c r="B68" s="184" t="s">
        <v>55</v>
      </c>
      <c r="C68" s="188">
        <v>1.6689999999999999E-4</v>
      </c>
      <c r="E68" s="191">
        <v>244323</v>
      </c>
      <c r="F68" s="191">
        <v>49086</v>
      </c>
      <c r="G68" s="191">
        <v>16321</v>
      </c>
      <c r="H68" s="191">
        <v>11602</v>
      </c>
      <c r="I68" s="191">
        <v>0</v>
      </c>
      <c r="J68" s="118"/>
      <c r="K68" s="191">
        <v>62508</v>
      </c>
      <c r="L68" s="191">
        <v>56403</v>
      </c>
      <c r="M68" s="191">
        <v>22359</v>
      </c>
      <c r="N68" s="191">
        <v>0</v>
      </c>
      <c r="O68" s="191">
        <v>0</v>
      </c>
      <c r="P68" s="118"/>
      <c r="Q68" s="191">
        <v>75900</v>
      </c>
      <c r="R68" s="191">
        <v>-63030</v>
      </c>
      <c r="S68" s="191">
        <v>8694</v>
      </c>
      <c r="T68" s="191">
        <v>11602</v>
      </c>
      <c r="U68" s="191">
        <v>0</v>
      </c>
      <c r="V68" s="118"/>
      <c r="W68" s="191">
        <v>116031</v>
      </c>
      <c r="X68" s="191">
        <v>68333</v>
      </c>
      <c r="Y68" s="191">
        <v>0</v>
      </c>
      <c r="Z68" s="191">
        <v>0</v>
      </c>
      <c r="AA68" s="191">
        <v>0</v>
      </c>
      <c r="AB68" s="118"/>
      <c r="AC68" s="191">
        <v>9100</v>
      </c>
      <c r="AD68" s="191">
        <v>2113</v>
      </c>
      <c r="AE68" s="191">
        <v>0</v>
      </c>
      <c r="AF68" s="191">
        <v>0</v>
      </c>
      <c r="AG68" s="191">
        <v>0</v>
      </c>
      <c r="AH68" s="118"/>
      <c r="AI68" s="191">
        <v>-19216</v>
      </c>
      <c r="AJ68" s="191">
        <v>-14733</v>
      </c>
      <c r="AK68" s="191">
        <v>-14732</v>
      </c>
      <c r="AL68" s="191">
        <v>0</v>
      </c>
      <c r="AM68" s="191">
        <v>0</v>
      </c>
    </row>
    <row r="69" spans="1:39">
      <c r="A69" s="204">
        <v>30103</v>
      </c>
      <c r="B69" s="184" t="s">
        <v>56</v>
      </c>
      <c r="C69" s="188">
        <v>2.1670000000000001E-4</v>
      </c>
      <c r="E69" s="191">
        <v>335591</v>
      </c>
      <c r="F69" s="191">
        <v>69338</v>
      </c>
      <c r="G69" s="191">
        <v>23377</v>
      </c>
      <c r="H69" s="191">
        <v>15064</v>
      </c>
      <c r="I69" s="191">
        <v>0</v>
      </c>
      <c r="J69" s="118"/>
      <c r="K69" s="191">
        <v>81159</v>
      </c>
      <c r="L69" s="191">
        <v>73232</v>
      </c>
      <c r="M69" s="191">
        <v>29030</v>
      </c>
      <c r="N69" s="191">
        <v>0</v>
      </c>
      <c r="O69" s="191">
        <v>0</v>
      </c>
      <c r="P69" s="118"/>
      <c r="Q69" s="191">
        <v>98548</v>
      </c>
      <c r="R69" s="191">
        <v>-81838</v>
      </c>
      <c r="S69" s="191">
        <v>11288</v>
      </c>
      <c r="T69" s="191">
        <v>15064</v>
      </c>
      <c r="U69" s="191">
        <v>0</v>
      </c>
      <c r="V69" s="118"/>
      <c r="W69" s="191">
        <v>150653</v>
      </c>
      <c r="X69" s="191">
        <v>88722</v>
      </c>
      <c r="Y69" s="191">
        <v>0</v>
      </c>
      <c r="Z69" s="191">
        <v>0</v>
      </c>
      <c r="AA69" s="191">
        <v>0</v>
      </c>
      <c r="AB69" s="118"/>
      <c r="AC69" s="191">
        <v>25339</v>
      </c>
      <c r="AD69" s="191">
        <v>6165</v>
      </c>
      <c r="AE69" s="191">
        <v>0</v>
      </c>
      <c r="AF69" s="191">
        <v>0</v>
      </c>
      <c r="AG69" s="191">
        <v>0</v>
      </c>
      <c r="AH69" s="118"/>
      <c r="AI69" s="191">
        <v>-20108</v>
      </c>
      <c r="AJ69" s="191">
        <v>-16943</v>
      </c>
      <c r="AK69" s="191">
        <v>-16941</v>
      </c>
      <c r="AL69" s="191">
        <v>0</v>
      </c>
      <c r="AM69" s="191">
        <v>0</v>
      </c>
    </row>
    <row r="70" spans="1:39">
      <c r="A70" s="204">
        <v>30104</v>
      </c>
      <c r="B70" s="184" t="s">
        <v>57</v>
      </c>
      <c r="C70" s="188">
        <v>1.187E-4</v>
      </c>
      <c r="E70" s="191">
        <v>158037</v>
      </c>
      <c r="F70" s="191">
        <v>-2653</v>
      </c>
      <c r="G70" s="191">
        <v>-16100</v>
      </c>
      <c r="H70" s="191">
        <v>8252</v>
      </c>
      <c r="I70" s="191">
        <v>0</v>
      </c>
      <c r="J70" s="118"/>
      <c r="K70" s="191">
        <v>44456</v>
      </c>
      <c r="L70" s="191">
        <v>40114</v>
      </c>
      <c r="M70" s="191">
        <v>15902</v>
      </c>
      <c r="N70" s="191">
        <v>0</v>
      </c>
      <c r="O70" s="191">
        <v>0</v>
      </c>
      <c r="P70" s="118"/>
      <c r="Q70" s="191">
        <v>53981</v>
      </c>
      <c r="R70" s="191">
        <v>-44828</v>
      </c>
      <c r="S70" s="191">
        <v>6183</v>
      </c>
      <c r="T70" s="191">
        <v>8252</v>
      </c>
      <c r="U70" s="191">
        <v>0</v>
      </c>
      <c r="V70" s="118"/>
      <c r="W70" s="191">
        <v>82522</v>
      </c>
      <c r="X70" s="191">
        <v>48599</v>
      </c>
      <c r="Y70" s="191">
        <v>0</v>
      </c>
      <c r="Z70" s="191">
        <v>0</v>
      </c>
      <c r="AA70" s="191">
        <v>0</v>
      </c>
      <c r="AB70" s="118"/>
      <c r="AC70" s="191">
        <v>23616</v>
      </c>
      <c r="AD70" s="191">
        <v>0</v>
      </c>
      <c r="AE70" s="191">
        <v>0</v>
      </c>
      <c r="AF70" s="191">
        <v>0</v>
      </c>
      <c r="AG70" s="191">
        <v>0</v>
      </c>
      <c r="AH70" s="118"/>
      <c r="AI70" s="191">
        <v>-46538</v>
      </c>
      <c r="AJ70" s="191">
        <v>-46538</v>
      </c>
      <c r="AK70" s="191">
        <v>-38185</v>
      </c>
      <c r="AL70" s="191">
        <v>0</v>
      </c>
      <c r="AM70" s="191">
        <v>0</v>
      </c>
    </row>
    <row r="71" spans="1:39">
      <c r="A71" s="204">
        <v>30105</v>
      </c>
      <c r="B71" s="184" t="s">
        <v>58</v>
      </c>
      <c r="C71" s="188">
        <v>8.9470000000000001E-4</v>
      </c>
      <c r="E71" s="191">
        <v>1455029</v>
      </c>
      <c r="F71" s="191">
        <v>297017</v>
      </c>
      <c r="G71" s="191">
        <v>108912</v>
      </c>
      <c r="H71" s="191">
        <v>62197</v>
      </c>
      <c r="I71" s="191">
        <v>0</v>
      </c>
      <c r="J71" s="118"/>
      <c r="K71" s="191">
        <v>335086</v>
      </c>
      <c r="L71" s="191">
        <v>302357</v>
      </c>
      <c r="M71" s="191">
        <v>119858</v>
      </c>
      <c r="N71" s="191">
        <v>0</v>
      </c>
      <c r="O71" s="191">
        <v>0</v>
      </c>
      <c r="P71" s="118"/>
      <c r="Q71" s="191">
        <v>406878</v>
      </c>
      <c r="R71" s="191">
        <v>-337887</v>
      </c>
      <c r="S71" s="191">
        <v>46607</v>
      </c>
      <c r="T71" s="191">
        <v>62197</v>
      </c>
      <c r="U71" s="191">
        <v>0</v>
      </c>
      <c r="V71" s="118"/>
      <c r="W71" s="191">
        <v>622009</v>
      </c>
      <c r="X71" s="191">
        <v>366313</v>
      </c>
      <c r="Y71" s="191">
        <v>0</v>
      </c>
      <c r="Z71" s="191">
        <v>0</v>
      </c>
      <c r="AA71" s="191">
        <v>0</v>
      </c>
      <c r="AB71" s="118"/>
      <c r="AC71" s="191">
        <v>148611</v>
      </c>
      <c r="AD71" s="191">
        <v>23789</v>
      </c>
      <c r="AE71" s="191">
        <v>0</v>
      </c>
      <c r="AF71" s="191">
        <v>0</v>
      </c>
      <c r="AG71" s="191">
        <v>0</v>
      </c>
      <c r="AH71" s="118"/>
      <c r="AI71" s="191">
        <v>-57555</v>
      </c>
      <c r="AJ71" s="191">
        <v>-57555</v>
      </c>
      <c r="AK71" s="191">
        <v>-57553</v>
      </c>
      <c r="AL71" s="191">
        <v>0</v>
      </c>
      <c r="AM71" s="191">
        <v>0</v>
      </c>
    </row>
    <row r="72" spans="1:39">
      <c r="A72" s="204">
        <v>30200</v>
      </c>
      <c r="B72" s="184" t="s">
        <v>59</v>
      </c>
      <c r="C72" s="188">
        <v>1.9358999999999999E-3</v>
      </c>
      <c r="E72" s="191">
        <v>2823832</v>
      </c>
      <c r="F72" s="191">
        <v>647988</v>
      </c>
      <c r="G72" s="191">
        <v>315946</v>
      </c>
      <c r="H72" s="191">
        <v>134578</v>
      </c>
      <c r="I72" s="191">
        <v>0</v>
      </c>
      <c r="J72" s="118"/>
      <c r="K72" s="191">
        <v>725039</v>
      </c>
      <c r="L72" s="191">
        <v>654222</v>
      </c>
      <c r="M72" s="191">
        <v>259343</v>
      </c>
      <c r="N72" s="191">
        <v>0</v>
      </c>
      <c r="O72" s="191">
        <v>0</v>
      </c>
      <c r="P72" s="118"/>
      <c r="Q72" s="191">
        <v>880380</v>
      </c>
      <c r="R72" s="191">
        <v>-731100</v>
      </c>
      <c r="S72" s="191">
        <v>100845</v>
      </c>
      <c r="T72" s="191">
        <v>134578</v>
      </c>
      <c r="U72" s="191">
        <v>0</v>
      </c>
      <c r="V72" s="118"/>
      <c r="W72" s="191">
        <v>1345867</v>
      </c>
      <c r="X72" s="191">
        <v>792606</v>
      </c>
      <c r="Y72" s="191">
        <v>0</v>
      </c>
      <c r="Z72" s="191">
        <v>0</v>
      </c>
      <c r="AA72" s="191">
        <v>0</v>
      </c>
      <c r="AB72" s="118"/>
      <c r="AC72" s="191">
        <v>0</v>
      </c>
      <c r="AD72" s="191">
        <v>0</v>
      </c>
      <c r="AE72" s="191">
        <v>0</v>
      </c>
      <c r="AF72" s="191">
        <v>0</v>
      </c>
      <c r="AG72" s="191">
        <v>0</v>
      </c>
      <c r="AH72" s="118"/>
      <c r="AI72" s="191">
        <v>-127454</v>
      </c>
      <c r="AJ72" s="191">
        <v>-67740</v>
      </c>
      <c r="AK72" s="191">
        <v>-44242</v>
      </c>
      <c r="AL72" s="191">
        <v>0</v>
      </c>
      <c r="AM72" s="191">
        <v>0</v>
      </c>
    </row>
    <row r="73" spans="1:39">
      <c r="A73" s="204">
        <v>30300</v>
      </c>
      <c r="B73" s="184" t="s">
        <v>60</v>
      </c>
      <c r="C73" s="188">
        <v>6.3809999999999995E-4</v>
      </c>
      <c r="E73" s="191">
        <v>909965</v>
      </c>
      <c r="F73" s="191">
        <v>232213</v>
      </c>
      <c r="G73" s="191">
        <v>119028</v>
      </c>
      <c r="H73" s="191">
        <v>44359</v>
      </c>
      <c r="I73" s="191">
        <v>0</v>
      </c>
      <c r="J73" s="118"/>
      <c r="K73" s="191">
        <v>238983</v>
      </c>
      <c r="L73" s="191">
        <v>215641</v>
      </c>
      <c r="M73" s="191">
        <v>85483</v>
      </c>
      <c r="N73" s="191">
        <v>0</v>
      </c>
      <c r="O73" s="191">
        <v>0</v>
      </c>
      <c r="P73" s="118"/>
      <c r="Q73" s="191">
        <v>290186</v>
      </c>
      <c r="R73" s="191">
        <v>-240981</v>
      </c>
      <c r="S73" s="191">
        <v>33240</v>
      </c>
      <c r="T73" s="191">
        <v>44359</v>
      </c>
      <c r="U73" s="191">
        <v>0</v>
      </c>
      <c r="V73" s="118"/>
      <c r="W73" s="191">
        <v>443617</v>
      </c>
      <c r="X73" s="191">
        <v>261254</v>
      </c>
      <c r="Y73" s="191">
        <v>0</v>
      </c>
      <c r="Z73" s="191">
        <v>0</v>
      </c>
      <c r="AA73" s="191">
        <v>0</v>
      </c>
      <c r="AB73" s="118"/>
      <c r="AC73" s="191">
        <v>892</v>
      </c>
      <c r="AD73" s="191">
        <v>306</v>
      </c>
      <c r="AE73" s="191">
        <v>305</v>
      </c>
      <c r="AF73" s="191">
        <v>0</v>
      </c>
      <c r="AG73" s="191">
        <v>0</v>
      </c>
      <c r="AH73" s="118"/>
      <c r="AI73" s="191">
        <v>-63713</v>
      </c>
      <c r="AJ73" s="191">
        <v>-4007</v>
      </c>
      <c r="AK73" s="191">
        <v>0</v>
      </c>
      <c r="AL73" s="191">
        <v>0</v>
      </c>
      <c r="AM73" s="191">
        <v>0</v>
      </c>
    </row>
    <row r="74" spans="1:39">
      <c r="A74" s="204">
        <v>30400</v>
      </c>
      <c r="B74" s="184" t="s">
        <v>61</v>
      </c>
      <c r="C74" s="188">
        <v>1.1613999999999999E-3</v>
      </c>
      <c r="E74" s="191">
        <v>1666567</v>
      </c>
      <c r="F74" s="191">
        <v>378486</v>
      </c>
      <c r="G74" s="191">
        <v>257456</v>
      </c>
      <c r="H74" s="191">
        <v>80737</v>
      </c>
      <c r="I74" s="191">
        <v>0</v>
      </c>
      <c r="J74" s="118"/>
      <c r="K74" s="191">
        <v>434971</v>
      </c>
      <c r="L74" s="191">
        <v>392486</v>
      </c>
      <c r="M74" s="191">
        <v>155587</v>
      </c>
      <c r="N74" s="191">
        <v>0</v>
      </c>
      <c r="O74" s="191">
        <v>0</v>
      </c>
      <c r="P74" s="118"/>
      <c r="Q74" s="191">
        <v>528164</v>
      </c>
      <c r="R74" s="191">
        <v>-438607</v>
      </c>
      <c r="S74" s="191">
        <v>60500</v>
      </c>
      <c r="T74" s="191">
        <v>80737</v>
      </c>
      <c r="U74" s="191">
        <v>0</v>
      </c>
      <c r="V74" s="118"/>
      <c r="W74" s="191">
        <v>807423</v>
      </c>
      <c r="X74" s="191">
        <v>475506</v>
      </c>
      <c r="Y74" s="191">
        <v>0</v>
      </c>
      <c r="Z74" s="191">
        <v>0</v>
      </c>
      <c r="AA74" s="191">
        <v>0</v>
      </c>
      <c r="AB74" s="118"/>
      <c r="AC74" s="191">
        <v>41368</v>
      </c>
      <c r="AD74" s="191">
        <v>41368</v>
      </c>
      <c r="AE74" s="191">
        <v>41369</v>
      </c>
      <c r="AF74" s="191">
        <v>0</v>
      </c>
      <c r="AG74" s="191">
        <v>0</v>
      </c>
      <c r="AH74" s="118"/>
      <c r="AI74" s="191">
        <v>-145359</v>
      </c>
      <c r="AJ74" s="191">
        <v>-92267</v>
      </c>
      <c r="AK74" s="191">
        <v>0</v>
      </c>
      <c r="AL74" s="191">
        <v>0</v>
      </c>
      <c r="AM74" s="191">
        <v>0</v>
      </c>
    </row>
    <row r="75" spans="1:39">
      <c r="A75" s="204">
        <v>30405</v>
      </c>
      <c r="B75" s="184" t="s">
        <v>62</v>
      </c>
      <c r="C75" s="188">
        <v>6.8550000000000002E-4</v>
      </c>
      <c r="E75" s="191">
        <v>806160</v>
      </c>
      <c r="F75" s="191">
        <v>1813</v>
      </c>
      <c r="G75" s="191">
        <v>-5540</v>
      </c>
      <c r="H75" s="191">
        <v>47654</v>
      </c>
      <c r="I75" s="191">
        <v>0</v>
      </c>
      <c r="J75" s="118"/>
      <c r="K75" s="191">
        <v>256736</v>
      </c>
      <c r="L75" s="191">
        <v>231659</v>
      </c>
      <c r="M75" s="191">
        <v>91833</v>
      </c>
      <c r="N75" s="191">
        <v>0</v>
      </c>
      <c r="O75" s="191">
        <v>0</v>
      </c>
      <c r="P75" s="118"/>
      <c r="Q75" s="191">
        <v>311741</v>
      </c>
      <c r="R75" s="191">
        <v>-258882</v>
      </c>
      <c r="S75" s="191">
        <v>35709</v>
      </c>
      <c r="T75" s="191">
        <v>47654</v>
      </c>
      <c r="U75" s="191">
        <v>0</v>
      </c>
      <c r="V75" s="118"/>
      <c r="W75" s="191">
        <v>476570</v>
      </c>
      <c r="X75" s="191">
        <v>280661</v>
      </c>
      <c r="Y75" s="191">
        <v>0</v>
      </c>
      <c r="Z75" s="191">
        <v>0</v>
      </c>
      <c r="AA75" s="191">
        <v>0</v>
      </c>
      <c r="AB75" s="118"/>
      <c r="AC75" s="191">
        <v>12737</v>
      </c>
      <c r="AD75" s="191">
        <v>0</v>
      </c>
      <c r="AE75" s="191">
        <v>0</v>
      </c>
      <c r="AF75" s="191">
        <v>0</v>
      </c>
      <c r="AG75" s="191">
        <v>0</v>
      </c>
      <c r="AH75" s="118"/>
      <c r="AI75" s="191">
        <v>-251624</v>
      </c>
      <c r="AJ75" s="191">
        <v>-251625</v>
      </c>
      <c r="AK75" s="191">
        <v>-133082</v>
      </c>
      <c r="AL75" s="191">
        <v>0</v>
      </c>
      <c r="AM75" s="191">
        <v>0</v>
      </c>
    </row>
    <row r="76" spans="1:39">
      <c r="A76" s="204">
        <v>30500</v>
      </c>
      <c r="B76" s="184" t="s">
        <v>63</v>
      </c>
      <c r="C76" s="188">
        <v>1.2527E-3</v>
      </c>
      <c r="E76" s="191">
        <v>1804181</v>
      </c>
      <c r="F76" s="191">
        <v>415398</v>
      </c>
      <c r="G76" s="191">
        <v>204538</v>
      </c>
      <c r="H76" s="191">
        <v>87084</v>
      </c>
      <c r="I76" s="191">
        <v>0</v>
      </c>
      <c r="J76" s="118"/>
      <c r="K76" s="191">
        <v>469165</v>
      </c>
      <c r="L76" s="191">
        <v>423340</v>
      </c>
      <c r="M76" s="191">
        <v>167818</v>
      </c>
      <c r="N76" s="191">
        <v>0</v>
      </c>
      <c r="O76" s="191">
        <v>0</v>
      </c>
      <c r="P76" s="118"/>
      <c r="Q76" s="191">
        <v>569684</v>
      </c>
      <c r="R76" s="191">
        <v>-473087</v>
      </c>
      <c r="S76" s="191">
        <v>65256</v>
      </c>
      <c r="T76" s="191">
        <v>87084</v>
      </c>
      <c r="U76" s="191">
        <v>0</v>
      </c>
      <c r="V76" s="118"/>
      <c r="W76" s="191">
        <v>870896</v>
      </c>
      <c r="X76" s="191">
        <v>512887</v>
      </c>
      <c r="Y76" s="191">
        <v>0</v>
      </c>
      <c r="Z76" s="191">
        <v>0</v>
      </c>
      <c r="AA76" s="191">
        <v>0</v>
      </c>
      <c r="AB76" s="118"/>
      <c r="AC76" s="191">
        <v>0</v>
      </c>
      <c r="AD76" s="191">
        <v>0</v>
      </c>
      <c r="AE76" s="191">
        <v>0</v>
      </c>
      <c r="AF76" s="191">
        <v>0</v>
      </c>
      <c r="AG76" s="191">
        <v>0</v>
      </c>
      <c r="AH76" s="118"/>
      <c r="AI76" s="191">
        <v>-105564</v>
      </c>
      <c r="AJ76" s="191">
        <v>-47742</v>
      </c>
      <c r="AK76" s="191">
        <v>-28536</v>
      </c>
      <c r="AL76" s="191">
        <v>0</v>
      </c>
      <c r="AM76" s="191">
        <v>0</v>
      </c>
    </row>
    <row r="77" spans="1:39">
      <c r="A77" s="204">
        <v>30600</v>
      </c>
      <c r="B77" s="184" t="s">
        <v>64</v>
      </c>
      <c r="C77" s="188">
        <v>9.1410000000000005E-4</v>
      </c>
      <c r="E77" s="191">
        <v>1217383</v>
      </c>
      <c r="F77" s="191">
        <v>210812</v>
      </c>
      <c r="G77" s="191">
        <v>87401</v>
      </c>
      <c r="H77" s="191">
        <v>63545</v>
      </c>
      <c r="I77" s="191">
        <v>0</v>
      </c>
      <c r="J77" s="118"/>
      <c r="K77" s="191">
        <v>342351</v>
      </c>
      <c r="L77" s="191">
        <v>308913</v>
      </c>
      <c r="M77" s="191">
        <v>122457</v>
      </c>
      <c r="N77" s="191">
        <v>0</v>
      </c>
      <c r="O77" s="191">
        <v>0</v>
      </c>
      <c r="P77" s="118"/>
      <c r="Q77" s="191">
        <v>415701</v>
      </c>
      <c r="R77" s="191">
        <v>-345214</v>
      </c>
      <c r="S77" s="191">
        <v>47617</v>
      </c>
      <c r="T77" s="191">
        <v>63545</v>
      </c>
      <c r="U77" s="191">
        <v>0</v>
      </c>
      <c r="V77" s="118"/>
      <c r="W77" s="191">
        <v>635496</v>
      </c>
      <c r="X77" s="191">
        <v>374255</v>
      </c>
      <c r="Y77" s="191">
        <v>0</v>
      </c>
      <c r="Z77" s="191">
        <v>0</v>
      </c>
      <c r="AA77" s="191">
        <v>0</v>
      </c>
      <c r="AB77" s="118"/>
      <c r="AC77" s="191">
        <v>0</v>
      </c>
      <c r="AD77" s="191">
        <v>0</v>
      </c>
      <c r="AE77" s="191">
        <v>0</v>
      </c>
      <c r="AF77" s="191">
        <v>0</v>
      </c>
      <c r="AG77" s="191">
        <v>0</v>
      </c>
      <c r="AH77" s="118"/>
      <c r="AI77" s="191">
        <v>-176165</v>
      </c>
      <c r="AJ77" s="191">
        <v>-127142</v>
      </c>
      <c r="AK77" s="191">
        <v>-82673</v>
      </c>
      <c r="AL77" s="191">
        <v>0</v>
      </c>
      <c r="AM77" s="191">
        <v>0</v>
      </c>
    </row>
    <row r="78" spans="1:39">
      <c r="A78" s="204">
        <v>30601</v>
      </c>
      <c r="B78" s="184" t="s">
        <v>65</v>
      </c>
      <c r="C78" s="188">
        <v>9.7000000000000003E-6</v>
      </c>
      <c r="E78" s="191">
        <v>-5339</v>
      </c>
      <c r="F78" s="191">
        <v>-13486</v>
      </c>
      <c r="G78" s="191">
        <v>-16293</v>
      </c>
      <c r="H78" s="191">
        <v>674</v>
      </c>
      <c r="I78" s="191">
        <v>0</v>
      </c>
      <c r="J78" s="118"/>
      <c r="K78" s="191">
        <v>3633</v>
      </c>
      <c r="L78" s="191">
        <v>3278</v>
      </c>
      <c r="M78" s="191">
        <v>1299</v>
      </c>
      <c r="N78" s="191">
        <v>0</v>
      </c>
      <c r="O78" s="191">
        <v>0</v>
      </c>
      <c r="P78" s="118"/>
      <c r="Q78" s="191">
        <v>4411</v>
      </c>
      <c r="R78" s="191">
        <v>-3663</v>
      </c>
      <c r="S78" s="191">
        <v>505</v>
      </c>
      <c r="T78" s="191">
        <v>674</v>
      </c>
      <c r="U78" s="191">
        <v>0</v>
      </c>
      <c r="V78" s="118"/>
      <c r="W78" s="191">
        <v>6744</v>
      </c>
      <c r="X78" s="191">
        <v>3971</v>
      </c>
      <c r="Y78" s="191">
        <v>0</v>
      </c>
      <c r="Z78" s="191">
        <v>0</v>
      </c>
      <c r="AA78" s="191">
        <v>0</v>
      </c>
      <c r="AB78" s="118"/>
      <c r="AC78" s="191">
        <v>1026</v>
      </c>
      <c r="AD78" s="191">
        <v>1026</v>
      </c>
      <c r="AE78" s="191">
        <v>0</v>
      </c>
      <c r="AF78" s="191">
        <v>0</v>
      </c>
      <c r="AG78" s="191">
        <v>0</v>
      </c>
      <c r="AH78" s="118"/>
      <c r="AI78" s="191">
        <v>-21153</v>
      </c>
      <c r="AJ78" s="191">
        <v>-18098</v>
      </c>
      <c r="AK78" s="191">
        <v>-18097</v>
      </c>
      <c r="AL78" s="191">
        <v>0</v>
      </c>
      <c r="AM78" s="191">
        <v>0</v>
      </c>
    </row>
    <row r="79" spans="1:39">
      <c r="A79" s="204">
        <v>30700</v>
      </c>
      <c r="B79" s="184" t="s">
        <v>66</v>
      </c>
      <c r="C79" s="188">
        <v>2.4683999999999999E-3</v>
      </c>
      <c r="E79" s="191">
        <v>3559701</v>
      </c>
      <c r="F79" s="191">
        <v>773146</v>
      </c>
      <c r="G79" s="191">
        <v>385111</v>
      </c>
      <c r="H79" s="191">
        <v>171596</v>
      </c>
      <c r="I79" s="191">
        <v>0</v>
      </c>
      <c r="J79" s="118"/>
      <c r="K79" s="191">
        <v>924473</v>
      </c>
      <c r="L79" s="191">
        <v>834176</v>
      </c>
      <c r="M79" s="191">
        <v>330679</v>
      </c>
      <c r="N79" s="191">
        <v>0</v>
      </c>
      <c r="O79" s="191">
        <v>0</v>
      </c>
      <c r="P79" s="118"/>
      <c r="Q79" s="191">
        <v>1122542</v>
      </c>
      <c r="R79" s="191">
        <v>-932201</v>
      </c>
      <c r="S79" s="191">
        <v>128584</v>
      </c>
      <c r="T79" s="191">
        <v>171596</v>
      </c>
      <c r="U79" s="191">
        <v>0</v>
      </c>
      <c r="V79" s="118"/>
      <c r="W79" s="191">
        <v>1716069</v>
      </c>
      <c r="X79" s="191">
        <v>1010625</v>
      </c>
      <c r="Y79" s="191">
        <v>0</v>
      </c>
      <c r="Z79" s="191">
        <v>0</v>
      </c>
      <c r="AA79" s="191">
        <v>0</v>
      </c>
      <c r="AB79" s="118"/>
      <c r="AC79" s="191">
        <v>0</v>
      </c>
      <c r="AD79" s="191">
        <v>0</v>
      </c>
      <c r="AE79" s="191">
        <v>0</v>
      </c>
      <c r="AF79" s="191">
        <v>0</v>
      </c>
      <c r="AG79" s="191">
        <v>0</v>
      </c>
      <c r="AH79" s="118"/>
      <c r="AI79" s="191">
        <v>-203383</v>
      </c>
      <c r="AJ79" s="191">
        <v>-139454</v>
      </c>
      <c r="AK79" s="191">
        <v>-74152</v>
      </c>
      <c r="AL79" s="191">
        <v>0</v>
      </c>
      <c r="AM79" s="191">
        <v>0</v>
      </c>
    </row>
    <row r="80" spans="1:39">
      <c r="A80" s="204">
        <v>30705</v>
      </c>
      <c r="B80" s="184" t="s">
        <v>67</v>
      </c>
      <c r="C80" s="188">
        <v>4.8789999999999999E-4</v>
      </c>
      <c r="E80" s="191">
        <v>702103</v>
      </c>
      <c r="F80" s="191">
        <v>166669</v>
      </c>
      <c r="G80" s="191">
        <v>100883</v>
      </c>
      <c r="H80" s="191">
        <v>33917</v>
      </c>
      <c r="I80" s="191">
        <v>0</v>
      </c>
      <c r="J80" s="118"/>
      <c r="K80" s="191">
        <v>182730</v>
      </c>
      <c r="L80" s="191">
        <v>164882</v>
      </c>
      <c r="M80" s="191">
        <v>65362</v>
      </c>
      <c r="N80" s="191">
        <v>0</v>
      </c>
      <c r="O80" s="191">
        <v>0</v>
      </c>
      <c r="P80" s="118"/>
      <c r="Q80" s="191">
        <v>221880</v>
      </c>
      <c r="R80" s="191">
        <v>-184257</v>
      </c>
      <c r="S80" s="191">
        <v>25416</v>
      </c>
      <c r="T80" s="191">
        <v>33917</v>
      </c>
      <c r="U80" s="191">
        <v>0</v>
      </c>
      <c r="V80" s="118"/>
      <c r="W80" s="191">
        <v>339195</v>
      </c>
      <c r="X80" s="191">
        <v>199758</v>
      </c>
      <c r="Y80" s="191">
        <v>0</v>
      </c>
      <c r="Z80" s="191">
        <v>0</v>
      </c>
      <c r="AA80" s="191">
        <v>0</v>
      </c>
      <c r="AB80" s="118"/>
      <c r="AC80" s="191">
        <v>31308</v>
      </c>
      <c r="AD80" s="191">
        <v>10104</v>
      </c>
      <c r="AE80" s="191">
        <v>10105</v>
      </c>
      <c r="AF80" s="191">
        <v>0</v>
      </c>
      <c r="AG80" s="191">
        <v>0</v>
      </c>
      <c r="AH80" s="118"/>
      <c r="AI80" s="191">
        <v>-73010</v>
      </c>
      <c r="AJ80" s="191">
        <v>-23818</v>
      </c>
      <c r="AK80" s="191">
        <v>0</v>
      </c>
      <c r="AL80" s="191">
        <v>0</v>
      </c>
      <c r="AM80" s="191">
        <v>0</v>
      </c>
    </row>
    <row r="81" spans="1:39">
      <c r="A81" s="204">
        <v>30800</v>
      </c>
      <c r="B81" s="184" t="s">
        <v>68</v>
      </c>
      <c r="C81" s="188">
        <v>8.2280000000000005E-4</v>
      </c>
      <c r="E81" s="191">
        <v>958254</v>
      </c>
      <c r="F81" s="191">
        <v>128107</v>
      </c>
      <c r="G81" s="191">
        <v>127837</v>
      </c>
      <c r="H81" s="191">
        <v>57199</v>
      </c>
      <c r="I81" s="191">
        <v>0</v>
      </c>
      <c r="J81" s="118"/>
      <c r="K81" s="191">
        <v>308158</v>
      </c>
      <c r="L81" s="191">
        <v>278059</v>
      </c>
      <c r="M81" s="191">
        <v>110226</v>
      </c>
      <c r="N81" s="191">
        <v>0</v>
      </c>
      <c r="O81" s="191">
        <v>0</v>
      </c>
      <c r="P81" s="118"/>
      <c r="Q81" s="191">
        <v>374181</v>
      </c>
      <c r="R81" s="191">
        <v>-310734</v>
      </c>
      <c r="S81" s="191">
        <v>42861</v>
      </c>
      <c r="T81" s="191">
        <v>57199</v>
      </c>
      <c r="U81" s="191">
        <v>0</v>
      </c>
      <c r="V81" s="118"/>
      <c r="W81" s="191">
        <v>572023</v>
      </c>
      <c r="X81" s="191">
        <v>336875</v>
      </c>
      <c r="Y81" s="191">
        <v>0</v>
      </c>
      <c r="Z81" s="191">
        <v>0</v>
      </c>
      <c r="AA81" s="191">
        <v>0</v>
      </c>
      <c r="AB81" s="118"/>
      <c r="AC81" s="191">
        <v>0</v>
      </c>
      <c r="AD81" s="191">
        <v>0</v>
      </c>
      <c r="AE81" s="191">
        <v>0</v>
      </c>
      <c r="AF81" s="191">
        <v>0</v>
      </c>
      <c r="AG81" s="191">
        <v>0</v>
      </c>
      <c r="AH81" s="118"/>
      <c r="AI81" s="191">
        <v>-296108</v>
      </c>
      <c r="AJ81" s="191">
        <v>-176093</v>
      </c>
      <c r="AK81" s="191">
        <v>-25250</v>
      </c>
      <c r="AL81" s="191">
        <v>0</v>
      </c>
      <c r="AM81" s="191">
        <v>0</v>
      </c>
    </row>
    <row r="82" spans="1:39">
      <c r="A82" s="204">
        <v>30900</v>
      </c>
      <c r="B82" s="184" t="s">
        <v>69</v>
      </c>
      <c r="C82" s="188">
        <v>1.5772E-3</v>
      </c>
      <c r="E82" s="191">
        <v>2266452</v>
      </c>
      <c r="F82" s="191">
        <v>487621</v>
      </c>
      <c r="G82" s="191">
        <v>226698</v>
      </c>
      <c r="H82" s="191">
        <v>109642</v>
      </c>
      <c r="I82" s="191">
        <v>0</v>
      </c>
      <c r="J82" s="118"/>
      <c r="K82" s="191">
        <v>590698</v>
      </c>
      <c r="L82" s="191">
        <v>533002</v>
      </c>
      <c r="M82" s="191">
        <v>211290</v>
      </c>
      <c r="N82" s="191">
        <v>0</v>
      </c>
      <c r="O82" s="191">
        <v>0</v>
      </c>
      <c r="P82" s="118"/>
      <c r="Q82" s="191">
        <v>717255</v>
      </c>
      <c r="R82" s="191">
        <v>-595636</v>
      </c>
      <c r="S82" s="191">
        <v>82160</v>
      </c>
      <c r="T82" s="191">
        <v>109642</v>
      </c>
      <c r="U82" s="191">
        <v>0</v>
      </c>
      <c r="V82" s="118"/>
      <c r="W82" s="191">
        <v>1096493</v>
      </c>
      <c r="X82" s="191">
        <v>645745</v>
      </c>
      <c r="Y82" s="191">
        <v>0</v>
      </c>
      <c r="Z82" s="191">
        <v>0</v>
      </c>
      <c r="AA82" s="191">
        <v>0</v>
      </c>
      <c r="AB82" s="118"/>
      <c r="AC82" s="191">
        <v>0</v>
      </c>
      <c r="AD82" s="191">
        <v>0</v>
      </c>
      <c r="AE82" s="191">
        <v>0</v>
      </c>
      <c r="AF82" s="191">
        <v>0</v>
      </c>
      <c r="AG82" s="191">
        <v>0</v>
      </c>
      <c r="AH82" s="118"/>
      <c r="AI82" s="191">
        <v>-137994</v>
      </c>
      <c r="AJ82" s="191">
        <v>-95490</v>
      </c>
      <c r="AK82" s="191">
        <v>-66752</v>
      </c>
      <c r="AL82" s="191">
        <v>0</v>
      </c>
      <c r="AM82" s="191">
        <v>0</v>
      </c>
    </row>
    <row r="83" spans="1:39">
      <c r="A83" s="204">
        <v>30905</v>
      </c>
      <c r="B83" s="184" t="s">
        <v>70</v>
      </c>
      <c r="C83" s="188">
        <v>3.2229999999999997E-4</v>
      </c>
      <c r="E83" s="191">
        <v>544565</v>
      </c>
      <c r="F83" s="191">
        <v>170824</v>
      </c>
      <c r="G83" s="191">
        <v>94303</v>
      </c>
      <c r="H83" s="191">
        <v>22405</v>
      </c>
      <c r="I83" s="191">
        <v>0</v>
      </c>
      <c r="J83" s="118"/>
      <c r="K83" s="191">
        <v>120709</v>
      </c>
      <c r="L83" s="191">
        <v>108919</v>
      </c>
      <c r="M83" s="191">
        <v>43177</v>
      </c>
      <c r="N83" s="191">
        <v>0</v>
      </c>
      <c r="O83" s="191">
        <v>0</v>
      </c>
      <c r="P83" s="118"/>
      <c r="Q83" s="191">
        <v>146571</v>
      </c>
      <c r="R83" s="191">
        <v>-121718</v>
      </c>
      <c r="S83" s="191">
        <v>16789</v>
      </c>
      <c r="T83" s="191">
        <v>22405</v>
      </c>
      <c r="U83" s="191">
        <v>0</v>
      </c>
      <c r="V83" s="118"/>
      <c r="W83" s="191">
        <v>224068</v>
      </c>
      <c r="X83" s="191">
        <v>131958</v>
      </c>
      <c r="Y83" s="191">
        <v>0</v>
      </c>
      <c r="Z83" s="191">
        <v>0</v>
      </c>
      <c r="AA83" s="191">
        <v>0</v>
      </c>
      <c r="AB83" s="118"/>
      <c r="AC83" s="191">
        <v>57381</v>
      </c>
      <c r="AD83" s="191">
        <v>51665</v>
      </c>
      <c r="AE83" s="191">
        <v>34337</v>
      </c>
      <c r="AF83" s="191">
        <v>0</v>
      </c>
      <c r="AG83" s="191">
        <v>0</v>
      </c>
      <c r="AH83" s="118"/>
      <c r="AI83" s="191">
        <v>-4164</v>
      </c>
      <c r="AJ83" s="191">
        <v>0</v>
      </c>
      <c r="AK83" s="191">
        <v>0</v>
      </c>
      <c r="AL83" s="191">
        <v>0</v>
      </c>
      <c r="AM83" s="191">
        <v>0</v>
      </c>
    </row>
    <row r="84" spans="1:39">
      <c r="A84" s="204">
        <v>31000</v>
      </c>
      <c r="B84" s="184" t="s">
        <v>71</v>
      </c>
      <c r="C84" s="188">
        <v>4.8533999999999999E-3</v>
      </c>
      <c r="E84" s="191">
        <v>7378647</v>
      </c>
      <c r="F84" s="191">
        <v>1810103</v>
      </c>
      <c r="G84" s="191">
        <v>861170</v>
      </c>
      <c r="H84" s="191">
        <v>337394</v>
      </c>
      <c r="I84" s="191">
        <v>0</v>
      </c>
      <c r="J84" s="118"/>
      <c r="K84" s="191">
        <v>1817710</v>
      </c>
      <c r="L84" s="191">
        <v>1640168</v>
      </c>
      <c r="M84" s="191">
        <v>650186</v>
      </c>
      <c r="N84" s="191">
        <v>0</v>
      </c>
      <c r="O84" s="191">
        <v>0</v>
      </c>
      <c r="P84" s="118"/>
      <c r="Q84" s="191">
        <v>2207156</v>
      </c>
      <c r="R84" s="191">
        <v>-1832906</v>
      </c>
      <c r="S84" s="191">
        <v>252823</v>
      </c>
      <c r="T84" s="191">
        <v>337394</v>
      </c>
      <c r="U84" s="191">
        <v>0</v>
      </c>
      <c r="V84" s="118"/>
      <c r="W84" s="191">
        <v>3374156</v>
      </c>
      <c r="X84" s="191">
        <v>1987103</v>
      </c>
      <c r="Y84" s="191">
        <v>0</v>
      </c>
      <c r="Z84" s="191">
        <v>0</v>
      </c>
      <c r="AA84" s="191">
        <v>0</v>
      </c>
      <c r="AB84" s="118"/>
      <c r="AC84" s="191">
        <v>57578</v>
      </c>
      <c r="AD84" s="191">
        <v>57576</v>
      </c>
      <c r="AE84" s="191">
        <v>0</v>
      </c>
      <c r="AF84" s="191">
        <v>0</v>
      </c>
      <c r="AG84" s="191">
        <v>0</v>
      </c>
      <c r="AH84" s="118"/>
      <c r="AI84" s="191">
        <v>-77953</v>
      </c>
      <c r="AJ84" s="191">
        <v>-41838</v>
      </c>
      <c r="AK84" s="191">
        <v>-41839</v>
      </c>
      <c r="AL84" s="191">
        <v>0</v>
      </c>
      <c r="AM84" s="191">
        <v>0</v>
      </c>
    </row>
    <row r="85" spans="1:39">
      <c r="A85" s="204">
        <v>31005</v>
      </c>
      <c r="B85" s="184" t="s">
        <v>72</v>
      </c>
      <c r="C85" s="188">
        <v>4.371E-4</v>
      </c>
      <c r="E85" s="191">
        <v>697486</v>
      </c>
      <c r="F85" s="191">
        <v>173095</v>
      </c>
      <c r="G85" s="191">
        <v>98274</v>
      </c>
      <c r="H85" s="191">
        <v>30386</v>
      </c>
      <c r="I85" s="191">
        <v>0</v>
      </c>
      <c r="J85" s="118"/>
      <c r="K85" s="191">
        <v>163704</v>
      </c>
      <c r="L85" s="191">
        <v>147714</v>
      </c>
      <c r="M85" s="191">
        <v>58556</v>
      </c>
      <c r="N85" s="191">
        <v>0</v>
      </c>
      <c r="O85" s="191">
        <v>0</v>
      </c>
      <c r="P85" s="118"/>
      <c r="Q85" s="191">
        <v>198778</v>
      </c>
      <c r="R85" s="191">
        <v>-165073</v>
      </c>
      <c r="S85" s="191">
        <v>22769</v>
      </c>
      <c r="T85" s="191">
        <v>30386</v>
      </c>
      <c r="U85" s="191">
        <v>0</v>
      </c>
      <c r="V85" s="118"/>
      <c r="W85" s="191">
        <v>303878</v>
      </c>
      <c r="X85" s="191">
        <v>178960</v>
      </c>
      <c r="Y85" s="191">
        <v>0</v>
      </c>
      <c r="Z85" s="191">
        <v>0</v>
      </c>
      <c r="AA85" s="191">
        <v>0</v>
      </c>
      <c r="AB85" s="118"/>
      <c r="AC85" s="191">
        <v>36584</v>
      </c>
      <c r="AD85" s="191">
        <v>16950</v>
      </c>
      <c r="AE85" s="191">
        <v>16949</v>
      </c>
      <c r="AF85" s="191">
        <v>0</v>
      </c>
      <c r="AG85" s="191">
        <v>0</v>
      </c>
      <c r="AH85" s="118"/>
      <c r="AI85" s="191">
        <v>-5458</v>
      </c>
      <c r="AJ85" s="191">
        <v>-5456</v>
      </c>
      <c r="AK85" s="191">
        <v>0</v>
      </c>
      <c r="AL85" s="191">
        <v>0</v>
      </c>
      <c r="AM85" s="191">
        <v>0</v>
      </c>
    </row>
    <row r="86" spans="1:39">
      <c r="A86" s="204">
        <v>31100</v>
      </c>
      <c r="B86" s="184" t="s">
        <v>73</v>
      </c>
      <c r="C86" s="188">
        <v>1.00734E-2</v>
      </c>
      <c r="E86" s="191">
        <v>15081953</v>
      </c>
      <c r="F86" s="191">
        <v>3627076</v>
      </c>
      <c r="G86" s="191">
        <v>1709966</v>
      </c>
      <c r="H86" s="191">
        <v>700273</v>
      </c>
      <c r="I86" s="191">
        <v>0</v>
      </c>
      <c r="J86" s="118"/>
      <c r="K86" s="191">
        <v>3772720</v>
      </c>
      <c r="L86" s="191">
        <v>3404225</v>
      </c>
      <c r="M86" s="191">
        <v>1349483</v>
      </c>
      <c r="N86" s="191">
        <v>0</v>
      </c>
      <c r="O86" s="191">
        <v>0</v>
      </c>
      <c r="P86" s="118"/>
      <c r="Q86" s="191">
        <v>4581030</v>
      </c>
      <c r="R86" s="191">
        <v>-3804260</v>
      </c>
      <c r="S86" s="191">
        <v>524744</v>
      </c>
      <c r="T86" s="191">
        <v>700273</v>
      </c>
      <c r="U86" s="191">
        <v>0</v>
      </c>
      <c r="V86" s="118"/>
      <c r="W86" s="191">
        <v>7003179</v>
      </c>
      <c r="X86" s="191">
        <v>4124302</v>
      </c>
      <c r="Y86" s="191">
        <v>0</v>
      </c>
      <c r="Z86" s="191">
        <v>0</v>
      </c>
      <c r="AA86" s="191">
        <v>0</v>
      </c>
      <c r="AB86" s="118"/>
      <c r="AC86" s="191">
        <v>67070</v>
      </c>
      <c r="AD86" s="191">
        <v>67069</v>
      </c>
      <c r="AE86" s="191">
        <v>0</v>
      </c>
      <c r="AF86" s="191">
        <v>0</v>
      </c>
      <c r="AG86" s="191">
        <v>0</v>
      </c>
      <c r="AH86" s="118"/>
      <c r="AI86" s="191">
        <v>-342046</v>
      </c>
      <c r="AJ86" s="191">
        <v>-164260</v>
      </c>
      <c r="AK86" s="191">
        <v>-164261</v>
      </c>
      <c r="AL86" s="191">
        <v>0</v>
      </c>
      <c r="AM86" s="191">
        <v>0</v>
      </c>
    </row>
    <row r="87" spans="1:39">
      <c r="A87" s="204">
        <v>31101</v>
      </c>
      <c r="B87" s="184" t="s">
        <v>74</v>
      </c>
      <c r="C87" s="188">
        <v>5.6900000000000001E-5</v>
      </c>
      <c r="E87" s="191">
        <v>58527</v>
      </c>
      <c r="F87" s="191">
        <v>-2614</v>
      </c>
      <c r="G87" s="191">
        <v>-7281</v>
      </c>
      <c r="H87" s="191">
        <v>3956</v>
      </c>
      <c r="I87" s="191">
        <v>0</v>
      </c>
      <c r="J87" s="118"/>
      <c r="K87" s="191">
        <v>21310</v>
      </c>
      <c r="L87" s="191">
        <v>19229</v>
      </c>
      <c r="M87" s="191">
        <v>7623</v>
      </c>
      <c r="N87" s="191">
        <v>0</v>
      </c>
      <c r="O87" s="191">
        <v>0</v>
      </c>
      <c r="P87" s="118"/>
      <c r="Q87" s="191">
        <v>25876</v>
      </c>
      <c r="R87" s="191">
        <v>-21489</v>
      </c>
      <c r="S87" s="191">
        <v>2964</v>
      </c>
      <c r="T87" s="191">
        <v>3956</v>
      </c>
      <c r="U87" s="191">
        <v>0</v>
      </c>
      <c r="V87" s="118"/>
      <c r="W87" s="191">
        <v>39558</v>
      </c>
      <c r="X87" s="191">
        <v>23296</v>
      </c>
      <c r="Y87" s="191">
        <v>0</v>
      </c>
      <c r="Z87" s="191">
        <v>0</v>
      </c>
      <c r="AA87" s="191">
        <v>0</v>
      </c>
      <c r="AB87" s="118"/>
      <c r="AC87" s="191">
        <v>0</v>
      </c>
      <c r="AD87" s="191">
        <v>0</v>
      </c>
      <c r="AE87" s="191">
        <v>0</v>
      </c>
      <c r="AF87" s="191">
        <v>0</v>
      </c>
      <c r="AG87" s="191">
        <v>0</v>
      </c>
      <c r="AH87" s="118"/>
      <c r="AI87" s="191">
        <v>-28217</v>
      </c>
      <c r="AJ87" s="191">
        <v>-23650</v>
      </c>
      <c r="AK87" s="191">
        <v>-17868</v>
      </c>
      <c r="AL87" s="191">
        <v>0</v>
      </c>
      <c r="AM87" s="191">
        <v>0</v>
      </c>
    </row>
    <row r="88" spans="1:39">
      <c r="A88" s="204">
        <v>31102</v>
      </c>
      <c r="B88" s="184" t="s">
        <v>75</v>
      </c>
      <c r="C88" s="188">
        <v>1.9550000000000001E-4</v>
      </c>
      <c r="E88" s="191">
        <v>318363</v>
      </c>
      <c r="F88" s="191">
        <v>93738</v>
      </c>
      <c r="G88" s="191">
        <v>54767</v>
      </c>
      <c r="H88" s="191">
        <v>13591</v>
      </c>
      <c r="I88" s="191">
        <v>0</v>
      </c>
      <c r="J88" s="118"/>
      <c r="K88" s="191">
        <v>73219</v>
      </c>
      <c r="L88" s="191">
        <v>66068</v>
      </c>
      <c r="M88" s="191">
        <v>26190</v>
      </c>
      <c r="N88" s="191">
        <v>0</v>
      </c>
      <c r="O88" s="191">
        <v>0</v>
      </c>
      <c r="P88" s="118"/>
      <c r="Q88" s="191">
        <v>88907</v>
      </c>
      <c r="R88" s="191">
        <v>-73831</v>
      </c>
      <c r="S88" s="191">
        <v>10184</v>
      </c>
      <c r="T88" s="191">
        <v>13591</v>
      </c>
      <c r="U88" s="191">
        <v>0</v>
      </c>
      <c r="V88" s="118"/>
      <c r="W88" s="191">
        <v>135915</v>
      </c>
      <c r="X88" s="191">
        <v>80043</v>
      </c>
      <c r="Y88" s="191">
        <v>0</v>
      </c>
      <c r="Z88" s="191">
        <v>0</v>
      </c>
      <c r="AA88" s="191">
        <v>0</v>
      </c>
      <c r="AB88" s="118"/>
      <c r="AC88" s="191">
        <v>25011</v>
      </c>
      <c r="AD88" s="191">
        <v>21458</v>
      </c>
      <c r="AE88" s="191">
        <v>18393</v>
      </c>
      <c r="AF88" s="191">
        <v>0</v>
      </c>
      <c r="AG88" s="191">
        <v>0</v>
      </c>
      <c r="AH88" s="118"/>
      <c r="AI88" s="191">
        <v>-4689</v>
      </c>
      <c r="AJ88" s="191">
        <v>0</v>
      </c>
      <c r="AK88" s="191">
        <v>0</v>
      </c>
      <c r="AL88" s="191">
        <v>0</v>
      </c>
      <c r="AM88" s="191">
        <v>0</v>
      </c>
    </row>
    <row r="89" spans="1:39">
      <c r="A89" s="204">
        <v>31105</v>
      </c>
      <c r="B89" s="184" t="s">
        <v>76</v>
      </c>
      <c r="C89" s="188">
        <v>1.5671000000000001E-3</v>
      </c>
      <c r="E89" s="191">
        <v>2423496</v>
      </c>
      <c r="F89" s="191">
        <v>566440</v>
      </c>
      <c r="G89" s="191">
        <v>238787</v>
      </c>
      <c r="H89" s="191">
        <v>108940</v>
      </c>
      <c r="I89" s="191">
        <v>0</v>
      </c>
      <c r="J89" s="118"/>
      <c r="K89" s="191">
        <v>586915</v>
      </c>
      <c r="L89" s="191">
        <v>529589</v>
      </c>
      <c r="M89" s="191">
        <v>209937</v>
      </c>
      <c r="N89" s="191">
        <v>0</v>
      </c>
      <c r="O89" s="191">
        <v>0</v>
      </c>
      <c r="P89" s="118"/>
      <c r="Q89" s="191">
        <v>712662</v>
      </c>
      <c r="R89" s="191">
        <v>-591822</v>
      </c>
      <c r="S89" s="191">
        <v>81633</v>
      </c>
      <c r="T89" s="191">
        <v>108940</v>
      </c>
      <c r="U89" s="191">
        <v>0</v>
      </c>
      <c r="V89" s="118"/>
      <c r="W89" s="191">
        <v>1089471</v>
      </c>
      <c r="X89" s="191">
        <v>641610</v>
      </c>
      <c r="Y89" s="191">
        <v>0</v>
      </c>
      <c r="Z89" s="191">
        <v>0</v>
      </c>
      <c r="AA89" s="191">
        <v>0</v>
      </c>
      <c r="AB89" s="118"/>
      <c r="AC89" s="191">
        <v>121283</v>
      </c>
      <c r="AD89" s="191">
        <v>39846</v>
      </c>
      <c r="AE89" s="191">
        <v>0</v>
      </c>
      <c r="AF89" s="191">
        <v>0</v>
      </c>
      <c r="AG89" s="191">
        <v>0</v>
      </c>
      <c r="AH89" s="118"/>
      <c r="AI89" s="191">
        <v>-86835</v>
      </c>
      <c r="AJ89" s="191">
        <v>-52783</v>
      </c>
      <c r="AK89" s="191">
        <v>-52783</v>
      </c>
      <c r="AL89" s="191">
        <v>0</v>
      </c>
      <c r="AM89" s="191">
        <v>0</v>
      </c>
    </row>
    <row r="90" spans="1:39">
      <c r="A90" s="204">
        <v>31110</v>
      </c>
      <c r="B90" s="184" t="s">
        <v>77</v>
      </c>
      <c r="C90" s="188">
        <v>2.4916999999999999E-3</v>
      </c>
      <c r="E90" s="191">
        <v>3858093</v>
      </c>
      <c r="F90" s="191">
        <v>1152346</v>
      </c>
      <c r="G90" s="191">
        <v>595017</v>
      </c>
      <c r="H90" s="191">
        <v>173216</v>
      </c>
      <c r="I90" s="191">
        <v>0</v>
      </c>
      <c r="J90" s="118"/>
      <c r="K90" s="191">
        <v>933199</v>
      </c>
      <c r="L90" s="191">
        <v>842050</v>
      </c>
      <c r="M90" s="191">
        <v>333801</v>
      </c>
      <c r="N90" s="191">
        <v>0</v>
      </c>
      <c r="O90" s="191">
        <v>0</v>
      </c>
      <c r="P90" s="118"/>
      <c r="Q90" s="191">
        <v>1133138</v>
      </c>
      <c r="R90" s="191">
        <v>-941000</v>
      </c>
      <c r="S90" s="191">
        <v>129798</v>
      </c>
      <c r="T90" s="191">
        <v>173216</v>
      </c>
      <c r="U90" s="191">
        <v>0</v>
      </c>
      <c r="V90" s="118"/>
      <c r="W90" s="191">
        <v>1732267</v>
      </c>
      <c r="X90" s="191">
        <v>1020164</v>
      </c>
      <c r="Y90" s="191">
        <v>0</v>
      </c>
      <c r="Z90" s="191">
        <v>0</v>
      </c>
      <c r="AA90" s="191">
        <v>0</v>
      </c>
      <c r="AB90" s="118"/>
      <c r="AC90" s="191">
        <v>231133</v>
      </c>
      <c r="AD90" s="191">
        <v>231132</v>
      </c>
      <c r="AE90" s="191">
        <v>131418</v>
      </c>
      <c r="AF90" s="191">
        <v>0</v>
      </c>
      <c r="AG90" s="191">
        <v>0</v>
      </c>
      <c r="AH90" s="118"/>
      <c r="AI90" s="191">
        <v>-171644</v>
      </c>
      <c r="AJ90" s="191">
        <v>0</v>
      </c>
      <c r="AK90" s="191">
        <v>0</v>
      </c>
      <c r="AL90" s="191">
        <v>0</v>
      </c>
      <c r="AM90" s="191">
        <v>0</v>
      </c>
    </row>
    <row r="91" spans="1:39">
      <c r="A91" s="204">
        <v>31200</v>
      </c>
      <c r="B91" s="184" t="s">
        <v>78</v>
      </c>
      <c r="C91" s="188">
        <v>4.2965E-3</v>
      </c>
      <c r="E91" s="191">
        <v>5798691</v>
      </c>
      <c r="F91" s="191">
        <v>1291508</v>
      </c>
      <c r="G91" s="191">
        <v>698531</v>
      </c>
      <c r="H91" s="191">
        <v>298680</v>
      </c>
      <c r="I91" s="191">
        <v>0</v>
      </c>
      <c r="J91" s="118"/>
      <c r="K91" s="191">
        <v>1609138</v>
      </c>
      <c r="L91" s="191">
        <v>1451968</v>
      </c>
      <c r="M91" s="191">
        <v>575581</v>
      </c>
      <c r="N91" s="191">
        <v>0</v>
      </c>
      <c r="O91" s="191">
        <v>0</v>
      </c>
      <c r="P91" s="118"/>
      <c r="Q91" s="191">
        <v>1953898</v>
      </c>
      <c r="R91" s="191">
        <v>-1622590</v>
      </c>
      <c r="S91" s="191">
        <v>223813</v>
      </c>
      <c r="T91" s="191">
        <v>298680</v>
      </c>
      <c r="U91" s="191">
        <v>0</v>
      </c>
      <c r="V91" s="118"/>
      <c r="W91" s="191">
        <v>2986991</v>
      </c>
      <c r="X91" s="191">
        <v>1759095</v>
      </c>
      <c r="Y91" s="191">
        <v>0</v>
      </c>
      <c r="Z91" s="191">
        <v>0</v>
      </c>
      <c r="AA91" s="191">
        <v>0</v>
      </c>
      <c r="AB91" s="118"/>
      <c r="AC91" s="191">
        <v>0</v>
      </c>
      <c r="AD91" s="191">
        <v>0</v>
      </c>
      <c r="AE91" s="191">
        <v>0</v>
      </c>
      <c r="AF91" s="191">
        <v>0</v>
      </c>
      <c r="AG91" s="191">
        <v>0</v>
      </c>
      <c r="AH91" s="118"/>
      <c r="AI91" s="191">
        <v>-751336</v>
      </c>
      <c r="AJ91" s="191">
        <v>-296965</v>
      </c>
      <c r="AK91" s="191">
        <v>-100863</v>
      </c>
      <c r="AL91" s="191">
        <v>0</v>
      </c>
      <c r="AM91" s="191">
        <v>0</v>
      </c>
    </row>
    <row r="92" spans="1:39">
      <c r="A92" s="204">
        <v>31205</v>
      </c>
      <c r="B92" s="184" t="s">
        <v>79</v>
      </c>
      <c r="C92" s="188">
        <v>4.8470000000000002E-4</v>
      </c>
      <c r="E92" s="191">
        <v>644745</v>
      </c>
      <c r="F92" s="191">
        <v>137885</v>
      </c>
      <c r="G92" s="191">
        <v>45026</v>
      </c>
      <c r="H92" s="191">
        <v>33695</v>
      </c>
      <c r="I92" s="191">
        <v>0</v>
      </c>
      <c r="J92" s="118"/>
      <c r="K92" s="191">
        <v>181531</v>
      </c>
      <c r="L92" s="191">
        <v>163800</v>
      </c>
      <c r="M92" s="191">
        <v>64933</v>
      </c>
      <c r="N92" s="191">
        <v>0</v>
      </c>
      <c r="O92" s="191">
        <v>0</v>
      </c>
      <c r="P92" s="118"/>
      <c r="Q92" s="191">
        <v>220425</v>
      </c>
      <c r="R92" s="191">
        <v>-183049</v>
      </c>
      <c r="S92" s="191">
        <v>25249</v>
      </c>
      <c r="T92" s="191">
        <v>33695</v>
      </c>
      <c r="U92" s="191">
        <v>0</v>
      </c>
      <c r="V92" s="118"/>
      <c r="W92" s="191">
        <v>336971</v>
      </c>
      <c r="X92" s="191">
        <v>198448</v>
      </c>
      <c r="Y92" s="191">
        <v>0</v>
      </c>
      <c r="Z92" s="191">
        <v>0</v>
      </c>
      <c r="AA92" s="191">
        <v>0</v>
      </c>
      <c r="AB92" s="118"/>
      <c r="AC92" s="191">
        <v>3843</v>
      </c>
      <c r="AD92" s="191">
        <v>3841</v>
      </c>
      <c r="AE92" s="191">
        <v>0</v>
      </c>
      <c r="AF92" s="191">
        <v>0</v>
      </c>
      <c r="AG92" s="191">
        <v>0</v>
      </c>
      <c r="AH92" s="118"/>
      <c r="AI92" s="191">
        <v>-98025</v>
      </c>
      <c r="AJ92" s="191">
        <v>-45155</v>
      </c>
      <c r="AK92" s="191">
        <v>-45156</v>
      </c>
      <c r="AL92" s="191">
        <v>0</v>
      </c>
      <c r="AM92" s="191">
        <v>0</v>
      </c>
    </row>
    <row r="93" spans="1:39">
      <c r="A93" s="204">
        <v>31300</v>
      </c>
      <c r="B93" s="184" t="s">
        <v>80</v>
      </c>
      <c r="C93" s="188">
        <v>1.2324399999999999E-2</v>
      </c>
      <c r="E93" s="191">
        <v>18409376</v>
      </c>
      <c r="F93" s="191">
        <v>4130297</v>
      </c>
      <c r="G93" s="191">
        <v>2054977</v>
      </c>
      <c r="H93" s="191">
        <v>856755</v>
      </c>
      <c r="I93" s="191">
        <v>0</v>
      </c>
      <c r="J93" s="118"/>
      <c r="K93" s="191">
        <v>4615771</v>
      </c>
      <c r="L93" s="191">
        <v>4164932</v>
      </c>
      <c r="M93" s="191">
        <v>1651038</v>
      </c>
      <c r="N93" s="191">
        <v>0</v>
      </c>
      <c r="O93" s="191">
        <v>0</v>
      </c>
      <c r="P93" s="118"/>
      <c r="Q93" s="191">
        <v>5604706</v>
      </c>
      <c r="R93" s="191">
        <v>-4654359</v>
      </c>
      <c r="S93" s="191">
        <v>642003</v>
      </c>
      <c r="T93" s="191">
        <v>856755</v>
      </c>
      <c r="U93" s="191">
        <v>0</v>
      </c>
      <c r="V93" s="118"/>
      <c r="W93" s="191">
        <v>8568108</v>
      </c>
      <c r="X93" s="191">
        <v>5045917</v>
      </c>
      <c r="Y93" s="191">
        <v>0</v>
      </c>
      <c r="Z93" s="191">
        <v>0</v>
      </c>
      <c r="AA93" s="191">
        <v>0</v>
      </c>
      <c r="AB93" s="118"/>
      <c r="AC93" s="191">
        <v>127206</v>
      </c>
      <c r="AD93" s="191">
        <v>0</v>
      </c>
      <c r="AE93" s="191">
        <v>0</v>
      </c>
      <c r="AF93" s="191">
        <v>0</v>
      </c>
      <c r="AG93" s="191">
        <v>0</v>
      </c>
      <c r="AH93" s="118"/>
      <c r="AI93" s="191">
        <v>-506415</v>
      </c>
      <c r="AJ93" s="191">
        <v>-426193</v>
      </c>
      <c r="AK93" s="191">
        <v>-238064</v>
      </c>
      <c r="AL93" s="191">
        <v>0</v>
      </c>
      <c r="AM93" s="191">
        <v>0</v>
      </c>
    </row>
    <row r="94" spans="1:39">
      <c r="A94" s="204">
        <v>31301</v>
      </c>
      <c r="B94" s="184" t="s">
        <v>81</v>
      </c>
      <c r="C94" s="188">
        <v>2.6150000000000001E-4</v>
      </c>
      <c r="E94" s="191">
        <v>380835</v>
      </c>
      <c r="F94" s="191">
        <v>8184</v>
      </c>
      <c r="G94" s="191">
        <v>13380</v>
      </c>
      <c r="H94" s="191">
        <v>18179</v>
      </c>
      <c r="I94" s="191">
        <v>0</v>
      </c>
      <c r="J94" s="118"/>
      <c r="K94" s="191">
        <v>97938</v>
      </c>
      <c r="L94" s="191">
        <v>88372</v>
      </c>
      <c r="M94" s="191">
        <v>35032</v>
      </c>
      <c r="N94" s="191">
        <v>0</v>
      </c>
      <c r="O94" s="191">
        <v>0</v>
      </c>
      <c r="P94" s="118"/>
      <c r="Q94" s="191">
        <v>118921</v>
      </c>
      <c r="R94" s="191">
        <v>-98757</v>
      </c>
      <c r="S94" s="191">
        <v>13622</v>
      </c>
      <c r="T94" s="191">
        <v>18179</v>
      </c>
      <c r="U94" s="191">
        <v>0</v>
      </c>
      <c r="V94" s="118"/>
      <c r="W94" s="191">
        <v>181799</v>
      </c>
      <c r="X94" s="191">
        <v>107065</v>
      </c>
      <c r="Y94" s="191">
        <v>0</v>
      </c>
      <c r="Z94" s="191">
        <v>0</v>
      </c>
      <c r="AA94" s="191">
        <v>0</v>
      </c>
      <c r="AB94" s="118"/>
      <c r="AC94" s="191">
        <v>70673</v>
      </c>
      <c r="AD94" s="191">
        <v>0</v>
      </c>
      <c r="AE94" s="191">
        <v>0</v>
      </c>
      <c r="AF94" s="191">
        <v>0</v>
      </c>
      <c r="AG94" s="191">
        <v>0</v>
      </c>
      <c r="AH94" s="118"/>
      <c r="AI94" s="191">
        <v>-88496</v>
      </c>
      <c r="AJ94" s="191">
        <v>-88496</v>
      </c>
      <c r="AK94" s="191">
        <v>-35274</v>
      </c>
      <c r="AL94" s="191">
        <v>0</v>
      </c>
      <c r="AM94" s="191">
        <v>0</v>
      </c>
    </row>
    <row r="95" spans="1:39">
      <c r="A95" s="204">
        <v>31320</v>
      </c>
      <c r="B95" s="184" t="s">
        <v>82</v>
      </c>
      <c r="C95" s="188">
        <v>2.1592999999999998E-3</v>
      </c>
      <c r="E95" s="191">
        <v>3001509</v>
      </c>
      <c r="F95" s="191">
        <v>643078</v>
      </c>
      <c r="G95" s="191">
        <v>359414</v>
      </c>
      <c r="H95" s="191">
        <v>150108</v>
      </c>
      <c r="I95" s="191">
        <v>0</v>
      </c>
      <c r="J95" s="118"/>
      <c r="K95" s="191">
        <v>808708</v>
      </c>
      <c r="L95" s="191">
        <v>729718</v>
      </c>
      <c r="M95" s="191">
        <v>289271</v>
      </c>
      <c r="N95" s="191">
        <v>0</v>
      </c>
      <c r="O95" s="191">
        <v>0</v>
      </c>
      <c r="P95" s="118"/>
      <c r="Q95" s="191">
        <v>981974</v>
      </c>
      <c r="R95" s="191">
        <v>-815468</v>
      </c>
      <c r="S95" s="191">
        <v>112482</v>
      </c>
      <c r="T95" s="191">
        <v>150108</v>
      </c>
      <c r="U95" s="191">
        <v>0</v>
      </c>
      <c r="V95" s="118"/>
      <c r="W95" s="191">
        <v>1501178</v>
      </c>
      <c r="X95" s="191">
        <v>884071</v>
      </c>
      <c r="Y95" s="191">
        <v>0</v>
      </c>
      <c r="Z95" s="191">
        <v>0</v>
      </c>
      <c r="AA95" s="191">
        <v>0</v>
      </c>
      <c r="AB95" s="118"/>
      <c r="AC95" s="191">
        <v>0</v>
      </c>
      <c r="AD95" s="191">
        <v>0</v>
      </c>
      <c r="AE95" s="191">
        <v>0</v>
      </c>
      <c r="AF95" s="191">
        <v>0</v>
      </c>
      <c r="AG95" s="191">
        <v>0</v>
      </c>
      <c r="AH95" s="118"/>
      <c r="AI95" s="191">
        <v>-290351</v>
      </c>
      <c r="AJ95" s="191">
        <v>-155243</v>
      </c>
      <c r="AK95" s="191">
        <v>-42339</v>
      </c>
      <c r="AL95" s="191">
        <v>0</v>
      </c>
      <c r="AM95" s="191">
        <v>0</v>
      </c>
    </row>
    <row r="96" spans="1:39">
      <c r="A96" s="204">
        <v>31400</v>
      </c>
      <c r="B96" s="184" t="s">
        <v>83</v>
      </c>
      <c r="C96" s="188">
        <v>4.4514999999999997E-3</v>
      </c>
      <c r="E96" s="191">
        <v>6370181</v>
      </c>
      <c r="F96" s="191">
        <v>1405277</v>
      </c>
      <c r="G96" s="191">
        <v>665450</v>
      </c>
      <c r="H96" s="191">
        <v>309455</v>
      </c>
      <c r="I96" s="191">
        <v>0</v>
      </c>
      <c r="J96" s="118"/>
      <c r="K96" s="191">
        <v>1667189</v>
      </c>
      <c r="L96" s="191">
        <v>1504349</v>
      </c>
      <c r="M96" s="191">
        <v>596345</v>
      </c>
      <c r="N96" s="191">
        <v>0</v>
      </c>
      <c r="O96" s="191">
        <v>0</v>
      </c>
      <c r="P96" s="118"/>
      <c r="Q96" s="191">
        <v>2024386</v>
      </c>
      <c r="R96" s="191">
        <v>-1681127</v>
      </c>
      <c r="S96" s="191">
        <v>231888</v>
      </c>
      <c r="T96" s="191">
        <v>309455</v>
      </c>
      <c r="U96" s="191">
        <v>0</v>
      </c>
      <c r="V96" s="118"/>
      <c r="W96" s="191">
        <v>3094750</v>
      </c>
      <c r="X96" s="191">
        <v>1822555</v>
      </c>
      <c r="Y96" s="191">
        <v>0</v>
      </c>
      <c r="Z96" s="191">
        <v>0</v>
      </c>
      <c r="AA96" s="191">
        <v>0</v>
      </c>
      <c r="AB96" s="118"/>
      <c r="AC96" s="191">
        <v>0</v>
      </c>
      <c r="AD96" s="191">
        <v>0</v>
      </c>
      <c r="AE96" s="191">
        <v>0</v>
      </c>
      <c r="AF96" s="191">
        <v>0</v>
      </c>
      <c r="AG96" s="191">
        <v>0</v>
      </c>
      <c r="AH96" s="118"/>
      <c r="AI96" s="191">
        <v>-416144</v>
      </c>
      <c r="AJ96" s="191">
        <v>-240500</v>
      </c>
      <c r="AK96" s="191">
        <v>-162783</v>
      </c>
      <c r="AL96" s="191">
        <v>0</v>
      </c>
      <c r="AM96" s="191">
        <v>0</v>
      </c>
    </row>
    <row r="97" spans="1:39">
      <c r="A97" s="204">
        <v>31405</v>
      </c>
      <c r="B97" s="184" t="s">
        <v>84</v>
      </c>
      <c r="C97" s="188">
        <v>8.8230000000000003E-4</v>
      </c>
      <c r="E97" s="191">
        <v>1384749</v>
      </c>
      <c r="F97" s="191">
        <v>361233</v>
      </c>
      <c r="G97" s="191">
        <v>130891</v>
      </c>
      <c r="H97" s="191">
        <v>61335</v>
      </c>
      <c r="I97" s="191">
        <v>0</v>
      </c>
      <c r="J97" s="118"/>
      <c r="K97" s="191">
        <v>330442</v>
      </c>
      <c r="L97" s="191">
        <v>298166</v>
      </c>
      <c r="M97" s="191">
        <v>118197</v>
      </c>
      <c r="N97" s="191">
        <v>0</v>
      </c>
      <c r="O97" s="191">
        <v>0</v>
      </c>
      <c r="P97" s="118"/>
      <c r="Q97" s="191">
        <v>401239</v>
      </c>
      <c r="R97" s="191">
        <v>-333204</v>
      </c>
      <c r="S97" s="191">
        <v>45961</v>
      </c>
      <c r="T97" s="191">
        <v>61335</v>
      </c>
      <c r="U97" s="191">
        <v>0</v>
      </c>
      <c r="V97" s="118"/>
      <c r="W97" s="191">
        <v>613388</v>
      </c>
      <c r="X97" s="191">
        <v>361236</v>
      </c>
      <c r="Y97" s="191">
        <v>0</v>
      </c>
      <c r="Z97" s="191">
        <v>0</v>
      </c>
      <c r="AA97" s="191">
        <v>0</v>
      </c>
      <c r="AB97" s="118"/>
      <c r="AC97" s="191">
        <v>74823</v>
      </c>
      <c r="AD97" s="191">
        <v>68304</v>
      </c>
      <c r="AE97" s="191">
        <v>0</v>
      </c>
      <c r="AF97" s="191">
        <v>0</v>
      </c>
      <c r="AG97" s="191">
        <v>0</v>
      </c>
      <c r="AH97" s="118"/>
      <c r="AI97" s="191">
        <v>-35143</v>
      </c>
      <c r="AJ97" s="191">
        <v>-33269</v>
      </c>
      <c r="AK97" s="191">
        <v>-33267</v>
      </c>
      <c r="AL97" s="191">
        <v>0</v>
      </c>
      <c r="AM97" s="191">
        <v>0</v>
      </c>
    </row>
    <row r="98" spans="1:39">
      <c r="A98" s="204">
        <v>31500</v>
      </c>
      <c r="B98" s="184" t="s">
        <v>85</v>
      </c>
      <c r="C98" s="188">
        <v>7.2499999999999995E-4</v>
      </c>
      <c r="E98" s="191">
        <v>1122949</v>
      </c>
      <c r="F98" s="191">
        <v>307520</v>
      </c>
      <c r="G98" s="191">
        <v>165054</v>
      </c>
      <c r="H98" s="191">
        <v>50400</v>
      </c>
      <c r="I98" s="191">
        <v>0</v>
      </c>
      <c r="J98" s="118"/>
      <c r="K98" s="191">
        <v>271529</v>
      </c>
      <c r="L98" s="191">
        <v>245008</v>
      </c>
      <c r="M98" s="191">
        <v>97125</v>
      </c>
      <c r="N98" s="191">
        <v>0</v>
      </c>
      <c r="O98" s="191">
        <v>0</v>
      </c>
      <c r="P98" s="118"/>
      <c r="Q98" s="191">
        <v>329705</v>
      </c>
      <c r="R98" s="191">
        <v>-273799</v>
      </c>
      <c r="S98" s="191">
        <v>37767</v>
      </c>
      <c r="T98" s="191">
        <v>50400</v>
      </c>
      <c r="U98" s="191">
        <v>0</v>
      </c>
      <c r="V98" s="118"/>
      <c r="W98" s="191">
        <v>504031</v>
      </c>
      <c r="X98" s="191">
        <v>296833</v>
      </c>
      <c r="Y98" s="191">
        <v>0</v>
      </c>
      <c r="Z98" s="191">
        <v>0</v>
      </c>
      <c r="AA98" s="191">
        <v>0</v>
      </c>
      <c r="AB98" s="118"/>
      <c r="AC98" s="191">
        <v>39480</v>
      </c>
      <c r="AD98" s="191">
        <v>39478</v>
      </c>
      <c r="AE98" s="191">
        <v>30162</v>
      </c>
      <c r="AF98" s="191">
        <v>0</v>
      </c>
      <c r="AG98" s="191">
        <v>0</v>
      </c>
      <c r="AH98" s="118"/>
      <c r="AI98" s="191">
        <v>-21796</v>
      </c>
      <c r="AJ98" s="191">
        <v>0</v>
      </c>
      <c r="AK98" s="191">
        <v>0</v>
      </c>
      <c r="AL98" s="191">
        <v>0</v>
      </c>
      <c r="AM98" s="191">
        <v>0</v>
      </c>
    </row>
    <row r="99" spans="1:39">
      <c r="A99" s="204">
        <v>31600</v>
      </c>
      <c r="B99" s="184" t="s">
        <v>86</v>
      </c>
      <c r="C99" s="188">
        <v>3.2540999999999998E-3</v>
      </c>
      <c r="E99" s="191">
        <v>4898036</v>
      </c>
      <c r="F99" s="191">
        <v>1209049</v>
      </c>
      <c r="G99" s="191">
        <v>654220</v>
      </c>
      <c r="H99" s="191">
        <v>226215</v>
      </c>
      <c r="I99" s="191">
        <v>0</v>
      </c>
      <c r="J99" s="118"/>
      <c r="K99" s="191">
        <v>1218735</v>
      </c>
      <c r="L99" s="191">
        <v>1099697</v>
      </c>
      <c r="M99" s="191">
        <v>435936</v>
      </c>
      <c r="N99" s="191">
        <v>0</v>
      </c>
      <c r="O99" s="191">
        <v>0</v>
      </c>
      <c r="P99" s="118"/>
      <c r="Q99" s="191">
        <v>1479851</v>
      </c>
      <c r="R99" s="191">
        <v>-1228924</v>
      </c>
      <c r="S99" s="191">
        <v>169513</v>
      </c>
      <c r="T99" s="191">
        <v>226215</v>
      </c>
      <c r="U99" s="191">
        <v>0</v>
      </c>
      <c r="V99" s="118"/>
      <c r="W99" s="191">
        <v>2262299</v>
      </c>
      <c r="X99" s="191">
        <v>1332310</v>
      </c>
      <c r="Y99" s="191">
        <v>0</v>
      </c>
      <c r="Z99" s="191">
        <v>0</v>
      </c>
      <c r="AA99" s="191">
        <v>0</v>
      </c>
      <c r="AB99" s="118"/>
      <c r="AC99" s="191">
        <v>60040</v>
      </c>
      <c r="AD99" s="191">
        <v>48773</v>
      </c>
      <c r="AE99" s="191">
        <v>48771</v>
      </c>
      <c r="AF99" s="191">
        <v>0</v>
      </c>
      <c r="AG99" s="191">
        <v>0</v>
      </c>
      <c r="AH99" s="118"/>
      <c r="AI99" s="191">
        <v>-122889</v>
      </c>
      <c r="AJ99" s="191">
        <v>-42807</v>
      </c>
      <c r="AK99" s="191">
        <v>0</v>
      </c>
      <c r="AL99" s="191">
        <v>0</v>
      </c>
      <c r="AM99" s="191">
        <v>0</v>
      </c>
    </row>
    <row r="100" spans="1:39">
      <c r="A100" s="204">
        <v>31601</v>
      </c>
      <c r="B100" s="184" t="s">
        <v>284</v>
      </c>
      <c r="C100" s="188">
        <v>0</v>
      </c>
      <c r="E100" s="191">
        <v>0</v>
      </c>
      <c r="F100" s="191">
        <v>0</v>
      </c>
      <c r="G100" s="191">
        <v>0</v>
      </c>
      <c r="H100" s="191">
        <v>0</v>
      </c>
      <c r="I100" s="191">
        <v>0</v>
      </c>
      <c r="J100" s="118"/>
      <c r="K100" s="191">
        <v>0</v>
      </c>
      <c r="L100" s="191">
        <v>0</v>
      </c>
      <c r="M100" s="191">
        <v>0</v>
      </c>
      <c r="N100" s="191">
        <v>0</v>
      </c>
      <c r="O100" s="191">
        <v>0</v>
      </c>
      <c r="P100" s="118"/>
      <c r="Q100" s="191">
        <v>0</v>
      </c>
      <c r="R100" s="191">
        <v>0</v>
      </c>
      <c r="S100" s="191">
        <v>0</v>
      </c>
      <c r="T100" s="191">
        <v>0</v>
      </c>
      <c r="U100" s="191">
        <v>0</v>
      </c>
      <c r="V100" s="118"/>
      <c r="W100" s="191">
        <v>0</v>
      </c>
      <c r="X100" s="191">
        <v>0</v>
      </c>
      <c r="Y100" s="191">
        <v>0</v>
      </c>
      <c r="Z100" s="191">
        <v>0</v>
      </c>
      <c r="AA100" s="191">
        <v>0</v>
      </c>
      <c r="AB100" s="118"/>
      <c r="AC100" s="191">
        <v>0</v>
      </c>
      <c r="AD100" s="191">
        <v>0</v>
      </c>
      <c r="AE100" s="191">
        <v>0</v>
      </c>
      <c r="AF100" s="191">
        <v>0</v>
      </c>
      <c r="AG100" s="191">
        <v>0</v>
      </c>
      <c r="AH100" s="118"/>
      <c r="AI100" s="191">
        <v>0</v>
      </c>
      <c r="AJ100" s="191">
        <v>0</v>
      </c>
      <c r="AK100" s="191">
        <v>0</v>
      </c>
      <c r="AL100" s="191">
        <v>0</v>
      </c>
      <c r="AM100" s="191">
        <v>0</v>
      </c>
    </row>
    <row r="101" spans="1:39">
      <c r="A101" s="204">
        <v>31605</v>
      </c>
      <c r="B101" s="184" t="s">
        <v>87</v>
      </c>
      <c r="C101" s="188">
        <v>4.706E-4</v>
      </c>
      <c r="E101" s="191">
        <v>781405</v>
      </c>
      <c r="F101" s="191">
        <v>193775</v>
      </c>
      <c r="G101" s="191">
        <v>118782</v>
      </c>
      <c r="H101" s="191">
        <v>32715</v>
      </c>
      <c r="I101" s="191">
        <v>0</v>
      </c>
      <c r="J101" s="118"/>
      <c r="K101" s="191">
        <v>176251</v>
      </c>
      <c r="L101" s="191">
        <v>159036</v>
      </c>
      <c r="M101" s="191">
        <v>63044</v>
      </c>
      <c r="N101" s="191">
        <v>0</v>
      </c>
      <c r="O101" s="191">
        <v>0</v>
      </c>
      <c r="P101" s="118"/>
      <c r="Q101" s="191">
        <v>214012</v>
      </c>
      <c r="R101" s="191">
        <v>-177724</v>
      </c>
      <c r="S101" s="191">
        <v>24514</v>
      </c>
      <c r="T101" s="191">
        <v>32715</v>
      </c>
      <c r="U101" s="191">
        <v>0</v>
      </c>
      <c r="V101" s="118"/>
      <c r="W101" s="191">
        <v>327168</v>
      </c>
      <c r="X101" s="191">
        <v>192675</v>
      </c>
      <c r="Y101" s="191">
        <v>0</v>
      </c>
      <c r="Z101" s="191">
        <v>0</v>
      </c>
      <c r="AA101" s="191">
        <v>0</v>
      </c>
      <c r="AB101" s="118"/>
      <c r="AC101" s="191">
        <v>75411</v>
      </c>
      <c r="AD101" s="191">
        <v>31224</v>
      </c>
      <c r="AE101" s="191">
        <v>31224</v>
      </c>
      <c r="AF101" s="191">
        <v>0</v>
      </c>
      <c r="AG101" s="191">
        <v>0</v>
      </c>
      <c r="AH101" s="118"/>
      <c r="AI101" s="191">
        <v>-11437</v>
      </c>
      <c r="AJ101" s="191">
        <v>-11436</v>
      </c>
      <c r="AK101" s="191">
        <v>0</v>
      </c>
      <c r="AL101" s="191">
        <v>0</v>
      </c>
      <c r="AM101" s="191">
        <v>0</v>
      </c>
    </row>
    <row r="102" spans="1:39">
      <c r="A102" s="204">
        <v>31700</v>
      </c>
      <c r="B102" s="184" t="s">
        <v>88</v>
      </c>
      <c r="C102" s="188">
        <v>9.4660000000000002E-4</v>
      </c>
      <c r="E102" s="191">
        <v>1437115</v>
      </c>
      <c r="F102" s="191">
        <v>330817</v>
      </c>
      <c r="G102" s="191">
        <v>110556</v>
      </c>
      <c r="H102" s="191">
        <v>65805</v>
      </c>
      <c r="I102" s="191">
        <v>0</v>
      </c>
      <c r="J102" s="118"/>
      <c r="K102" s="191">
        <v>354523</v>
      </c>
      <c r="L102" s="191">
        <v>319896</v>
      </c>
      <c r="M102" s="191">
        <v>126811</v>
      </c>
      <c r="N102" s="191">
        <v>0</v>
      </c>
      <c r="O102" s="191">
        <v>0</v>
      </c>
      <c r="P102" s="118"/>
      <c r="Q102" s="191">
        <v>430481</v>
      </c>
      <c r="R102" s="191">
        <v>-357487</v>
      </c>
      <c r="S102" s="191">
        <v>49310</v>
      </c>
      <c r="T102" s="191">
        <v>65805</v>
      </c>
      <c r="U102" s="191">
        <v>0</v>
      </c>
      <c r="V102" s="118"/>
      <c r="W102" s="191">
        <v>658091</v>
      </c>
      <c r="X102" s="191">
        <v>387562</v>
      </c>
      <c r="Y102" s="191">
        <v>0</v>
      </c>
      <c r="Z102" s="191">
        <v>0</v>
      </c>
      <c r="AA102" s="191">
        <v>0</v>
      </c>
      <c r="AB102" s="118"/>
      <c r="AC102" s="191">
        <v>59586</v>
      </c>
      <c r="AD102" s="191">
        <v>46412</v>
      </c>
      <c r="AE102" s="191">
        <v>0</v>
      </c>
      <c r="AF102" s="191">
        <v>0</v>
      </c>
      <c r="AG102" s="191">
        <v>0</v>
      </c>
      <c r="AH102" s="118"/>
      <c r="AI102" s="191">
        <v>-65566</v>
      </c>
      <c r="AJ102" s="191">
        <v>-65566</v>
      </c>
      <c r="AK102" s="191">
        <v>-65565</v>
      </c>
      <c r="AL102" s="191">
        <v>0</v>
      </c>
      <c r="AM102" s="191">
        <v>0</v>
      </c>
    </row>
    <row r="103" spans="1:39">
      <c r="A103" s="204">
        <v>31800</v>
      </c>
      <c r="B103" s="184" t="s">
        <v>89</v>
      </c>
      <c r="C103" s="188">
        <v>5.6547000000000004E-3</v>
      </c>
      <c r="E103" s="191">
        <v>7859258</v>
      </c>
      <c r="F103" s="191">
        <v>1729600</v>
      </c>
      <c r="G103" s="191">
        <v>962715</v>
      </c>
      <c r="H103" s="191">
        <v>393098</v>
      </c>
      <c r="I103" s="191">
        <v>0</v>
      </c>
      <c r="J103" s="118"/>
      <c r="K103" s="191">
        <v>2117815</v>
      </c>
      <c r="L103" s="191">
        <v>1910961</v>
      </c>
      <c r="M103" s="191">
        <v>757532</v>
      </c>
      <c r="N103" s="191">
        <v>0</v>
      </c>
      <c r="O103" s="191">
        <v>0</v>
      </c>
      <c r="P103" s="118"/>
      <c r="Q103" s="191">
        <v>2571560</v>
      </c>
      <c r="R103" s="191">
        <v>-2135520</v>
      </c>
      <c r="S103" s="191">
        <v>294565</v>
      </c>
      <c r="T103" s="191">
        <v>393098</v>
      </c>
      <c r="U103" s="191">
        <v>0</v>
      </c>
      <c r="V103" s="118"/>
      <c r="W103" s="191">
        <v>3931232</v>
      </c>
      <c r="X103" s="191">
        <v>2315176</v>
      </c>
      <c r="Y103" s="191">
        <v>0</v>
      </c>
      <c r="Z103" s="191">
        <v>0</v>
      </c>
      <c r="AA103" s="191">
        <v>0</v>
      </c>
      <c r="AB103" s="118"/>
      <c r="AC103" s="191">
        <v>0</v>
      </c>
      <c r="AD103" s="191">
        <v>0</v>
      </c>
      <c r="AE103" s="191">
        <v>0</v>
      </c>
      <c r="AF103" s="191">
        <v>0</v>
      </c>
      <c r="AG103" s="191">
        <v>0</v>
      </c>
      <c r="AH103" s="118"/>
      <c r="AI103" s="191">
        <v>-761349</v>
      </c>
      <c r="AJ103" s="191">
        <v>-361017</v>
      </c>
      <c r="AK103" s="191">
        <v>-89382</v>
      </c>
      <c r="AL103" s="191">
        <v>0</v>
      </c>
      <c r="AM103" s="191">
        <v>0</v>
      </c>
    </row>
    <row r="104" spans="1:39">
      <c r="A104" s="204">
        <v>31805</v>
      </c>
      <c r="B104" s="184" t="s">
        <v>90</v>
      </c>
      <c r="C104" s="188">
        <v>1.2141999999999999E-3</v>
      </c>
      <c r="E104" s="191">
        <v>2049071</v>
      </c>
      <c r="F104" s="191">
        <v>612674</v>
      </c>
      <c r="G104" s="191">
        <v>345740</v>
      </c>
      <c r="H104" s="191">
        <v>84408</v>
      </c>
      <c r="I104" s="191">
        <v>0</v>
      </c>
      <c r="J104" s="118"/>
      <c r="K104" s="191">
        <v>454746</v>
      </c>
      <c r="L104" s="191">
        <v>410329</v>
      </c>
      <c r="M104" s="191">
        <v>162660</v>
      </c>
      <c r="N104" s="191">
        <v>0</v>
      </c>
      <c r="O104" s="191">
        <v>0</v>
      </c>
      <c r="P104" s="118"/>
      <c r="Q104" s="191">
        <v>552176</v>
      </c>
      <c r="R104" s="191">
        <v>-458547</v>
      </c>
      <c r="S104" s="191">
        <v>63250</v>
      </c>
      <c r="T104" s="191">
        <v>84408</v>
      </c>
      <c r="U104" s="191">
        <v>0</v>
      </c>
      <c r="V104" s="118"/>
      <c r="W104" s="191">
        <v>844130</v>
      </c>
      <c r="X104" s="191">
        <v>497124</v>
      </c>
      <c r="Y104" s="191">
        <v>0</v>
      </c>
      <c r="Z104" s="191">
        <v>0</v>
      </c>
      <c r="AA104" s="191">
        <v>0</v>
      </c>
      <c r="AB104" s="118"/>
      <c r="AC104" s="191">
        <v>198019</v>
      </c>
      <c r="AD104" s="191">
        <v>163768</v>
      </c>
      <c r="AE104" s="191">
        <v>119830</v>
      </c>
      <c r="AF104" s="191">
        <v>0</v>
      </c>
      <c r="AG104" s="191">
        <v>0</v>
      </c>
      <c r="AH104" s="118"/>
      <c r="AI104" s="191">
        <v>0</v>
      </c>
      <c r="AJ104" s="191">
        <v>0</v>
      </c>
      <c r="AK104" s="191">
        <v>0</v>
      </c>
      <c r="AL104" s="191">
        <v>0</v>
      </c>
      <c r="AM104" s="191">
        <v>0</v>
      </c>
    </row>
    <row r="105" spans="1:39">
      <c r="A105" s="204">
        <v>31810</v>
      </c>
      <c r="B105" s="184" t="s">
        <v>91</v>
      </c>
      <c r="C105" s="188">
        <v>1.4528E-3</v>
      </c>
      <c r="E105" s="191">
        <v>2063919</v>
      </c>
      <c r="F105" s="191">
        <v>386598</v>
      </c>
      <c r="G105" s="191">
        <v>133254</v>
      </c>
      <c r="H105" s="191">
        <v>100994</v>
      </c>
      <c r="I105" s="191">
        <v>0</v>
      </c>
      <c r="J105" s="118"/>
      <c r="K105" s="191">
        <v>544107</v>
      </c>
      <c r="L105" s="191">
        <v>490962</v>
      </c>
      <c r="M105" s="191">
        <v>194624</v>
      </c>
      <c r="N105" s="191">
        <v>0</v>
      </c>
      <c r="O105" s="191">
        <v>0</v>
      </c>
      <c r="P105" s="118"/>
      <c r="Q105" s="191">
        <v>660683</v>
      </c>
      <c r="R105" s="191">
        <v>-548656</v>
      </c>
      <c r="S105" s="191">
        <v>75679</v>
      </c>
      <c r="T105" s="191">
        <v>100994</v>
      </c>
      <c r="U105" s="191">
        <v>0</v>
      </c>
      <c r="V105" s="118"/>
      <c r="W105" s="191">
        <v>1010008</v>
      </c>
      <c r="X105" s="191">
        <v>594813</v>
      </c>
      <c r="Y105" s="191">
        <v>0</v>
      </c>
      <c r="Z105" s="191">
        <v>0</v>
      </c>
      <c r="AA105" s="191">
        <v>0</v>
      </c>
      <c r="AB105" s="118"/>
      <c r="AC105" s="191">
        <v>14465</v>
      </c>
      <c r="AD105" s="191">
        <v>0</v>
      </c>
      <c r="AE105" s="191">
        <v>0</v>
      </c>
      <c r="AF105" s="191">
        <v>0</v>
      </c>
      <c r="AG105" s="191">
        <v>0</v>
      </c>
      <c r="AH105" s="118"/>
      <c r="AI105" s="191">
        <v>-165344</v>
      </c>
      <c r="AJ105" s="191">
        <v>-150521</v>
      </c>
      <c r="AK105" s="191">
        <v>-137049</v>
      </c>
      <c r="AL105" s="191">
        <v>0</v>
      </c>
      <c r="AM105" s="191">
        <v>0</v>
      </c>
    </row>
    <row r="106" spans="1:39">
      <c r="A106" s="204">
        <v>31820</v>
      </c>
      <c r="B106" s="184" t="s">
        <v>92</v>
      </c>
      <c r="C106" s="188">
        <v>1.2444000000000001E-3</v>
      </c>
      <c r="E106" s="191">
        <v>1636858</v>
      </c>
      <c r="F106" s="191">
        <v>302311</v>
      </c>
      <c r="G106" s="191">
        <v>111245</v>
      </c>
      <c r="H106" s="191">
        <v>86507</v>
      </c>
      <c r="I106" s="191">
        <v>0</v>
      </c>
      <c r="J106" s="118"/>
      <c r="K106" s="191">
        <v>466056</v>
      </c>
      <c r="L106" s="191">
        <v>420535</v>
      </c>
      <c r="M106" s="191">
        <v>166706</v>
      </c>
      <c r="N106" s="191">
        <v>0</v>
      </c>
      <c r="O106" s="191">
        <v>0</v>
      </c>
      <c r="P106" s="118"/>
      <c r="Q106" s="191">
        <v>565910</v>
      </c>
      <c r="R106" s="191">
        <v>-469953</v>
      </c>
      <c r="S106" s="191">
        <v>64823</v>
      </c>
      <c r="T106" s="191">
        <v>86507</v>
      </c>
      <c r="U106" s="191">
        <v>0</v>
      </c>
      <c r="V106" s="118"/>
      <c r="W106" s="191">
        <v>865126</v>
      </c>
      <c r="X106" s="191">
        <v>509488</v>
      </c>
      <c r="Y106" s="191">
        <v>0</v>
      </c>
      <c r="Z106" s="191">
        <v>0</v>
      </c>
      <c r="AA106" s="191">
        <v>0</v>
      </c>
      <c r="AB106" s="118"/>
      <c r="AC106" s="191">
        <v>18576</v>
      </c>
      <c r="AD106" s="191">
        <v>0</v>
      </c>
      <c r="AE106" s="191">
        <v>0</v>
      </c>
      <c r="AF106" s="191">
        <v>0</v>
      </c>
      <c r="AG106" s="191">
        <v>0</v>
      </c>
      <c r="AH106" s="118"/>
      <c r="AI106" s="191">
        <v>-278810</v>
      </c>
      <c r="AJ106" s="191">
        <v>-157759</v>
      </c>
      <c r="AK106" s="191">
        <v>-120284</v>
      </c>
      <c r="AL106" s="191">
        <v>0</v>
      </c>
      <c r="AM106" s="191">
        <v>0</v>
      </c>
    </row>
    <row r="107" spans="1:39">
      <c r="A107" s="204">
        <v>31900</v>
      </c>
      <c r="B107" s="184" t="s">
        <v>93</v>
      </c>
      <c r="C107" s="188">
        <v>3.7003000000000001E-3</v>
      </c>
      <c r="E107" s="191">
        <v>5646210</v>
      </c>
      <c r="F107" s="191">
        <v>1302574</v>
      </c>
      <c r="G107" s="191">
        <v>709881</v>
      </c>
      <c r="H107" s="191">
        <v>257234</v>
      </c>
      <c r="I107" s="191">
        <v>0</v>
      </c>
      <c r="J107" s="118"/>
      <c r="K107" s="191">
        <v>1385847</v>
      </c>
      <c r="L107" s="191">
        <v>1250487</v>
      </c>
      <c r="M107" s="191">
        <v>495711</v>
      </c>
      <c r="N107" s="191">
        <v>0</v>
      </c>
      <c r="O107" s="191">
        <v>0</v>
      </c>
      <c r="P107" s="118"/>
      <c r="Q107" s="191">
        <v>1682767</v>
      </c>
      <c r="R107" s="191">
        <v>-1397433</v>
      </c>
      <c r="S107" s="191">
        <v>192756</v>
      </c>
      <c r="T107" s="191">
        <v>257234</v>
      </c>
      <c r="U107" s="191">
        <v>0</v>
      </c>
      <c r="V107" s="118"/>
      <c r="W107" s="191">
        <v>2572504</v>
      </c>
      <c r="X107" s="191">
        <v>1514995</v>
      </c>
      <c r="Y107" s="191">
        <v>0</v>
      </c>
      <c r="Z107" s="191">
        <v>0</v>
      </c>
      <c r="AA107" s="191">
        <v>0</v>
      </c>
      <c r="AB107" s="118"/>
      <c r="AC107" s="191">
        <v>135719</v>
      </c>
      <c r="AD107" s="191">
        <v>21415</v>
      </c>
      <c r="AE107" s="191">
        <v>21414</v>
      </c>
      <c r="AF107" s="191">
        <v>0</v>
      </c>
      <c r="AG107" s="191">
        <v>0</v>
      </c>
      <c r="AH107" s="118"/>
      <c r="AI107" s="191">
        <v>-130627</v>
      </c>
      <c r="AJ107" s="191">
        <v>-86890</v>
      </c>
      <c r="AK107" s="191">
        <v>0</v>
      </c>
      <c r="AL107" s="191">
        <v>0</v>
      </c>
      <c r="AM107" s="191">
        <v>0</v>
      </c>
    </row>
    <row r="108" spans="1:39">
      <c r="A108" s="204">
        <v>32000</v>
      </c>
      <c r="B108" s="184" t="s">
        <v>94</v>
      </c>
      <c r="C108" s="188">
        <v>1.4946E-3</v>
      </c>
      <c r="E108" s="191">
        <v>2319887</v>
      </c>
      <c r="F108" s="191">
        <v>535997</v>
      </c>
      <c r="G108" s="191">
        <v>272072</v>
      </c>
      <c r="H108" s="191">
        <v>103900</v>
      </c>
      <c r="I108" s="191">
        <v>0</v>
      </c>
      <c r="J108" s="118"/>
      <c r="K108" s="191">
        <v>559762</v>
      </c>
      <c r="L108" s="191">
        <v>505088</v>
      </c>
      <c r="M108" s="191">
        <v>200224</v>
      </c>
      <c r="N108" s="191">
        <v>0</v>
      </c>
      <c r="O108" s="191">
        <v>0</v>
      </c>
      <c r="P108" s="118"/>
      <c r="Q108" s="191">
        <v>679692</v>
      </c>
      <c r="R108" s="191">
        <v>-564442</v>
      </c>
      <c r="S108" s="191">
        <v>77857</v>
      </c>
      <c r="T108" s="191">
        <v>103900</v>
      </c>
      <c r="U108" s="191">
        <v>0</v>
      </c>
      <c r="V108" s="118"/>
      <c r="W108" s="191">
        <v>1039068</v>
      </c>
      <c r="X108" s="191">
        <v>611927</v>
      </c>
      <c r="Y108" s="191">
        <v>0</v>
      </c>
      <c r="Z108" s="191">
        <v>0</v>
      </c>
      <c r="AA108" s="191">
        <v>0</v>
      </c>
      <c r="AB108" s="118"/>
      <c r="AC108" s="191">
        <v>57943</v>
      </c>
      <c r="AD108" s="191">
        <v>0</v>
      </c>
      <c r="AE108" s="191">
        <v>0</v>
      </c>
      <c r="AF108" s="191">
        <v>0</v>
      </c>
      <c r="AG108" s="191">
        <v>0</v>
      </c>
      <c r="AH108" s="118"/>
      <c r="AI108" s="191">
        <v>-16578</v>
      </c>
      <c r="AJ108" s="191">
        <v>-16576</v>
      </c>
      <c r="AK108" s="191">
        <v>-6009</v>
      </c>
      <c r="AL108" s="191">
        <v>0</v>
      </c>
      <c r="AM108" s="191">
        <v>0</v>
      </c>
    </row>
    <row r="109" spans="1:39">
      <c r="A109" s="204">
        <v>32005</v>
      </c>
      <c r="B109" s="184" t="s">
        <v>95</v>
      </c>
      <c r="C109" s="188">
        <v>3.0079999999999999E-4</v>
      </c>
      <c r="E109" s="191">
        <v>434571</v>
      </c>
      <c r="F109" s="191">
        <v>77262</v>
      </c>
      <c r="G109" s="191">
        <v>30832</v>
      </c>
      <c r="H109" s="191">
        <v>20911</v>
      </c>
      <c r="I109" s="191">
        <v>0</v>
      </c>
      <c r="J109" s="118"/>
      <c r="K109" s="191">
        <v>112657</v>
      </c>
      <c r="L109" s="191">
        <v>101653</v>
      </c>
      <c r="M109" s="191">
        <v>40297</v>
      </c>
      <c r="N109" s="191">
        <v>0</v>
      </c>
      <c r="O109" s="191">
        <v>0</v>
      </c>
      <c r="P109" s="118"/>
      <c r="Q109" s="191">
        <v>136793</v>
      </c>
      <c r="R109" s="191">
        <v>-113598</v>
      </c>
      <c r="S109" s="191">
        <v>15669</v>
      </c>
      <c r="T109" s="191">
        <v>20911</v>
      </c>
      <c r="U109" s="191">
        <v>0</v>
      </c>
      <c r="V109" s="118"/>
      <c r="W109" s="191">
        <v>209121</v>
      </c>
      <c r="X109" s="191">
        <v>123155</v>
      </c>
      <c r="Y109" s="191">
        <v>0</v>
      </c>
      <c r="Z109" s="191">
        <v>0</v>
      </c>
      <c r="AA109" s="191">
        <v>0</v>
      </c>
      <c r="AB109" s="118"/>
      <c r="AC109" s="191">
        <v>13437</v>
      </c>
      <c r="AD109" s="191">
        <v>0</v>
      </c>
      <c r="AE109" s="191">
        <v>0</v>
      </c>
      <c r="AF109" s="191">
        <v>0</v>
      </c>
      <c r="AG109" s="191">
        <v>0</v>
      </c>
      <c r="AH109" s="118"/>
      <c r="AI109" s="191">
        <v>-37437</v>
      </c>
      <c r="AJ109" s="191">
        <v>-33948</v>
      </c>
      <c r="AK109" s="191">
        <v>-25134</v>
      </c>
      <c r="AL109" s="191">
        <v>0</v>
      </c>
      <c r="AM109" s="191">
        <v>0</v>
      </c>
    </row>
    <row r="110" spans="1:39">
      <c r="A110" s="204">
        <v>32100</v>
      </c>
      <c r="B110" s="184" t="s">
        <v>96</v>
      </c>
      <c r="C110" s="188">
        <v>8.4409999999999997E-4</v>
      </c>
      <c r="E110" s="191">
        <v>1247707</v>
      </c>
      <c r="F110" s="191">
        <v>346564</v>
      </c>
      <c r="G110" s="191">
        <v>192436</v>
      </c>
      <c r="H110" s="191">
        <v>58679</v>
      </c>
      <c r="I110" s="191">
        <v>0</v>
      </c>
      <c r="J110" s="118"/>
      <c r="K110" s="191">
        <v>316135</v>
      </c>
      <c r="L110" s="191">
        <v>285257</v>
      </c>
      <c r="M110" s="191">
        <v>113080</v>
      </c>
      <c r="N110" s="191">
        <v>0</v>
      </c>
      <c r="O110" s="191">
        <v>0</v>
      </c>
      <c r="P110" s="118"/>
      <c r="Q110" s="191">
        <v>383867</v>
      </c>
      <c r="R110" s="191">
        <v>-318778</v>
      </c>
      <c r="S110" s="191">
        <v>43971</v>
      </c>
      <c r="T110" s="191">
        <v>58679</v>
      </c>
      <c r="U110" s="191">
        <v>0</v>
      </c>
      <c r="V110" s="118"/>
      <c r="W110" s="191">
        <v>586831</v>
      </c>
      <c r="X110" s="191">
        <v>345596</v>
      </c>
      <c r="Y110" s="191">
        <v>0</v>
      </c>
      <c r="Z110" s="191">
        <v>0</v>
      </c>
      <c r="AA110" s="191">
        <v>0</v>
      </c>
      <c r="AB110" s="118"/>
      <c r="AC110" s="191">
        <v>35387</v>
      </c>
      <c r="AD110" s="191">
        <v>35387</v>
      </c>
      <c r="AE110" s="191">
        <v>35385</v>
      </c>
      <c r="AF110" s="191">
        <v>0</v>
      </c>
      <c r="AG110" s="191">
        <v>0</v>
      </c>
      <c r="AH110" s="118"/>
      <c r="AI110" s="191">
        <v>-74513</v>
      </c>
      <c r="AJ110" s="191">
        <v>-898</v>
      </c>
      <c r="AK110" s="191">
        <v>0</v>
      </c>
      <c r="AL110" s="191">
        <v>0</v>
      </c>
      <c r="AM110" s="191">
        <v>0</v>
      </c>
    </row>
    <row r="111" spans="1:39">
      <c r="A111" s="204">
        <v>32200</v>
      </c>
      <c r="B111" s="184" t="s">
        <v>97</v>
      </c>
      <c r="C111" s="188">
        <v>5.6510000000000002E-4</v>
      </c>
      <c r="E111" s="191">
        <v>882328</v>
      </c>
      <c r="F111" s="191">
        <v>222488</v>
      </c>
      <c r="G111" s="191">
        <v>104140</v>
      </c>
      <c r="H111" s="191">
        <v>39284</v>
      </c>
      <c r="I111" s="191">
        <v>0</v>
      </c>
      <c r="J111" s="118"/>
      <c r="K111" s="191">
        <v>211643</v>
      </c>
      <c r="L111" s="191">
        <v>190971</v>
      </c>
      <c r="M111" s="191">
        <v>75704</v>
      </c>
      <c r="N111" s="191">
        <v>0</v>
      </c>
      <c r="O111" s="191">
        <v>0</v>
      </c>
      <c r="P111" s="118"/>
      <c r="Q111" s="191">
        <v>256988</v>
      </c>
      <c r="R111" s="191">
        <v>-213412</v>
      </c>
      <c r="S111" s="191">
        <v>29437</v>
      </c>
      <c r="T111" s="191">
        <v>39284</v>
      </c>
      <c r="U111" s="191">
        <v>0</v>
      </c>
      <c r="V111" s="118"/>
      <c r="W111" s="191">
        <v>392866</v>
      </c>
      <c r="X111" s="191">
        <v>231366</v>
      </c>
      <c r="Y111" s="191">
        <v>0</v>
      </c>
      <c r="Z111" s="191">
        <v>0</v>
      </c>
      <c r="AA111" s="191">
        <v>0</v>
      </c>
      <c r="AB111" s="118"/>
      <c r="AC111" s="191">
        <v>21833</v>
      </c>
      <c r="AD111" s="191">
        <v>14565</v>
      </c>
      <c r="AE111" s="191">
        <v>0</v>
      </c>
      <c r="AF111" s="191">
        <v>0</v>
      </c>
      <c r="AG111" s="191">
        <v>0</v>
      </c>
      <c r="AH111" s="118"/>
      <c r="AI111" s="191">
        <v>-1002</v>
      </c>
      <c r="AJ111" s="191">
        <v>-1002</v>
      </c>
      <c r="AK111" s="191">
        <v>-1001</v>
      </c>
      <c r="AL111" s="191">
        <v>0</v>
      </c>
      <c r="AM111" s="191">
        <v>0</v>
      </c>
    </row>
    <row r="112" spans="1:39">
      <c r="A112" s="204">
        <v>32300</v>
      </c>
      <c r="B112" s="184" t="s">
        <v>98</v>
      </c>
      <c r="C112" s="188">
        <v>5.6765000000000001E-3</v>
      </c>
      <c r="E112" s="191">
        <v>7395660</v>
      </c>
      <c r="F112" s="191">
        <v>1108129</v>
      </c>
      <c r="G112" s="191">
        <v>427784</v>
      </c>
      <c r="H112" s="191">
        <v>394613</v>
      </c>
      <c r="I112" s="191">
        <v>0</v>
      </c>
      <c r="J112" s="118"/>
      <c r="K112" s="191">
        <v>2125980</v>
      </c>
      <c r="L112" s="191">
        <v>1918328</v>
      </c>
      <c r="M112" s="191">
        <v>760452</v>
      </c>
      <c r="N112" s="191">
        <v>0</v>
      </c>
      <c r="O112" s="191">
        <v>0</v>
      </c>
      <c r="P112" s="118"/>
      <c r="Q112" s="191">
        <v>2581474</v>
      </c>
      <c r="R112" s="191">
        <v>-2143753</v>
      </c>
      <c r="S112" s="191">
        <v>295700</v>
      </c>
      <c r="T112" s="191">
        <v>394613</v>
      </c>
      <c r="U112" s="191">
        <v>0</v>
      </c>
      <c r="V112" s="118"/>
      <c r="W112" s="191">
        <v>3946388</v>
      </c>
      <c r="X112" s="191">
        <v>2324101</v>
      </c>
      <c r="Y112" s="191">
        <v>0</v>
      </c>
      <c r="Z112" s="191">
        <v>0</v>
      </c>
      <c r="AA112" s="191">
        <v>0</v>
      </c>
      <c r="AB112" s="118"/>
      <c r="AC112" s="191">
        <v>0</v>
      </c>
      <c r="AD112" s="191">
        <v>0</v>
      </c>
      <c r="AE112" s="191">
        <v>0</v>
      </c>
      <c r="AF112" s="191">
        <v>0</v>
      </c>
      <c r="AG112" s="191">
        <v>0</v>
      </c>
      <c r="AH112" s="118"/>
      <c r="AI112" s="191">
        <v>-1258182</v>
      </c>
      <c r="AJ112" s="191">
        <v>-990547</v>
      </c>
      <c r="AK112" s="191">
        <v>-628368</v>
      </c>
      <c r="AL112" s="191">
        <v>0</v>
      </c>
      <c r="AM112" s="191">
        <v>0</v>
      </c>
    </row>
    <row r="113" spans="1:39">
      <c r="A113" s="204">
        <v>32305</v>
      </c>
      <c r="B113" s="184" t="s">
        <v>391</v>
      </c>
      <c r="C113" s="188">
        <v>6.2859999999999999E-4</v>
      </c>
      <c r="E113" s="191">
        <v>1032727</v>
      </c>
      <c r="F113" s="191">
        <v>274803</v>
      </c>
      <c r="G113" s="191">
        <v>179600</v>
      </c>
      <c r="H113" s="191">
        <v>43698</v>
      </c>
      <c r="I113" s="191">
        <v>0</v>
      </c>
      <c r="J113" s="118"/>
      <c r="K113" s="191">
        <v>235425</v>
      </c>
      <c r="L113" s="191">
        <v>212430</v>
      </c>
      <c r="M113" s="191">
        <v>84210</v>
      </c>
      <c r="N113" s="191">
        <v>0</v>
      </c>
      <c r="O113" s="191">
        <v>0</v>
      </c>
      <c r="P113" s="118"/>
      <c r="Q113" s="191">
        <v>285865</v>
      </c>
      <c r="R113" s="191">
        <v>-237393</v>
      </c>
      <c r="S113" s="191">
        <v>32745</v>
      </c>
      <c r="T113" s="191">
        <v>43698</v>
      </c>
      <c r="U113" s="191">
        <v>0</v>
      </c>
      <c r="V113" s="118"/>
      <c r="W113" s="191">
        <v>437012</v>
      </c>
      <c r="X113" s="191">
        <v>257365</v>
      </c>
      <c r="Y113" s="191">
        <v>0</v>
      </c>
      <c r="Z113" s="191">
        <v>0</v>
      </c>
      <c r="AA113" s="191">
        <v>0</v>
      </c>
      <c r="AB113" s="118"/>
      <c r="AC113" s="191">
        <v>94670</v>
      </c>
      <c r="AD113" s="191">
        <v>62646</v>
      </c>
      <c r="AE113" s="191">
        <v>62645</v>
      </c>
      <c r="AF113" s="191">
        <v>0</v>
      </c>
      <c r="AG113" s="191">
        <v>0</v>
      </c>
      <c r="AH113" s="118"/>
      <c r="AI113" s="191">
        <v>-20245</v>
      </c>
      <c r="AJ113" s="191">
        <v>-20245</v>
      </c>
      <c r="AK113" s="191">
        <v>0</v>
      </c>
      <c r="AL113" s="191">
        <v>0</v>
      </c>
      <c r="AM113" s="191">
        <v>0</v>
      </c>
    </row>
    <row r="114" spans="1:39">
      <c r="A114" s="204">
        <v>32400</v>
      </c>
      <c r="B114" s="184" t="s">
        <v>100</v>
      </c>
      <c r="C114" s="188">
        <v>2.0027999999999999E-3</v>
      </c>
      <c r="E114" s="191">
        <v>2782438</v>
      </c>
      <c r="F114" s="191">
        <v>469318</v>
      </c>
      <c r="G114" s="191">
        <v>240194</v>
      </c>
      <c r="H114" s="191">
        <v>139229</v>
      </c>
      <c r="I114" s="191">
        <v>0</v>
      </c>
      <c r="J114" s="118"/>
      <c r="K114" s="191">
        <v>750095</v>
      </c>
      <c r="L114" s="191">
        <v>676830</v>
      </c>
      <c r="M114" s="191">
        <v>268305</v>
      </c>
      <c r="N114" s="191">
        <v>0</v>
      </c>
      <c r="O114" s="191">
        <v>0</v>
      </c>
      <c r="P114" s="118"/>
      <c r="Q114" s="191">
        <v>910803</v>
      </c>
      <c r="R114" s="191">
        <v>-756365</v>
      </c>
      <c r="S114" s="191">
        <v>104330</v>
      </c>
      <c r="T114" s="191">
        <v>139229</v>
      </c>
      <c r="U114" s="191">
        <v>0</v>
      </c>
      <c r="V114" s="118"/>
      <c r="W114" s="191">
        <v>1392377</v>
      </c>
      <c r="X114" s="191">
        <v>819996</v>
      </c>
      <c r="Y114" s="191">
        <v>0</v>
      </c>
      <c r="Z114" s="191">
        <v>0</v>
      </c>
      <c r="AA114" s="191">
        <v>0</v>
      </c>
      <c r="AB114" s="118"/>
      <c r="AC114" s="191">
        <v>6843</v>
      </c>
      <c r="AD114" s="191">
        <v>0</v>
      </c>
      <c r="AE114" s="191">
        <v>0</v>
      </c>
      <c r="AF114" s="191">
        <v>0</v>
      </c>
      <c r="AG114" s="191">
        <v>0</v>
      </c>
      <c r="AH114" s="118"/>
      <c r="AI114" s="191">
        <v>-277680</v>
      </c>
      <c r="AJ114" s="191">
        <v>-271143</v>
      </c>
      <c r="AK114" s="191">
        <v>-132441</v>
      </c>
      <c r="AL114" s="191">
        <v>0</v>
      </c>
      <c r="AM114" s="191">
        <v>0</v>
      </c>
    </row>
    <row r="115" spans="1:39">
      <c r="A115" s="204">
        <v>32405</v>
      </c>
      <c r="B115" s="184" t="s">
        <v>101</v>
      </c>
      <c r="C115" s="188">
        <v>5.6039999999999996E-4</v>
      </c>
      <c r="E115" s="191">
        <v>896985</v>
      </c>
      <c r="F115" s="191">
        <v>215710</v>
      </c>
      <c r="G115" s="191">
        <v>109632</v>
      </c>
      <c r="H115" s="191">
        <v>38957</v>
      </c>
      <c r="I115" s="191">
        <v>0</v>
      </c>
      <c r="J115" s="118"/>
      <c r="K115" s="191">
        <v>209883</v>
      </c>
      <c r="L115" s="191">
        <v>189383</v>
      </c>
      <c r="M115" s="191">
        <v>75074</v>
      </c>
      <c r="N115" s="191">
        <v>0</v>
      </c>
      <c r="O115" s="191">
        <v>0</v>
      </c>
      <c r="P115" s="118"/>
      <c r="Q115" s="191">
        <v>254850</v>
      </c>
      <c r="R115" s="191">
        <v>-211637</v>
      </c>
      <c r="S115" s="191">
        <v>29192</v>
      </c>
      <c r="T115" s="191">
        <v>38957</v>
      </c>
      <c r="U115" s="191">
        <v>0</v>
      </c>
      <c r="V115" s="118"/>
      <c r="W115" s="191">
        <v>389598</v>
      </c>
      <c r="X115" s="191">
        <v>229442</v>
      </c>
      <c r="Y115" s="191">
        <v>0</v>
      </c>
      <c r="Z115" s="191">
        <v>0</v>
      </c>
      <c r="AA115" s="191">
        <v>0</v>
      </c>
      <c r="AB115" s="118"/>
      <c r="AC115" s="191">
        <v>42654</v>
      </c>
      <c r="AD115" s="191">
        <v>8522</v>
      </c>
      <c r="AE115" s="191">
        <v>5366</v>
      </c>
      <c r="AF115" s="191">
        <v>0</v>
      </c>
      <c r="AG115" s="191">
        <v>0</v>
      </c>
      <c r="AH115" s="118"/>
      <c r="AI115" s="191">
        <v>0</v>
      </c>
      <c r="AJ115" s="191">
        <v>0</v>
      </c>
      <c r="AK115" s="191">
        <v>0</v>
      </c>
      <c r="AL115" s="191">
        <v>0</v>
      </c>
      <c r="AM115" s="191">
        <v>0</v>
      </c>
    </row>
    <row r="116" spans="1:39">
      <c r="A116" s="204">
        <v>32410</v>
      </c>
      <c r="B116" s="184" t="s">
        <v>102</v>
      </c>
      <c r="C116" s="188">
        <v>8.4210000000000003E-4</v>
      </c>
      <c r="E116" s="191">
        <v>1301864</v>
      </c>
      <c r="F116" s="191">
        <v>366116</v>
      </c>
      <c r="G116" s="191">
        <v>213647</v>
      </c>
      <c r="H116" s="191">
        <v>58540</v>
      </c>
      <c r="I116" s="191">
        <v>0</v>
      </c>
      <c r="J116" s="118"/>
      <c r="K116" s="191">
        <v>315386</v>
      </c>
      <c r="L116" s="191">
        <v>284581</v>
      </c>
      <c r="M116" s="191">
        <v>112812</v>
      </c>
      <c r="N116" s="191">
        <v>0</v>
      </c>
      <c r="O116" s="191">
        <v>0</v>
      </c>
      <c r="P116" s="118"/>
      <c r="Q116" s="191">
        <v>382958</v>
      </c>
      <c r="R116" s="191">
        <v>-318022</v>
      </c>
      <c r="S116" s="191">
        <v>43867</v>
      </c>
      <c r="T116" s="191">
        <v>58540</v>
      </c>
      <c r="U116" s="191">
        <v>0</v>
      </c>
      <c r="V116" s="118"/>
      <c r="W116" s="191">
        <v>585441</v>
      </c>
      <c r="X116" s="191">
        <v>344777</v>
      </c>
      <c r="Y116" s="191">
        <v>0</v>
      </c>
      <c r="Z116" s="191">
        <v>0</v>
      </c>
      <c r="AA116" s="191">
        <v>0</v>
      </c>
      <c r="AB116" s="118"/>
      <c r="AC116" s="191">
        <v>58981</v>
      </c>
      <c r="AD116" s="191">
        <v>56968</v>
      </c>
      <c r="AE116" s="191">
        <v>56968</v>
      </c>
      <c r="AF116" s="191">
        <v>0</v>
      </c>
      <c r="AG116" s="191">
        <v>0</v>
      </c>
      <c r="AH116" s="118"/>
      <c r="AI116" s="191">
        <v>-40902</v>
      </c>
      <c r="AJ116" s="191">
        <v>-2188</v>
      </c>
      <c r="AK116" s="191">
        <v>0</v>
      </c>
      <c r="AL116" s="191">
        <v>0</v>
      </c>
      <c r="AM116" s="191">
        <v>0</v>
      </c>
    </row>
    <row r="117" spans="1:39">
      <c r="A117" s="204">
        <v>32420</v>
      </c>
      <c r="B117" s="184" t="s">
        <v>103</v>
      </c>
      <c r="C117" s="188">
        <v>0</v>
      </c>
      <c r="E117" s="191">
        <v>-13219</v>
      </c>
      <c r="F117" s="191">
        <v>0</v>
      </c>
      <c r="G117" s="191">
        <v>0</v>
      </c>
      <c r="H117" s="191">
        <v>0</v>
      </c>
      <c r="I117" s="191">
        <v>0</v>
      </c>
      <c r="J117" s="118"/>
      <c r="K117" s="191">
        <v>0</v>
      </c>
      <c r="L117" s="191">
        <v>0</v>
      </c>
      <c r="M117" s="191">
        <v>0</v>
      </c>
      <c r="N117" s="191">
        <v>0</v>
      </c>
      <c r="O117" s="191">
        <v>0</v>
      </c>
      <c r="P117" s="118"/>
      <c r="Q117" s="191">
        <v>0</v>
      </c>
      <c r="R117" s="191">
        <v>0</v>
      </c>
      <c r="S117" s="191">
        <v>0</v>
      </c>
      <c r="T117" s="191">
        <v>0</v>
      </c>
      <c r="U117" s="191">
        <v>0</v>
      </c>
      <c r="V117" s="118"/>
      <c r="W117" s="191">
        <v>0</v>
      </c>
      <c r="X117" s="191">
        <v>0</v>
      </c>
      <c r="Y117" s="191">
        <v>0</v>
      </c>
      <c r="Z117" s="191">
        <v>0</v>
      </c>
      <c r="AA117" s="191">
        <v>0</v>
      </c>
      <c r="AB117" s="118"/>
      <c r="AC117" s="191">
        <v>0</v>
      </c>
      <c r="AD117" s="191">
        <v>0</v>
      </c>
      <c r="AE117" s="191">
        <v>0</v>
      </c>
      <c r="AF117" s="191">
        <v>0</v>
      </c>
      <c r="AG117" s="191">
        <v>0</v>
      </c>
      <c r="AH117" s="118"/>
      <c r="AI117" s="191">
        <v>-13219</v>
      </c>
      <c r="AJ117" s="191">
        <v>0</v>
      </c>
      <c r="AK117" s="191">
        <v>0</v>
      </c>
      <c r="AL117" s="191">
        <v>0</v>
      </c>
      <c r="AM117" s="191">
        <v>0</v>
      </c>
    </row>
    <row r="118" spans="1:39">
      <c r="A118" s="204">
        <v>32500</v>
      </c>
      <c r="B118" s="184" t="s">
        <v>392</v>
      </c>
      <c r="C118" s="188">
        <v>4.8861E-3</v>
      </c>
      <c r="E118" s="191">
        <v>7139299</v>
      </c>
      <c r="F118" s="191">
        <v>1901299</v>
      </c>
      <c r="G118" s="191">
        <v>1056180</v>
      </c>
      <c r="H118" s="191">
        <v>339667</v>
      </c>
      <c r="I118" s="191">
        <v>0</v>
      </c>
      <c r="J118" s="118"/>
      <c r="K118" s="191">
        <v>1829957</v>
      </c>
      <c r="L118" s="191">
        <v>1651218</v>
      </c>
      <c r="M118" s="191">
        <v>654566</v>
      </c>
      <c r="N118" s="191">
        <v>0</v>
      </c>
      <c r="O118" s="191">
        <v>0</v>
      </c>
      <c r="P118" s="118"/>
      <c r="Q118" s="191">
        <v>2222027</v>
      </c>
      <c r="R118" s="191">
        <v>-1845255</v>
      </c>
      <c r="S118" s="191">
        <v>254527</v>
      </c>
      <c r="T118" s="191">
        <v>339667</v>
      </c>
      <c r="U118" s="191">
        <v>0</v>
      </c>
      <c r="V118" s="118"/>
      <c r="W118" s="191">
        <v>3396890</v>
      </c>
      <c r="X118" s="191">
        <v>2000491</v>
      </c>
      <c r="Y118" s="191">
        <v>0</v>
      </c>
      <c r="Z118" s="191">
        <v>0</v>
      </c>
      <c r="AA118" s="191">
        <v>0</v>
      </c>
      <c r="AB118" s="118"/>
      <c r="AC118" s="191">
        <v>147088</v>
      </c>
      <c r="AD118" s="191">
        <v>147088</v>
      </c>
      <c r="AE118" s="191">
        <v>147087</v>
      </c>
      <c r="AF118" s="191">
        <v>0</v>
      </c>
      <c r="AG118" s="191">
        <v>0</v>
      </c>
      <c r="AH118" s="118"/>
      <c r="AI118" s="191">
        <v>-456663</v>
      </c>
      <c r="AJ118" s="191">
        <v>-52243</v>
      </c>
      <c r="AK118" s="191">
        <v>0</v>
      </c>
      <c r="AL118" s="191">
        <v>0</v>
      </c>
      <c r="AM118" s="191">
        <v>0</v>
      </c>
    </row>
    <row r="119" spans="1:39">
      <c r="A119" s="204">
        <v>32505</v>
      </c>
      <c r="B119" s="184" t="s">
        <v>105</v>
      </c>
      <c r="C119" s="188">
        <v>7.3459999999999997E-4</v>
      </c>
      <c r="E119" s="191">
        <v>1126230</v>
      </c>
      <c r="F119" s="191">
        <v>245418</v>
      </c>
      <c r="G119" s="191">
        <v>82502</v>
      </c>
      <c r="H119" s="191">
        <v>51067</v>
      </c>
      <c r="I119" s="191">
        <v>0</v>
      </c>
      <c r="J119" s="118"/>
      <c r="K119" s="191">
        <v>275125</v>
      </c>
      <c r="L119" s="191">
        <v>248252</v>
      </c>
      <c r="M119" s="191">
        <v>98411</v>
      </c>
      <c r="N119" s="191">
        <v>0</v>
      </c>
      <c r="O119" s="191">
        <v>0</v>
      </c>
      <c r="P119" s="118"/>
      <c r="Q119" s="191">
        <v>334070</v>
      </c>
      <c r="R119" s="191">
        <v>-277425</v>
      </c>
      <c r="S119" s="191">
        <v>38267</v>
      </c>
      <c r="T119" s="191">
        <v>51067</v>
      </c>
      <c r="U119" s="191">
        <v>0</v>
      </c>
      <c r="V119" s="118"/>
      <c r="W119" s="191">
        <v>510705</v>
      </c>
      <c r="X119" s="191">
        <v>300764</v>
      </c>
      <c r="Y119" s="191">
        <v>0</v>
      </c>
      <c r="Z119" s="191">
        <v>0</v>
      </c>
      <c r="AA119" s="191">
        <v>0</v>
      </c>
      <c r="AB119" s="118"/>
      <c r="AC119" s="191">
        <v>70000</v>
      </c>
      <c r="AD119" s="191">
        <v>28005</v>
      </c>
      <c r="AE119" s="191">
        <v>0</v>
      </c>
      <c r="AF119" s="191">
        <v>0</v>
      </c>
      <c r="AG119" s="191">
        <v>0</v>
      </c>
      <c r="AH119" s="118"/>
      <c r="AI119" s="191">
        <v>-63670</v>
      </c>
      <c r="AJ119" s="191">
        <v>-54178</v>
      </c>
      <c r="AK119" s="191">
        <v>-54176</v>
      </c>
      <c r="AL119" s="191">
        <v>0</v>
      </c>
      <c r="AM119" s="191">
        <v>0</v>
      </c>
    </row>
    <row r="120" spans="1:39">
      <c r="A120" s="204">
        <v>32600</v>
      </c>
      <c r="B120" s="184" t="s">
        <v>106</v>
      </c>
      <c r="C120" s="188">
        <v>1.7727300000000001E-2</v>
      </c>
      <c r="E120" s="191">
        <v>26417616</v>
      </c>
      <c r="F120" s="191">
        <v>7164058</v>
      </c>
      <c r="G120" s="191">
        <v>4011644</v>
      </c>
      <c r="H120" s="191">
        <v>1232349</v>
      </c>
      <c r="I120" s="191">
        <v>0</v>
      </c>
      <c r="J120" s="118"/>
      <c r="K120" s="191">
        <v>6639282</v>
      </c>
      <c r="L120" s="191">
        <v>5990799</v>
      </c>
      <c r="M120" s="191">
        <v>2374838</v>
      </c>
      <c r="N120" s="191">
        <v>0</v>
      </c>
      <c r="O120" s="191">
        <v>0</v>
      </c>
      <c r="P120" s="118"/>
      <c r="Q120" s="191">
        <v>8061756</v>
      </c>
      <c r="R120" s="191">
        <v>-6694786</v>
      </c>
      <c r="S120" s="191">
        <v>923451</v>
      </c>
      <c r="T120" s="191">
        <v>1232349</v>
      </c>
      <c r="U120" s="191">
        <v>0</v>
      </c>
      <c r="V120" s="118"/>
      <c r="W120" s="191">
        <v>12324285</v>
      </c>
      <c r="X120" s="191">
        <v>7258000</v>
      </c>
      <c r="Y120" s="191">
        <v>0</v>
      </c>
      <c r="Z120" s="191">
        <v>0</v>
      </c>
      <c r="AA120" s="191">
        <v>0</v>
      </c>
      <c r="AB120" s="118"/>
      <c r="AC120" s="191">
        <v>713355</v>
      </c>
      <c r="AD120" s="191">
        <v>713355</v>
      </c>
      <c r="AE120" s="191">
        <v>713355</v>
      </c>
      <c r="AF120" s="191">
        <v>0</v>
      </c>
      <c r="AG120" s="191">
        <v>0</v>
      </c>
      <c r="AH120" s="118"/>
      <c r="AI120" s="191">
        <v>-1321062</v>
      </c>
      <c r="AJ120" s="191">
        <v>-103310</v>
      </c>
      <c r="AK120" s="191">
        <v>0</v>
      </c>
      <c r="AL120" s="191">
        <v>0</v>
      </c>
      <c r="AM120" s="191">
        <v>0</v>
      </c>
    </row>
    <row r="121" spans="1:39">
      <c r="A121" s="204">
        <v>32605</v>
      </c>
      <c r="B121" s="184" t="s">
        <v>107</v>
      </c>
      <c r="C121" s="188">
        <v>2.5588E-3</v>
      </c>
      <c r="E121" s="191">
        <v>4156060</v>
      </c>
      <c r="F121" s="191">
        <v>1096451</v>
      </c>
      <c r="G121" s="191">
        <v>572554</v>
      </c>
      <c r="H121" s="191">
        <v>177880</v>
      </c>
      <c r="I121" s="191">
        <v>0</v>
      </c>
      <c r="J121" s="118"/>
      <c r="K121" s="191">
        <v>958329</v>
      </c>
      <c r="L121" s="191">
        <v>864726</v>
      </c>
      <c r="M121" s="191">
        <v>342790</v>
      </c>
      <c r="N121" s="191">
        <v>0</v>
      </c>
      <c r="O121" s="191">
        <v>0</v>
      </c>
      <c r="P121" s="118"/>
      <c r="Q121" s="191">
        <v>1163653</v>
      </c>
      <c r="R121" s="191">
        <v>-966341</v>
      </c>
      <c r="S121" s="191">
        <v>133293</v>
      </c>
      <c r="T121" s="191">
        <v>177880</v>
      </c>
      <c r="U121" s="191">
        <v>0</v>
      </c>
      <c r="V121" s="118"/>
      <c r="W121" s="191">
        <v>1778916</v>
      </c>
      <c r="X121" s="191">
        <v>1047637</v>
      </c>
      <c r="Y121" s="191">
        <v>0</v>
      </c>
      <c r="Z121" s="191">
        <v>0</v>
      </c>
      <c r="AA121" s="191">
        <v>0</v>
      </c>
      <c r="AB121" s="118"/>
      <c r="AC121" s="191">
        <v>255162</v>
      </c>
      <c r="AD121" s="191">
        <v>150429</v>
      </c>
      <c r="AE121" s="191">
        <v>96471</v>
      </c>
      <c r="AF121" s="191">
        <v>0</v>
      </c>
      <c r="AG121" s="191">
        <v>0</v>
      </c>
      <c r="AH121" s="118"/>
      <c r="AI121" s="191">
        <v>0</v>
      </c>
      <c r="AJ121" s="191">
        <v>0</v>
      </c>
      <c r="AK121" s="191">
        <v>0</v>
      </c>
      <c r="AL121" s="191">
        <v>0</v>
      </c>
      <c r="AM121" s="191">
        <v>0</v>
      </c>
    </row>
    <row r="122" spans="1:39">
      <c r="A122" s="204">
        <v>32700</v>
      </c>
      <c r="B122" s="184" t="s">
        <v>108</v>
      </c>
      <c r="C122" s="188">
        <v>1.6184000000000001E-3</v>
      </c>
      <c r="E122" s="191">
        <v>2521228</v>
      </c>
      <c r="F122" s="191">
        <v>580792</v>
      </c>
      <c r="G122" s="191">
        <v>315502</v>
      </c>
      <c r="H122" s="191">
        <v>112506</v>
      </c>
      <c r="I122" s="191">
        <v>0</v>
      </c>
      <c r="J122" s="118"/>
      <c r="K122" s="191">
        <v>606128</v>
      </c>
      <c r="L122" s="191">
        <v>546925</v>
      </c>
      <c r="M122" s="191">
        <v>216809</v>
      </c>
      <c r="N122" s="191">
        <v>0</v>
      </c>
      <c r="O122" s="191">
        <v>0</v>
      </c>
      <c r="P122" s="118"/>
      <c r="Q122" s="191">
        <v>735992</v>
      </c>
      <c r="R122" s="191">
        <v>-611195</v>
      </c>
      <c r="S122" s="191">
        <v>84306</v>
      </c>
      <c r="T122" s="191">
        <v>112506</v>
      </c>
      <c r="U122" s="191">
        <v>0</v>
      </c>
      <c r="V122" s="118"/>
      <c r="W122" s="191">
        <v>1125136</v>
      </c>
      <c r="X122" s="191">
        <v>662613</v>
      </c>
      <c r="Y122" s="191">
        <v>0</v>
      </c>
      <c r="Z122" s="191">
        <v>0</v>
      </c>
      <c r="AA122" s="191">
        <v>0</v>
      </c>
      <c r="AB122" s="118"/>
      <c r="AC122" s="191">
        <v>85910</v>
      </c>
      <c r="AD122" s="191">
        <v>14388</v>
      </c>
      <c r="AE122" s="191">
        <v>14387</v>
      </c>
      <c r="AF122" s="191">
        <v>0</v>
      </c>
      <c r="AG122" s="191">
        <v>0</v>
      </c>
      <c r="AH122" s="118"/>
      <c r="AI122" s="191">
        <v>-31938</v>
      </c>
      <c r="AJ122" s="191">
        <v>-31939</v>
      </c>
      <c r="AK122" s="191">
        <v>0</v>
      </c>
      <c r="AL122" s="191">
        <v>0</v>
      </c>
      <c r="AM122" s="191">
        <v>0</v>
      </c>
    </row>
    <row r="123" spans="1:39">
      <c r="A123" s="204">
        <v>32800</v>
      </c>
      <c r="B123" s="184" t="s">
        <v>109</v>
      </c>
      <c r="C123" s="188">
        <v>2.3178000000000001E-3</v>
      </c>
      <c r="E123" s="191">
        <v>3945613</v>
      </c>
      <c r="F123" s="191">
        <v>1131006</v>
      </c>
      <c r="G123" s="191">
        <v>585487</v>
      </c>
      <c r="H123" s="191">
        <v>161127</v>
      </c>
      <c r="I123" s="191">
        <v>0</v>
      </c>
      <c r="J123" s="118"/>
      <c r="K123" s="191">
        <v>868069</v>
      </c>
      <c r="L123" s="191">
        <v>783282</v>
      </c>
      <c r="M123" s="191">
        <v>310504</v>
      </c>
      <c r="N123" s="191">
        <v>0</v>
      </c>
      <c r="O123" s="191">
        <v>0</v>
      </c>
      <c r="P123" s="118"/>
      <c r="Q123" s="191">
        <v>1054054</v>
      </c>
      <c r="R123" s="191">
        <v>-875326</v>
      </c>
      <c r="S123" s="191">
        <v>120739</v>
      </c>
      <c r="T123" s="191">
        <v>161127</v>
      </c>
      <c r="U123" s="191">
        <v>0</v>
      </c>
      <c r="V123" s="118"/>
      <c r="W123" s="191">
        <v>1611369</v>
      </c>
      <c r="X123" s="191">
        <v>948965</v>
      </c>
      <c r="Y123" s="191">
        <v>0</v>
      </c>
      <c r="Z123" s="191">
        <v>0</v>
      </c>
      <c r="AA123" s="191">
        <v>0</v>
      </c>
      <c r="AB123" s="118"/>
      <c r="AC123" s="191">
        <v>412121</v>
      </c>
      <c r="AD123" s="191">
        <v>274085</v>
      </c>
      <c r="AE123" s="191">
        <v>154244</v>
      </c>
      <c r="AF123" s="191">
        <v>0</v>
      </c>
      <c r="AG123" s="191">
        <v>0</v>
      </c>
      <c r="AH123" s="118"/>
      <c r="AI123" s="191">
        <v>0</v>
      </c>
      <c r="AJ123" s="191">
        <v>0</v>
      </c>
      <c r="AK123" s="191">
        <v>0</v>
      </c>
      <c r="AL123" s="191">
        <v>0</v>
      </c>
      <c r="AM123" s="191">
        <v>0</v>
      </c>
    </row>
    <row r="124" spans="1:39">
      <c r="A124" s="204">
        <v>32900</v>
      </c>
      <c r="B124" s="184" t="s">
        <v>110</v>
      </c>
      <c r="C124" s="188">
        <v>6.4688000000000002E-3</v>
      </c>
      <c r="E124" s="191">
        <v>9301999</v>
      </c>
      <c r="F124" s="191">
        <v>2038852</v>
      </c>
      <c r="G124" s="191">
        <v>882791</v>
      </c>
      <c r="H124" s="191">
        <v>449692</v>
      </c>
      <c r="I124" s="191">
        <v>0</v>
      </c>
      <c r="J124" s="118"/>
      <c r="K124" s="191">
        <v>2422714</v>
      </c>
      <c r="L124" s="191">
        <v>2186079</v>
      </c>
      <c r="M124" s="191">
        <v>866593</v>
      </c>
      <c r="N124" s="191">
        <v>0</v>
      </c>
      <c r="O124" s="191">
        <v>0</v>
      </c>
      <c r="P124" s="118"/>
      <c r="Q124" s="191">
        <v>2941784</v>
      </c>
      <c r="R124" s="191">
        <v>-2442968</v>
      </c>
      <c r="S124" s="191">
        <v>336973</v>
      </c>
      <c r="T124" s="191">
        <v>449692</v>
      </c>
      <c r="U124" s="191">
        <v>0</v>
      </c>
      <c r="V124" s="118"/>
      <c r="W124" s="191">
        <v>4497207</v>
      </c>
      <c r="X124" s="191">
        <v>2648488</v>
      </c>
      <c r="Y124" s="191">
        <v>0</v>
      </c>
      <c r="Z124" s="191">
        <v>0</v>
      </c>
      <c r="AA124" s="191">
        <v>0</v>
      </c>
      <c r="AB124" s="118"/>
      <c r="AC124" s="191">
        <v>0</v>
      </c>
      <c r="AD124" s="191">
        <v>0</v>
      </c>
      <c r="AE124" s="191">
        <v>0</v>
      </c>
      <c r="AF124" s="191">
        <v>0</v>
      </c>
      <c r="AG124" s="191">
        <v>0</v>
      </c>
      <c r="AH124" s="118"/>
      <c r="AI124" s="191">
        <v>-559706</v>
      </c>
      <c r="AJ124" s="191">
        <v>-352747</v>
      </c>
      <c r="AK124" s="191">
        <v>-320775</v>
      </c>
      <c r="AL124" s="191">
        <v>0</v>
      </c>
      <c r="AM124" s="191">
        <v>0</v>
      </c>
    </row>
    <row r="125" spans="1:39">
      <c r="A125" s="204">
        <v>32901</v>
      </c>
      <c r="B125" s="184" t="s">
        <v>393</v>
      </c>
      <c r="C125" s="188">
        <v>1.2579999999999999E-4</v>
      </c>
      <c r="E125" s="191">
        <v>76563</v>
      </c>
      <c r="F125" s="191">
        <v>-7770</v>
      </c>
      <c r="G125" s="191">
        <v>-54815</v>
      </c>
      <c r="H125" s="191">
        <v>8745</v>
      </c>
      <c r="I125" s="191">
        <v>0</v>
      </c>
      <c r="J125" s="118"/>
      <c r="K125" s="191">
        <v>47115</v>
      </c>
      <c r="L125" s="191">
        <v>42513</v>
      </c>
      <c r="M125" s="191">
        <v>16853</v>
      </c>
      <c r="N125" s="191">
        <v>0</v>
      </c>
      <c r="O125" s="191">
        <v>0</v>
      </c>
      <c r="P125" s="118"/>
      <c r="Q125" s="191">
        <v>57209</v>
      </c>
      <c r="R125" s="191">
        <v>-47509</v>
      </c>
      <c r="S125" s="191">
        <v>6553</v>
      </c>
      <c r="T125" s="191">
        <v>8745</v>
      </c>
      <c r="U125" s="191">
        <v>0</v>
      </c>
      <c r="V125" s="118"/>
      <c r="W125" s="191">
        <v>87458</v>
      </c>
      <c r="X125" s="191">
        <v>51506</v>
      </c>
      <c r="Y125" s="191">
        <v>0</v>
      </c>
      <c r="Z125" s="191">
        <v>0</v>
      </c>
      <c r="AA125" s="191">
        <v>0</v>
      </c>
      <c r="AB125" s="118"/>
      <c r="AC125" s="191">
        <v>31043</v>
      </c>
      <c r="AD125" s="191">
        <v>23942</v>
      </c>
      <c r="AE125" s="191">
        <v>0</v>
      </c>
      <c r="AF125" s="191">
        <v>0</v>
      </c>
      <c r="AG125" s="191">
        <v>0</v>
      </c>
      <c r="AH125" s="118"/>
      <c r="AI125" s="191">
        <v>-146262</v>
      </c>
      <c r="AJ125" s="191">
        <v>-78222</v>
      </c>
      <c r="AK125" s="191">
        <v>-78221</v>
      </c>
      <c r="AL125" s="191">
        <v>0</v>
      </c>
      <c r="AM125" s="191">
        <v>0</v>
      </c>
    </row>
    <row r="126" spans="1:39">
      <c r="A126" s="204">
        <v>32905</v>
      </c>
      <c r="B126" s="184" t="s">
        <v>111</v>
      </c>
      <c r="C126" s="188">
        <v>8.7589999999999999E-4</v>
      </c>
      <c r="E126" s="191">
        <v>1291618</v>
      </c>
      <c r="F126" s="191">
        <v>226421</v>
      </c>
      <c r="G126" s="191">
        <v>85107</v>
      </c>
      <c r="H126" s="191">
        <v>60890</v>
      </c>
      <c r="I126" s="191">
        <v>0</v>
      </c>
      <c r="J126" s="118"/>
      <c r="K126" s="191">
        <v>328045</v>
      </c>
      <c r="L126" s="191">
        <v>296003</v>
      </c>
      <c r="M126" s="191">
        <v>117340</v>
      </c>
      <c r="N126" s="191">
        <v>0</v>
      </c>
      <c r="O126" s="191">
        <v>0</v>
      </c>
      <c r="P126" s="118"/>
      <c r="Q126" s="191">
        <v>398329</v>
      </c>
      <c r="R126" s="191">
        <v>-330787</v>
      </c>
      <c r="S126" s="191">
        <v>45627</v>
      </c>
      <c r="T126" s="191">
        <v>60890</v>
      </c>
      <c r="U126" s="191">
        <v>0</v>
      </c>
      <c r="V126" s="118"/>
      <c r="W126" s="191">
        <v>608939</v>
      </c>
      <c r="X126" s="191">
        <v>358615</v>
      </c>
      <c r="Y126" s="191">
        <v>0</v>
      </c>
      <c r="Z126" s="191">
        <v>0</v>
      </c>
      <c r="AA126" s="191">
        <v>0</v>
      </c>
      <c r="AB126" s="118"/>
      <c r="AC126" s="191">
        <v>53716</v>
      </c>
      <c r="AD126" s="191">
        <v>0</v>
      </c>
      <c r="AE126" s="191">
        <v>0</v>
      </c>
      <c r="AF126" s="191">
        <v>0</v>
      </c>
      <c r="AG126" s="191">
        <v>0</v>
      </c>
      <c r="AH126" s="118"/>
      <c r="AI126" s="191">
        <v>-97411</v>
      </c>
      <c r="AJ126" s="191">
        <v>-97410</v>
      </c>
      <c r="AK126" s="191">
        <v>-77860</v>
      </c>
      <c r="AL126" s="191">
        <v>0</v>
      </c>
      <c r="AM126" s="191">
        <v>0</v>
      </c>
    </row>
    <row r="127" spans="1:39">
      <c r="A127" s="204">
        <v>32910</v>
      </c>
      <c r="B127" s="184" t="s">
        <v>112</v>
      </c>
      <c r="C127" s="188">
        <v>1.2367999999999999E-3</v>
      </c>
      <c r="E127" s="191">
        <v>1919446</v>
      </c>
      <c r="F127" s="191">
        <v>491979</v>
      </c>
      <c r="G127" s="191">
        <v>263562</v>
      </c>
      <c r="H127" s="191">
        <v>85979</v>
      </c>
      <c r="I127" s="191">
        <v>0</v>
      </c>
      <c r="J127" s="118"/>
      <c r="K127" s="191">
        <v>463210</v>
      </c>
      <c r="L127" s="191">
        <v>417967</v>
      </c>
      <c r="M127" s="191">
        <v>165688</v>
      </c>
      <c r="N127" s="191">
        <v>0</v>
      </c>
      <c r="O127" s="191">
        <v>0</v>
      </c>
      <c r="P127" s="118"/>
      <c r="Q127" s="191">
        <v>562453</v>
      </c>
      <c r="R127" s="191">
        <v>-467082</v>
      </c>
      <c r="S127" s="191">
        <v>64427</v>
      </c>
      <c r="T127" s="191">
        <v>85979</v>
      </c>
      <c r="U127" s="191">
        <v>0</v>
      </c>
      <c r="V127" s="118"/>
      <c r="W127" s="191">
        <v>859842</v>
      </c>
      <c r="X127" s="191">
        <v>506377</v>
      </c>
      <c r="Y127" s="191">
        <v>0</v>
      </c>
      <c r="Z127" s="191">
        <v>0</v>
      </c>
      <c r="AA127" s="191">
        <v>0</v>
      </c>
      <c r="AB127" s="118"/>
      <c r="AC127" s="191">
        <v>44016</v>
      </c>
      <c r="AD127" s="191">
        <v>34717</v>
      </c>
      <c r="AE127" s="191">
        <v>33447</v>
      </c>
      <c r="AF127" s="191">
        <v>0</v>
      </c>
      <c r="AG127" s="191">
        <v>0</v>
      </c>
      <c r="AH127" s="118"/>
      <c r="AI127" s="191">
        <v>-10075</v>
      </c>
      <c r="AJ127" s="191">
        <v>0</v>
      </c>
      <c r="AK127" s="191">
        <v>0</v>
      </c>
      <c r="AL127" s="191">
        <v>0</v>
      </c>
      <c r="AM127" s="191">
        <v>0</v>
      </c>
    </row>
    <row r="128" spans="1:39">
      <c r="A128" s="204">
        <v>32920</v>
      </c>
      <c r="B128" s="184" t="s">
        <v>113</v>
      </c>
      <c r="C128" s="188">
        <v>1.0413E-3</v>
      </c>
      <c r="E128" s="191">
        <v>1551324</v>
      </c>
      <c r="F128" s="191">
        <v>370638</v>
      </c>
      <c r="G128" s="191">
        <v>154626</v>
      </c>
      <c r="H128" s="191">
        <v>72388</v>
      </c>
      <c r="I128" s="191">
        <v>0</v>
      </c>
      <c r="J128" s="118"/>
      <c r="K128" s="191">
        <v>389991</v>
      </c>
      <c r="L128" s="191">
        <v>351899</v>
      </c>
      <c r="M128" s="191">
        <v>139498</v>
      </c>
      <c r="N128" s="191">
        <v>0</v>
      </c>
      <c r="O128" s="191">
        <v>0</v>
      </c>
      <c r="P128" s="118"/>
      <c r="Q128" s="191">
        <v>473547</v>
      </c>
      <c r="R128" s="191">
        <v>-393251</v>
      </c>
      <c r="S128" s="191">
        <v>54243</v>
      </c>
      <c r="T128" s="191">
        <v>72388</v>
      </c>
      <c r="U128" s="191">
        <v>0</v>
      </c>
      <c r="V128" s="118"/>
      <c r="W128" s="191">
        <v>723927</v>
      </c>
      <c r="X128" s="191">
        <v>426334</v>
      </c>
      <c r="Y128" s="191">
        <v>0</v>
      </c>
      <c r="Z128" s="191">
        <v>0</v>
      </c>
      <c r="AA128" s="191">
        <v>0</v>
      </c>
      <c r="AB128" s="118"/>
      <c r="AC128" s="191">
        <v>24772</v>
      </c>
      <c r="AD128" s="191">
        <v>24773</v>
      </c>
      <c r="AE128" s="191">
        <v>0</v>
      </c>
      <c r="AF128" s="191">
        <v>0</v>
      </c>
      <c r="AG128" s="191">
        <v>0</v>
      </c>
      <c r="AH128" s="118"/>
      <c r="AI128" s="191">
        <v>-60913</v>
      </c>
      <c r="AJ128" s="191">
        <v>-39117</v>
      </c>
      <c r="AK128" s="191">
        <v>-39115</v>
      </c>
      <c r="AL128" s="191">
        <v>0</v>
      </c>
      <c r="AM128" s="191">
        <v>0</v>
      </c>
    </row>
    <row r="129" spans="1:39">
      <c r="A129" s="204">
        <v>33000</v>
      </c>
      <c r="B129" s="184" t="s">
        <v>114</v>
      </c>
      <c r="C129" s="188">
        <v>2.4646E-3</v>
      </c>
      <c r="E129" s="191">
        <v>3445068</v>
      </c>
      <c r="F129" s="191">
        <v>773028</v>
      </c>
      <c r="G129" s="191">
        <v>355773</v>
      </c>
      <c r="H129" s="191">
        <v>171332</v>
      </c>
      <c r="I129" s="191">
        <v>0</v>
      </c>
      <c r="J129" s="118"/>
      <c r="K129" s="191">
        <v>923049</v>
      </c>
      <c r="L129" s="191">
        <v>832892</v>
      </c>
      <c r="M129" s="191">
        <v>330170</v>
      </c>
      <c r="N129" s="191">
        <v>0</v>
      </c>
      <c r="O129" s="191">
        <v>0</v>
      </c>
      <c r="P129" s="118"/>
      <c r="Q129" s="191">
        <v>1120814</v>
      </c>
      <c r="R129" s="191">
        <v>-930766</v>
      </c>
      <c r="S129" s="191">
        <v>128386</v>
      </c>
      <c r="T129" s="191">
        <v>171332</v>
      </c>
      <c r="U129" s="191">
        <v>0</v>
      </c>
      <c r="V129" s="118"/>
      <c r="W129" s="191">
        <v>1713427</v>
      </c>
      <c r="X129" s="191">
        <v>1009069</v>
      </c>
      <c r="Y129" s="191">
        <v>0</v>
      </c>
      <c r="Z129" s="191">
        <v>0</v>
      </c>
      <c r="AA129" s="191">
        <v>0</v>
      </c>
      <c r="AB129" s="118"/>
      <c r="AC129" s="191">
        <v>0</v>
      </c>
      <c r="AD129" s="191">
        <v>0</v>
      </c>
      <c r="AE129" s="191">
        <v>0</v>
      </c>
      <c r="AF129" s="191">
        <v>0</v>
      </c>
      <c r="AG129" s="191">
        <v>0</v>
      </c>
      <c r="AH129" s="118"/>
      <c r="AI129" s="191">
        <v>-312222</v>
      </c>
      <c r="AJ129" s="191">
        <v>-138167</v>
      </c>
      <c r="AK129" s="191">
        <v>-102783</v>
      </c>
      <c r="AL129" s="191">
        <v>0</v>
      </c>
      <c r="AM129" s="191">
        <v>0</v>
      </c>
    </row>
    <row r="130" spans="1:39">
      <c r="A130" s="204">
        <v>33001</v>
      </c>
      <c r="B130" s="184" t="s">
        <v>115</v>
      </c>
      <c r="C130" s="188">
        <v>5.9599999999999999E-5</v>
      </c>
      <c r="E130" s="191">
        <v>62531</v>
      </c>
      <c r="F130" s="191">
        <v>-20652</v>
      </c>
      <c r="G130" s="191">
        <v>-15051</v>
      </c>
      <c r="H130" s="191">
        <v>4143</v>
      </c>
      <c r="I130" s="191">
        <v>0</v>
      </c>
      <c r="J130" s="118"/>
      <c r="K130" s="191">
        <v>22322</v>
      </c>
      <c r="L130" s="191">
        <v>20141</v>
      </c>
      <c r="M130" s="191">
        <v>7984</v>
      </c>
      <c r="N130" s="191">
        <v>0</v>
      </c>
      <c r="O130" s="191">
        <v>0</v>
      </c>
      <c r="P130" s="118"/>
      <c r="Q130" s="191">
        <v>27104</v>
      </c>
      <c r="R130" s="191">
        <v>-22508</v>
      </c>
      <c r="S130" s="191">
        <v>3105</v>
      </c>
      <c r="T130" s="191">
        <v>4143</v>
      </c>
      <c r="U130" s="191">
        <v>0</v>
      </c>
      <c r="V130" s="118"/>
      <c r="W130" s="191">
        <v>41435</v>
      </c>
      <c r="X130" s="191">
        <v>24402</v>
      </c>
      <c r="Y130" s="191">
        <v>0</v>
      </c>
      <c r="Z130" s="191">
        <v>0</v>
      </c>
      <c r="AA130" s="191">
        <v>0</v>
      </c>
      <c r="AB130" s="118"/>
      <c r="AC130" s="191">
        <v>14358</v>
      </c>
      <c r="AD130" s="191">
        <v>0</v>
      </c>
      <c r="AE130" s="191">
        <v>0</v>
      </c>
      <c r="AF130" s="191">
        <v>0</v>
      </c>
      <c r="AG130" s="191">
        <v>0</v>
      </c>
      <c r="AH130" s="118"/>
      <c r="AI130" s="191">
        <v>-42688</v>
      </c>
      <c r="AJ130" s="191">
        <v>-42687</v>
      </c>
      <c r="AK130" s="191">
        <v>-26140</v>
      </c>
      <c r="AL130" s="191">
        <v>0</v>
      </c>
      <c r="AM130" s="191">
        <v>0</v>
      </c>
    </row>
    <row r="131" spans="1:39">
      <c r="A131" s="204">
        <v>33027</v>
      </c>
      <c r="B131" s="184" t="s">
        <v>116</v>
      </c>
      <c r="C131" s="188">
        <v>3.2840000000000001E-4</v>
      </c>
      <c r="E131" s="191">
        <v>578118</v>
      </c>
      <c r="F131" s="191">
        <v>147979</v>
      </c>
      <c r="G131" s="191">
        <v>73753</v>
      </c>
      <c r="H131" s="191">
        <v>22829</v>
      </c>
      <c r="I131" s="191">
        <v>0</v>
      </c>
      <c r="J131" s="118"/>
      <c r="K131" s="191">
        <v>122993</v>
      </c>
      <c r="L131" s="191">
        <v>110980</v>
      </c>
      <c r="M131" s="191">
        <v>43994</v>
      </c>
      <c r="N131" s="191">
        <v>0</v>
      </c>
      <c r="O131" s="191">
        <v>0</v>
      </c>
      <c r="P131" s="118"/>
      <c r="Q131" s="191">
        <v>149345</v>
      </c>
      <c r="R131" s="191">
        <v>-124022</v>
      </c>
      <c r="S131" s="191">
        <v>17107</v>
      </c>
      <c r="T131" s="191">
        <v>22829</v>
      </c>
      <c r="U131" s="191">
        <v>0</v>
      </c>
      <c r="V131" s="118"/>
      <c r="W131" s="191">
        <v>228309</v>
      </c>
      <c r="X131" s="191">
        <v>134455</v>
      </c>
      <c r="Y131" s="191">
        <v>0</v>
      </c>
      <c r="Z131" s="191">
        <v>0</v>
      </c>
      <c r="AA131" s="191">
        <v>0</v>
      </c>
      <c r="AB131" s="118"/>
      <c r="AC131" s="191">
        <v>77471</v>
      </c>
      <c r="AD131" s="191">
        <v>26566</v>
      </c>
      <c r="AE131" s="191">
        <v>12652</v>
      </c>
      <c r="AF131" s="191">
        <v>0</v>
      </c>
      <c r="AG131" s="191">
        <v>0</v>
      </c>
      <c r="AH131" s="118"/>
      <c r="AI131" s="191">
        <v>0</v>
      </c>
      <c r="AJ131" s="191">
        <v>0</v>
      </c>
      <c r="AK131" s="191">
        <v>0</v>
      </c>
      <c r="AL131" s="191">
        <v>0</v>
      </c>
      <c r="AM131" s="191">
        <v>0</v>
      </c>
    </row>
    <row r="132" spans="1:39">
      <c r="A132" s="204">
        <v>33100</v>
      </c>
      <c r="B132" s="184" t="s">
        <v>117</v>
      </c>
      <c r="C132" s="188">
        <v>3.339E-3</v>
      </c>
      <c r="E132" s="191">
        <v>4578342</v>
      </c>
      <c r="F132" s="191">
        <v>871233</v>
      </c>
      <c r="G132" s="191">
        <v>415702</v>
      </c>
      <c r="H132" s="191">
        <v>232117</v>
      </c>
      <c r="I132" s="191">
        <v>0</v>
      </c>
      <c r="J132" s="118"/>
      <c r="K132" s="191">
        <v>1250532</v>
      </c>
      <c r="L132" s="191">
        <v>1128388</v>
      </c>
      <c r="M132" s="191">
        <v>447309</v>
      </c>
      <c r="N132" s="191">
        <v>0</v>
      </c>
      <c r="O132" s="191">
        <v>0</v>
      </c>
      <c r="P132" s="118"/>
      <c r="Q132" s="191">
        <v>1518460</v>
      </c>
      <c r="R132" s="191">
        <v>-1260987</v>
      </c>
      <c r="S132" s="191">
        <v>173935</v>
      </c>
      <c r="T132" s="191">
        <v>232117</v>
      </c>
      <c r="U132" s="191">
        <v>0</v>
      </c>
      <c r="V132" s="118"/>
      <c r="W132" s="191">
        <v>2321323</v>
      </c>
      <c r="X132" s="191">
        <v>1367070</v>
      </c>
      <c r="Y132" s="191">
        <v>0</v>
      </c>
      <c r="Z132" s="191">
        <v>0</v>
      </c>
      <c r="AA132" s="191">
        <v>0</v>
      </c>
      <c r="AB132" s="118"/>
      <c r="AC132" s="191">
        <v>27021</v>
      </c>
      <c r="AD132" s="191">
        <v>0</v>
      </c>
      <c r="AE132" s="191">
        <v>0</v>
      </c>
      <c r="AF132" s="191">
        <v>0</v>
      </c>
      <c r="AG132" s="191">
        <v>0</v>
      </c>
      <c r="AH132" s="118"/>
      <c r="AI132" s="191">
        <v>-538994</v>
      </c>
      <c r="AJ132" s="191">
        <v>-363238</v>
      </c>
      <c r="AK132" s="191">
        <v>-205542</v>
      </c>
      <c r="AL132" s="191">
        <v>0</v>
      </c>
      <c r="AM132" s="191">
        <v>0</v>
      </c>
    </row>
    <row r="133" spans="1:39">
      <c r="A133" s="204">
        <v>33105</v>
      </c>
      <c r="B133" s="184" t="s">
        <v>118</v>
      </c>
      <c r="C133" s="188">
        <v>3.6719999999999998E-4</v>
      </c>
      <c r="E133" s="191">
        <v>515492</v>
      </c>
      <c r="F133" s="191">
        <v>88613</v>
      </c>
      <c r="G133" s="191">
        <v>30095</v>
      </c>
      <c r="H133" s="191">
        <v>25527</v>
      </c>
      <c r="I133" s="191">
        <v>0</v>
      </c>
      <c r="J133" s="118"/>
      <c r="K133" s="191">
        <v>137525</v>
      </c>
      <c r="L133" s="191">
        <v>124092</v>
      </c>
      <c r="M133" s="191">
        <v>49192</v>
      </c>
      <c r="N133" s="191">
        <v>0</v>
      </c>
      <c r="O133" s="191">
        <v>0</v>
      </c>
      <c r="P133" s="118"/>
      <c r="Q133" s="191">
        <v>166990</v>
      </c>
      <c r="R133" s="191">
        <v>-138675</v>
      </c>
      <c r="S133" s="191">
        <v>19128</v>
      </c>
      <c r="T133" s="191">
        <v>25527</v>
      </c>
      <c r="U133" s="191">
        <v>0</v>
      </c>
      <c r="V133" s="118"/>
      <c r="W133" s="191">
        <v>255283</v>
      </c>
      <c r="X133" s="191">
        <v>150341</v>
      </c>
      <c r="Y133" s="191">
        <v>0</v>
      </c>
      <c r="Z133" s="191">
        <v>0</v>
      </c>
      <c r="AA133" s="191">
        <v>0</v>
      </c>
      <c r="AB133" s="118"/>
      <c r="AC133" s="191">
        <v>16197</v>
      </c>
      <c r="AD133" s="191">
        <v>0</v>
      </c>
      <c r="AE133" s="191">
        <v>0</v>
      </c>
      <c r="AF133" s="191">
        <v>0</v>
      </c>
      <c r="AG133" s="191">
        <v>0</v>
      </c>
      <c r="AH133" s="118"/>
      <c r="AI133" s="191">
        <v>-60503</v>
      </c>
      <c r="AJ133" s="191">
        <v>-47145</v>
      </c>
      <c r="AK133" s="191">
        <v>-38225</v>
      </c>
      <c r="AL133" s="191">
        <v>0</v>
      </c>
      <c r="AM133" s="191">
        <v>0</v>
      </c>
    </row>
    <row r="134" spans="1:39">
      <c r="A134" s="204">
        <v>33200</v>
      </c>
      <c r="B134" s="184" t="s">
        <v>119</v>
      </c>
      <c r="C134" s="188">
        <v>1.57863E-2</v>
      </c>
      <c r="E134" s="191">
        <v>23169011</v>
      </c>
      <c r="F134" s="191">
        <v>5587828</v>
      </c>
      <c r="G134" s="191">
        <v>3385042</v>
      </c>
      <c r="H134" s="191">
        <v>1097416</v>
      </c>
      <c r="I134" s="191">
        <v>0</v>
      </c>
      <c r="J134" s="118"/>
      <c r="K134" s="191">
        <v>5912332</v>
      </c>
      <c r="L134" s="191">
        <v>5334854</v>
      </c>
      <c r="M134" s="191">
        <v>2114812</v>
      </c>
      <c r="N134" s="191">
        <v>0</v>
      </c>
      <c r="O134" s="191">
        <v>0</v>
      </c>
      <c r="P134" s="118"/>
      <c r="Q134" s="191">
        <v>7179057</v>
      </c>
      <c r="R134" s="191">
        <v>-5961759</v>
      </c>
      <c r="S134" s="191">
        <v>822340</v>
      </c>
      <c r="T134" s="191">
        <v>1097416</v>
      </c>
      <c r="U134" s="191">
        <v>0</v>
      </c>
      <c r="V134" s="118"/>
      <c r="W134" s="191">
        <v>10974873</v>
      </c>
      <c r="X134" s="191">
        <v>6463306</v>
      </c>
      <c r="Y134" s="191">
        <v>0</v>
      </c>
      <c r="Z134" s="191">
        <v>0</v>
      </c>
      <c r="AA134" s="191">
        <v>0</v>
      </c>
      <c r="AB134" s="118"/>
      <c r="AC134" s="191">
        <v>496371</v>
      </c>
      <c r="AD134" s="191">
        <v>447889</v>
      </c>
      <c r="AE134" s="191">
        <v>447890</v>
      </c>
      <c r="AF134" s="191">
        <v>0</v>
      </c>
      <c r="AG134" s="191">
        <v>0</v>
      </c>
      <c r="AH134" s="118"/>
      <c r="AI134" s="191">
        <v>-1393622</v>
      </c>
      <c r="AJ134" s="191">
        <v>-696462</v>
      </c>
      <c r="AK134" s="191">
        <v>0</v>
      </c>
      <c r="AL134" s="191">
        <v>0</v>
      </c>
      <c r="AM134" s="191">
        <v>0</v>
      </c>
    </row>
    <row r="135" spans="1:39">
      <c r="A135" s="204">
        <v>33202</v>
      </c>
      <c r="B135" s="184" t="s">
        <v>120</v>
      </c>
      <c r="C135" s="188">
        <v>2.587E-4</v>
      </c>
      <c r="E135" s="191">
        <v>442358</v>
      </c>
      <c r="F135" s="191">
        <v>93828</v>
      </c>
      <c r="G135" s="191">
        <v>11843</v>
      </c>
      <c r="H135" s="191">
        <v>17984</v>
      </c>
      <c r="I135" s="191">
        <v>0</v>
      </c>
      <c r="J135" s="118"/>
      <c r="K135" s="191">
        <v>96889</v>
      </c>
      <c r="L135" s="191">
        <v>87426</v>
      </c>
      <c r="M135" s="191">
        <v>34657</v>
      </c>
      <c r="N135" s="191">
        <v>0</v>
      </c>
      <c r="O135" s="191">
        <v>0</v>
      </c>
      <c r="P135" s="118"/>
      <c r="Q135" s="191">
        <v>117648</v>
      </c>
      <c r="R135" s="191">
        <v>-97699</v>
      </c>
      <c r="S135" s="191">
        <v>13476</v>
      </c>
      <c r="T135" s="191">
        <v>17984</v>
      </c>
      <c r="U135" s="191">
        <v>0</v>
      </c>
      <c r="V135" s="118"/>
      <c r="W135" s="191">
        <v>179852</v>
      </c>
      <c r="X135" s="191">
        <v>105918</v>
      </c>
      <c r="Y135" s="191">
        <v>0</v>
      </c>
      <c r="Z135" s="191">
        <v>0</v>
      </c>
      <c r="AA135" s="191">
        <v>0</v>
      </c>
      <c r="AB135" s="118"/>
      <c r="AC135" s="191">
        <v>84261</v>
      </c>
      <c r="AD135" s="191">
        <v>34475</v>
      </c>
      <c r="AE135" s="191">
        <v>0</v>
      </c>
      <c r="AF135" s="191">
        <v>0</v>
      </c>
      <c r="AG135" s="191">
        <v>0</v>
      </c>
      <c r="AH135" s="118"/>
      <c r="AI135" s="191">
        <v>-36292</v>
      </c>
      <c r="AJ135" s="191">
        <v>-36292</v>
      </c>
      <c r="AK135" s="191">
        <v>-36290</v>
      </c>
      <c r="AL135" s="191">
        <v>0</v>
      </c>
      <c r="AM135" s="191">
        <v>0</v>
      </c>
    </row>
    <row r="136" spans="1:39">
      <c r="A136" s="204">
        <v>33203</v>
      </c>
      <c r="B136" s="184" t="s">
        <v>121</v>
      </c>
      <c r="C136" s="188">
        <v>1.5019999999999999E-4</v>
      </c>
      <c r="E136" s="191">
        <v>209513</v>
      </c>
      <c r="F136" s="191">
        <v>44927</v>
      </c>
      <c r="G136" s="191">
        <v>37907</v>
      </c>
      <c r="H136" s="191">
        <v>10441</v>
      </c>
      <c r="I136" s="191">
        <v>0</v>
      </c>
      <c r="J136" s="118"/>
      <c r="K136" s="191">
        <v>56253</v>
      </c>
      <c r="L136" s="191">
        <v>50759</v>
      </c>
      <c r="M136" s="191">
        <v>20122</v>
      </c>
      <c r="N136" s="191">
        <v>0</v>
      </c>
      <c r="O136" s="191">
        <v>0</v>
      </c>
      <c r="P136" s="118"/>
      <c r="Q136" s="191">
        <v>68306</v>
      </c>
      <c r="R136" s="191">
        <v>-56724</v>
      </c>
      <c r="S136" s="191">
        <v>7824</v>
      </c>
      <c r="T136" s="191">
        <v>10441</v>
      </c>
      <c r="U136" s="191">
        <v>0</v>
      </c>
      <c r="V136" s="118"/>
      <c r="W136" s="191">
        <v>104421</v>
      </c>
      <c r="X136" s="191">
        <v>61496</v>
      </c>
      <c r="Y136" s="191">
        <v>0</v>
      </c>
      <c r="Z136" s="191">
        <v>0</v>
      </c>
      <c r="AA136" s="191">
        <v>0</v>
      </c>
      <c r="AB136" s="118"/>
      <c r="AC136" s="191">
        <v>9960</v>
      </c>
      <c r="AD136" s="191">
        <v>9960</v>
      </c>
      <c r="AE136" s="191">
        <v>9961</v>
      </c>
      <c r="AF136" s="191">
        <v>0</v>
      </c>
      <c r="AG136" s="191">
        <v>0</v>
      </c>
      <c r="AH136" s="118"/>
      <c r="AI136" s="191">
        <v>-29427</v>
      </c>
      <c r="AJ136" s="191">
        <v>-20564</v>
      </c>
      <c r="AK136" s="191">
        <v>0</v>
      </c>
      <c r="AL136" s="191">
        <v>0</v>
      </c>
      <c r="AM136" s="191">
        <v>0</v>
      </c>
    </row>
    <row r="137" spans="1:39">
      <c r="A137" s="204">
        <v>33204</v>
      </c>
      <c r="B137" s="184" t="s">
        <v>122</v>
      </c>
      <c r="C137" s="188">
        <v>4.459E-4</v>
      </c>
      <c r="E137" s="191">
        <v>579413</v>
      </c>
      <c r="F137" s="191">
        <v>70958</v>
      </c>
      <c r="G137" s="191">
        <v>85715</v>
      </c>
      <c r="H137" s="191">
        <v>30998</v>
      </c>
      <c r="I137" s="191">
        <v>0</v>
      </c>
      <c r="J137" s="118"/>
      <c r="K137" s="191">
        <v>167000</v>
      </c>
      <c r="L137" s="191">
        <v>150688</v>
      </c>
      <c r="M137" s="191">
        <v>59735</v>
      </c>
      <c r="N137" s="191">
        <v>0</v>
      </c>
      <c r="O137" s="191">
        <v>0</v>
      </c>
      <c r="P137" s="118"/>
      <c r="Q137" s="191">
        <v>202780</v>
      </c>
      <c r="R137" s="191">
        <v>-168396</v>
      </c>
      <c r="S137" s="191">
        <v>23228</v>
      </c>
      <c r="T137" s="191">
        <v>30998</v>
      </c>
      <c r="U137" s="191">
        <v>0</v>
      </c>
      <c r="V137" s="118"/>
      <c r="W137" s="191">
        <v>309996</v>
      </c>
      <c r="X137" s="191">
        <v>182563</v>
      </c>
      <c r="Y137" s="191">
        <v>0</v>
      </c>
      <c r="Z137" s="191">
        <v>0</v>
      </c>
      <c r="AA137" s="191">
        <v>0</v>
      </c>
      <c r="AB137" s="118"/>
      <c r="AC137" s="191">
        <v>5066</v>
      </c>
      <c r="AD137" s="191">
        <v>2752</v>
      </c>
      <c r="AE137" s="191">
        <v>2752</v>
      </c>
      <c r="AF137" s="191">
        <v>0</v>
      </c>
      <c r="AG137" s="191">
        <v>0</v>
      </c>
      <c r="AH137" s="118"/>
      <c r="AI137" s="191">
        <v>-105429</v>
      </c>
      <c r="AJ137" s="191">
        <v>-96649</v>
      </c>
      <c r="AK137" s="191">
        <v>0</v>
      </c>
      <c r="AL137" s="191">
        <v>0</v>
      </c>
      <c r="AM137" s="191">
        <v>0</v>
      </c>
    </row>
    <row r="138" spans="1:39">
      <c r="A138" s="204">
        <v>33205</v>
      </c>
      <c r="B138" s="184" t="s">
        <v>123</v>
      </c>
      <c r="C138" s="188">
        <v>1.2102E-3</v>
      </c>
      <c r="E138" s="191">
        <v>1789978</v>
      </c>
      <c r="F138" s="191">
        <v>302661</v>
      </c>
      <c r="G138" s="191">
        <v>181225</v>
      </c>
      <c r="H138" s="191">
        <v>84129</v>
      </c>
      <c r="I138" s="191">
        <v>0</v>
      </c>
      <c r="J138" s="118"/>
      <c r="K138" s="191">
        <v>453248</v>
      </c>
      <c r="L138" s="191">
        <v>408977</v>
      </c>
      <c r="M138" s="191">
        <v>162124</v>
      </c>
      <c r="N138" s="191">
        <v>0</v>
      </c>
      <c r="O138" s="191">
        <v>0</v>
      </c>
      <c r="P138" s="118"/>
      <c r="Q138" s="191">
        <v>550357</v>
      </c>
      <c r="R138" s="191">
        <v>-457037</v>
      </c>
      <c r="S138" s="191">
        <v>63042</v>
      </c>
      <c r="T138" s="191">
        <v>84129</v>
      </c>
      <c r="U138" s="191">
        <v>0</v>
      </c>
      <c r="V138" s="118"/>
      <c r="W138" s="191">
        <v>841349</v>
      </c>
      <c r="X138" s="191">
        <v>495486</v>
      </c>
      <c r="Y138" s="191">
        <v>0</v>
      </c>
      <c r="Z138" s="191">
        <v>0</v>
      </c>
      <c r="AA138" s="191">
        <v>0</v>
      </c>
      <c r="AB138" s="118"/>
      <c r="AC138" s="191">
        <v>89789</v>
      </c>
      <c r="AD138" s="191">
        <v>0</v>
      </c>
      <c r="AE138" s="191">
        <v>0</v>
      </c>
      <c r="AF138" s="191">
        <v>0</v>
      </c>
      <c r="AG138" s="191">
        <v>0</v>
      </c>
      <c r="AH138" s="118"/>
      <c r="AI138" s="191">
        <v>-144765</v>
      </c>
      <c r="AJ138" s="191">
        <v>-144765</v>
      </c>
      <c r="AK138" s="191">
        <v>-43941</v>
      </c>
      <c r="AL138" s="191">
        <v>0</v>
      </c>
      <c r="AM138" s="191">
        <v>0</v>
      </c>
    </row>
    <row r="139" spans="1:39">
      <c r="A139" s="204">
        <v>33206</v>
      </c>
      <c r="B139" s="184" t="s">
        <v>124</v>
      </c>
      <c r="C139" s="188">
        <v>1.182E-4</v>
      </c>
      <c r="E139" s="191">
        <v>192178</v>
      </c>
      <c r="F139" s="191">
        <v>46170</v>
      </c>
      <c r="G139" s="191">
        <v>15176</v>
      </c>
      <c r="H139" s="191">
        <v>8217</v>
      </c>
      <c r="I139" s="191">
        <v>0</v>
      </c>
      <c r="J139" s="118"/>
      <c r="K139" s="191">
        <v>44269</v>
      </c>
      <c r="L139" s="191">
        <v>39945</v>
      </c>
      <c r="M139" s="191">
        <v>15835</v>
      </c>
      <c r="N139" s="191">
        <v>0</v>
      </c>
      <c r="O139" s="191">
        <v>0</v>
      </c>
      <c r="P139" s="118"/>
      <c r="Q139" s="191">
        <v>53753</v>
      </c>
      <c r="R139" s="191">
        <v>-44639</v>
      </c>
      <c r="S139" s="191">
        <v>6157</v>
      </c>
      <c r="T139" s="191">
        <v>8217</v>
      </c>
      <c r="U139" s="191">
        <v>0</v>
      </c>
      <c r="V139" s="118"/>
      <c r="W139" s="191">
        <v>82174</v>
      </c>
      <c r="X139" s="191">
        <v>48394</v>
      </c>
      <c r="Y139" s="191">
        <v>0</v>
      </c>
      <c r="Z139" s="191">
        <v>0</v>
      </c>
      <c r="AA139" s="191">
        <v>0</v>
      </c>
      <c r="AB139" s="118"/>
      <c r="AC139" s="191">
        <v>20261</v>
      </c>
      <c r="AD139" s="191">
        <v>9287</v>
      </c>
      <c r="AE139" s="191">
        <v>0</v>
      </c>
      <c r="AF139" s="191">
        <v>0</v>
      </c>
      <c r="AG139" s="191">
        <v>0</v>
      </c>
      <c r="AH139" s="118"/>
      <c r="AI139" s="191">
        <v>-8279</v>
      </c>
      <c r="AJ139" s="191">
        <v>-6817</v>
      </c>
      <c r="AK139" s="191">
        <v>-6816</v>
      </c>
      <c r="AL139" s="191">
        <v>0</v>
      </c>
      <c r="AM139" s="191">
        <v>0</v>
      </c>
    </row>
    <row r="140" spans="1:39">
      <c r="A140" s="204">
        <v>33207</v>
      </c>
      <c r="B140" s="184" t="s">
        <v>343</v>
      </c>
      <c r="C140" s="188">
        <v>4.0900000000000002E-4</v>
      </c>
      <c r="E140" s="191">
        <v>818987</v>
      </c>
      <c r="F140" s="191">
        <v>225999</v>
      </c>
      <c r="G140" s="191">
        <v>115674</v>
      </c>
      <c r="H140" s="191">
        <v>28432</v>
      </c>
      <c r="I140" s="191">
        <v>0</v>
      </c>
      <c r="J140" s="118"/>
      <c r="K140" s="191">
        <v>153180</v>
      </c>
      <c r="L140" s="191">
        <v>138218</v>
      </c>
      <c r="M140" s="191">
        <v>54792</v>
      </c>
      <c r="N140" s="191">
        <v>0</v>
      </c>
      <c r="O140" s="191">
        <v>0</v>
      </c>
      <c r="P140" s="118"/>
      <c r="Q140" s="191">
        <v>185999</v>
      </c>
      <c r="R140" s="191">
        <v>-154460</v>
      </c>
      <c r="S140" s="191">
        <v>21306</v>
      </c>
      <c r="T140" s="191">
        <v>28432</v>
      </c>
      <c r="U140" s="191">
        <v>0</v>
      </c>
      <c r="V140" s="118"/>
      <c r="W140" s="191">
        <v>284343</v>
      </c>
      <c r="X140" s="191">
        <v>167455</v>
      </c>
      <c r="Y140" s="191">
        <v>0</v>
      </c>
      <c r="Z140" s="191">
        <v>0</v>
      </c>
      <c r="AA140" s="191">
        <v>0</v>
      </c>
      <c r="AB140" s="118"/>
      <c r="AC140" s="191">
        <v>195465</v>
      </c>
      <c r="AD140" s="191">
        <v>74786</v>
      </c>
      <c r="AE140" s="191">
        <v>39576</v>
      </c>
      <c r="AF140" s="191">
        <v>0</v>
      </c>
      <c r="AG140" s="191">
        <v>0</v>
      </c>
      <c r="AH140" s="118"/>
      <c r="AI140" s="191">
        <v>0</v>
      </c>
      <c r="AJ140" s="191">
        <v>0</v>
      </c>
      <c r="AK140" s="191">
        <v>0</v>
      </c>
      <c r="AL140" s="191">
        <v>0</v>
      </c>
      <c r="AM140" s="191">
        <v>0</v>
      </c>
    </row>
    <row r="141" spans="1:39">
      <c r="A141" s="204">
        <v>33208</v>
      </c>
      <c r="B141" s="184" t="s">
        <v>344</v>
      </c>
      <c r="C141" s="188">
        <v>0</v>
      </c>
      <c r="E141" s="191">
        <v>-46195</v>
      </c>
      <c r="F141" s="191">
        <v>0</v>
      </c>
      <c r="G141" s="191">
        <v>0</v>
      </c>
      <c r="H141" s="191">
        <v>0</v>
      </c>
      <c r="I141" s="191">
        <v>0</v>
      </c>
      <c r="J141" s="118"/>
      <c r="K141" s="191">
        <v>0</v>
      </c>
      <c r="L141" s="191">
        <v>0</v>
      </c>
      <c r="M141" s="191">
        <v>0</v>
      </c>
      <c r="N141" s="191">
        <v>0</v>
      </c>
      <c r="O141" s="191">
        <v>0</v>
      </c>
      <c r="P141" s="118"/>
      <c r="Q141" s="191">
        <v>0</v>
      </c>
      <c r="R141" s="191">
        <v>0</v>
      </c>
      <c r="S141" s="191">
        <v>0</v>
      </c>
      <c r="T141" s="191">
        <v>0</v>
      </c>
      <c r="U141" s="191">
        <v>0</v>
      </c>
      <c r="V141" s="118"/>
      <c r="W141" s="191">
        <v>0</v>
      </c>
      <c r="X141" s="191">
        <v>0</v>
      </c>
      <c r="Y141" s="191">
        <v>0</v>
      </c>
      <c r="Z141" s="191">
        <v>0</v>
      </c>
      <c r="AA141" s="191">
        <v>0</v>
      </c>
      <c r="AB141" s="118"/>
      <c r="AC141" s="191">
        <v>0</v>
      </c>
      <c r="AD141" s="191">
        <v>0</v>
      </c>
      <c r="AE141" s="191">
        <v>0</v>
      </c>
      <c r="AF141" s="191">
        <v>0</v>
      </c>
      <c r="AG141" s="191">
        <v>0</v>
      </c>
      <c r="AH141" s="118"/>
      <c r="AI141" s="191">
        <v>-46195</v>
      </c>
      <c r="AJ141" s="191">
        <v>0</v>
      </c>
      <c r="AK141" s="191">
        <v>0</v>
      </c>
      <c r="AL141" s="191">
        <v>0</v>
      </c>
      <c r="AM141" s="191">
        <v>0</v>
      </c>
    </row>
    <row r="142" spans="1:39">
      <c r="A142" s="204">
        <v>33209</v>
      </c>
      <c r="B142" s="184" t="s">
        <v>345</v>
      </c>
      <c r="C142" s="188">
        <v>1.175E-4</v>
      </c>
      <c r="E142" s="191">
        <v>241409</v>
      </c>
      <c r="F142" s="191">
        <v>92001</v>
      </c>
      <c r="G142" s="191">
        <v>35763</v>
      </c>
      <c r="H142" s="191">
        <v>8168</v>
      </c>
      <c r="I142" s="191">
        <v>0</v>
      </c>
      <c r="J142" s="118"/>
      <c r="K142" s="191">
        <v>44006</v>
      </c>
      <c r="L142" s="191">
        <v>39708</v>
      </c>
      <c r="M142" s="191">
        <v>15741</v>
      </c>
      <c r="N142" s="191">
        <v>0</v>
      </c>
      <c r="O142" s="191">
        <v>0</v>
      </c>
      <c r="P142" s="118"/>
      <c r="Q142" s="191">
        <v>53435</v>
      </c>
      <c r="R142" s="191">
        <v>-44374</v>
      </c>
      <c r="S142" s="191">
        <v>6121</v>
      </c>
      <c r="T142" s="191">
        <v>8168</v>
      </c>
      <c r="U142" s="191">
        <v>0</v>
      </c>
      <c r="V142" s="118"/>
      <c r="W142" s="191">
        <v>81688</v>
      </c>
      <c r="X142" s="191">
        <v>48107</v>
      </c>
      <c r="Y142" s="191">
        <v>0</v>
      </c>
      <c r="Z142" s="191">
        <v>0</v>
      </c>
      <c r="AA142" s="191">
        <v>0</v>
      </c>
      <c r="AB142" s="118"/>
      <c r="AC142" s="191">
        <v>62280</v>
      </c>
      <c r="AD142" s="191">
        <v>48560</v>
      </c>
      <c r="AE142" s="191">
        <v>13901</v>
      </c>
      <c r="AF142" s="191">
        <v>0</v>
      </c>
      <c r="AG142" s="191">
        <v>0</v>
      </c>
      <c r="AH142" s="118"/>
      <c r="AI142" s="191">
        <v>0</v>
      </c>
      <c r="AJ142" s="191">
        <v>0</v>
      </c>
      <c r="AK142" s="191">
        <v>0</v>
      </c>
      <c r="AL142" s="191">
        <v>0</v>
      </c>
      <c r="AM142" s="191">
        <v>0</v>
      </c>
    </row>
    <row r="143" spans="1:39">
      <c r="A143" s="204">
        <v>33300</v>
      </c>
      <c r="B143" s="184" t="s">
        <v>125</v>
      </c>
      <c r="C143" s="188">
        <v>2.2691999999999999E-3</v>
      </c>
      <c r="E143" s="191">
        <v>3353794</v>
      </c>
      <c r="F143" s="191">
        <v>743407</v>
      </c>
      <c r="G143" s="191">
        <v>335607</v>
      </c>
      <c r="H143" s="191">
        <v>157748</v>
      </c>
      <c r="I143" s="191">
        <v>0</v>
      </c>
      <c r="J143" s="118"/>
      <c r="K143" s="191">
        <v>849868</v>
      </c>
      <c r="L143" s="191">
        <v>766858</v>
      </c>
      <c r="M143" s="191">
        <v>303993</v>
      </c>
      <c r="N143" s="191">
        <v>0</v>
      </c>
      <c r="O143" s="191">
        <v>0</v>
      </c>
      <c r="P143" s="118"/>
      <c r="Q143" s="191">
        <v>1031953</v>
      </c>
      <c r="R143" s="191">
        <v>-856972</v>
      </c>
      <c r="S143" s="191">
        <v>118207</v>
      </c>
      <c r="T143" s="191">
        <v>157748</v>
      </c>
      <c r="U143" s="191">
        <v>0</v>
      </c>
      <c r="V143" s="118"/>
      <c r="W143" s="191">
        <v>1577582</v>
      </c>
      <c r="X143" s="191">
        <v>929067</v>
      </c>
      <c r="Y143" s="191">
        <v>0</v>
      </c>
      <c r="Z143" s="191">
        <v>0</v>
      </c>
      <c r="AA143" s="191">
        <v>0</v>
      </c>
      <c r="AB143" s="118"/>
      <c r="AC143" s="191">
        <v>0</v>
      </c>
      <c r="AD143" s="191">
        <v>0</v>
      </c>
      <c r="AE143" s="191">
        <v>0</v>
      </c>
      <c r="AF143" s="191">
        <v>0</v>
      </c>
      <c r="AG143" s="191">
        <v>0</v>
      </c>
      <c r="AH143" s="118"/>
      <c r="AI143" s="191">
        <v>-105609</v>
      </c>
      <c r="AJ143" s="191">
        <v>-95546</v>
      </c>
      <c r="AK143" s="191">
        <v>-86593</v>
      </c>
      <c r="AL143" s="191">
        <v>0</v>
      </c>
      <c r="AM143" s="191">
        <v>0</v>
      </c>
    </row>
    <row r="144" spans="1:39">
      <c r="A144" s="204">
        <v>33305</v>
      </c>
      <c r="B144" s="184" t="s">
        <v>126</v>
      </c>
      <c r="C144" s="188">
        <v>5.3930000000000004E-4</v>
      </c>
      <c r="E144" s="191">
        <v>853384</v>
      </c>
      <c r="F144" s="191">
        <v>233637</v>
      </c>
      <c r="G144" s="191">
        <v>114906</v>
      </c>
      <c r="H144" s="191">
        <v>37491</v>
      </c>
      <c r="I144" s="191">
        <v>0</v>
      </c>
      <c r="J144" s="118"/>
      <c r="K144" s="191">
        <v>201980</v>
      </c>
      <c r="L144" s="191">
        <v>182252</v>
      </c>
      <c r="M144" s="191">
        <v>72247</v>
      </c>
      <c r="N144" s="191">
        <v>0</v>
      </c>
      <c r="O144" s="191">
        <v>0</v>
      </c>
      <c r="P144" s="118"/>
      <c r="Q144" s="191">
        <v>245255</v>
      </c>
      <c r="R144" s="191">
        <v>-203669</v>
      </c>
      <c r="S144" s="191">
        <v>28093</v>
      </c>
      <c r="T144" s="191">
        <v>37491</v>
      </c>
      <c r="U144" s="191">
        <v>0</v>
      </c>
      <c r="V144" s="118"/>
      <c r="W144" s="191">
        <v>374929</v>
      </c>
      <c r="X144" s="191">
        <v>220803</v>
      </c>
      <c r="Y144" s="191">
        <v>0</v>
      </c>
      <c r="Z144" s="191">
        <v>0</v>
      </c>
      <c r="AA144" s="191">
        <v>0</v>
      </c>
      <c r="AB144" s="118"/>
      <c r="AC144" s="191">
        <v>39540</v>
      </c>
      <c r="AD144" s="191">
        <v>34251</v>
      </c>
      <c r="AE144" s="191">
        <v>14566</v>
      </c>
      <c r="AF144" s="191">
        <v>0</v>
      </c>
      <c r="AG144" s="191">
        <v>0</v>
      </c>
      <c r="AH144" s="118"/>
      <c r="AI144" s="191">
        <v>-8320</v>
      </c>
      <c r="AJ144" s="191">
        <v>0</v>
      </c>
      <c r="AK144" s="191">
        <v>0</v>
      </c>
      <c r="AL144" s="191">
        <v>0</v>
      </c>
      <c r="AM144" s="191">
        <v>0</v>
      </c>
    </row>
    <row r="145" spans="1:39">
      <c r="A145" s="204">
        <v>33400</v>
      </c>
      <c r="B145" s="184" t="s">
        <v>127</v>
      </c>
      <c r="C145" s="188">
        <v>2.0634099999999999E-2</v>
      </c>
      <c r="E145" s="191">
        <v>30713491</v>
      </c>
      <c r="F145" s="191">
        <v>6897713</v>
      </c>
      <c r="G145" s="191">
        <v>2946879</v>
      </c>
      <c r="H145" s="191">
        <v>1434421</v>
      </c>
      <c r="I145" s="191">
        <v>0</v>
      </c>
      <c r="J145" s="118"/>
      <c r="K145" s="191">
        <v>7727945</v>
      </c>
      <c r="L145" s="191">
        <v>6973129</v>
      </c>
      <c r="M145" s="191">
        <v>2764247</v>
      </c>
      <c r="N145" s="191">
        <v>0</v>
      </c>
      <c r="O145" s="191">
        <v>0</v>
      </c>
      <c r="P145" s="118"/>
      <c r="Q145" s="191">
        <v>9383666</v>
      </c>
      <c r="R145" s="191">
        <v>-7792550</v>
      </c>
      <c r="S145" s="191">
        <v>1074872</v>
      </c>
      <c r="T145" s="191">
        <v>1434421</v>
      </c>
      <c r="U145" s="191">
        <v>0</v>
      </c>
      <c r="V145" s="118"/>
      <c r="W145" s="191">
        <v>14345136</v>
      </c>
      <c r="X145" s="191">
        <v>8448116</v>
      </c>
      <c r="Y145" s="191">
        <v>0</v>
      </c>
      <c r="Z145" s="191">
        <v>0</v>
      </c>
      <c r="AA145" s="191">
        <v>0</v>
      </c>
      <c r="AB145" s="118"/>
      <c r="AC145" s="191">
        <v>251733</v>
      </c>
      <c r="AD145" s="191">
        <v>161257</v>
      </c>
      <c r="AE145" s="191">
        <v>0</v>
      </c>
      <c r="AF145" s="191">
        <v>0</v>
      </c>
      <c r="AG145" s="191">
        <v>0</v>
      </c>
      <c r="AH145" s="118"/>
      <c r="AI145" s="191">
        <v>-994989</v>
      </c>
      <c r="AJ145" s="191">
        <v>-892239</v>
      </c>
      <c r="AK145" s="191">
        <v>-892240</v>
      </c>
      <c r="AL145" s="191">
        <v>0</v>
      </c>
      <c r="AM145" s="191">
        <v>0</v>
      </c>
    </row>
    <row r="146" spans="1:39">
      <c r="A146" s="204">
        <v>33402</v>
      </c>
      <c r="B146" s="184" t="s">
        <v>128</v>
      </c>
      <c r="C146" s="188">
        <v>1.7259999999999999E-4</v>
      </c>
      <c r="E146" s="191">
        <v>256708</v>
      </c>
      <c r="F146" s="191">
        <v>54957</v>
      </c>
      <c r="G146" s="191">
        <v>19269</v>
      </c>
      <c r="H146" s="191">
        <v>11999</v>
      </c>
      <c r="I146" s="191">
        <v>0</v>
      </c>
      <c r="J146" s="118"/>
      <c r="K146" s="191">
        <v>64643</v>
      </c>
      <c r="L146" s="191">
        <v>58329</v>
      </c>
      <c r="M146" s="191">
        <v>23122</v>
      </c>
      <c r="N146" s="191">
        <v>0</v>
      </c>
      <c r="O146" s="191">
        <v>0</v>
      </c>
      <c r="P146" s="118"/>
      <c r="Q146" s="191">
        <v>78492</v>
      </c>
      <c r="R146" s="191">
        <v>-65183</v>
      </c>
      <c r="S146" s="191">
        <v>8991</v>
      </c>
      <c r="T146" s="191">
        <v>11999</v>
      </c>
      <c r="U146" s="191">
        <v>0</v>
      </c>
      <c r="V146" s="118"/>
      <c r="W146" s="191">
        <v>119994</v>
      </c>
      <c r="X146" s="191">
        <v>70667</v>
      </c>
      <c r="Y146" s="191">
        <v>0</v>
      </c>
      <c r="Z146" s="191">
        <v>0</v>
      </c>
      <c r="AA146" s="191">
        <v>0</v>
      </c>
      <c r="AB146" s="118"/>
      <c r="AC146" s="191">
        <v>6609</v>
      </c>
      <c r="AD146" s="191">
        <v>3987</v>
      </c>
      <c r="AE146" s="191">
        <v>0</v>
      </c>
      <c r="AF146" s="191">
        <v>0</v>
      </c>
      <c r="AG146" s="191">
        <v>0</v>
      </c>
      <c r="AH146" s="118"/>
      <c r="AI146" s="191">
        <v>-13030</v>
      </c>
      <c r="AJ146" s="191">
        <v>-12843</v>
      </c>
      <c r="AK146" s="191">
        <v>-12844</v>
      </c>
      <c r="AL146" s="191">
        <v>0</v>
      </c>
      <c r="AM146" s="191">
        <v>0</v>
      </c>
    </row>
    <row r="147" spans="1:39">
      <c r="A147" s="204">
        <v>33403</v>
      </c>
      <c r="B147" s="184" t="s">
        <v>286</v>
      </c>
      <c r="C147" s="188">
        <v>0</v>
      </c>
      <c r="E147" s="191">
        <v>0</v>
      </c>
      <c r="F147" s="191">
        <v>0</v>
      </c>
      <c r="G147" s="191">
        <v>0</v>
      </c>
      <c r="H147" s="191">
        <v>0</v>
      </c>
      <c r="I147" s="191">
        <v>0</v>
      </c>
      <c r="J147" s="118"/>
      <c r="K147" s="191">
        <v>0</v>
      </c>
      <c r="L147" s="191">
        <v>0</v>
      </c>
      <c r="M147" s="191">
        <v>0</v>
      </c>
      <c r="N147" s="191">
        <v>0</v>
      </c>
      <c r="O147" s="191">
        <v>0</v>
      </c>
      <c r="P147" s="118"/>
      <c r="Q147" s="191">
        <v>0</v>
      </c>
      <c r="R147" s="191">
        <v>0</v>
      </c>
      <c r="S147" s="191">
        <v>0</v>
      </c>
      <c r="T147" s="191">
        <v>0</v>
      </c>
      <c r="U147" s="191">
        <v>0</v>
      </c>
      <c r="V147" s="118"/>
      <c r="W147" s="191">
        <v>0</v>
      </c>
      <c r="X147" s="191">
        <v>0</v>
      </c>
      <c r="Y147" s="191">
        <v>0</v>
      </c>
      <c r="Z147" s="191">
        <v>0</v>
      </c>
      <c r="AA147" s="191">
        <v>0</v>
      </c>
      <c r="AB147" s="118"/>
      <c r="AC147" s="191">
        <v>0</v>
      </c>
      <c r="AD147" s="191">
        <v>0</v>
      </c>
      <c r="AE147" s="191">
        <v>0</v>
      </c>
      <c r="AF147" s="191">
        <v>0</v>
      </c>
      <c r="AG147" s="191">
        <v>0</v>
      </c>
      <c r="AH147" s="118"/>
      <c r="AI147" s="191">
        <v>0</v>
      </c>
      <c r="AJ147" s="191">
        <v>0</v>
      </c>
      <c r="AK147" s="191">
        <v>0</v>
      </c>
      <c r="AL147" s="191">
        <v>0</v>
      </c>
      <c r="AM147" s="191">
        <v>0</v>
      </c>
    </row>
    <row r="148" spans="1:39">
      <c r="A148" s="204">
        <v>33405</v>
      </c>
      <c r="B148" s="184" t="s">
        <v>129</v>
      </c>
      <c r="C148" s="188">
        <v>1.8158E-3</v>
      </c>
      <c r="E148" s="191">
        <v>2658488</v>
      </c>
      <c r="F148" s="191">
        <v>558265</v>
      </c>
      <c r="G148" s="191">
        <v>340716</v>
      </c>
      <c r="H148" s="191">
        <v>126229</v>
      </c>
      <c r="I148" s="191">
        <v>0</v>
      </c>
      <c r="J148" s="118"/>
      <c r="K148" s="191">
        <v>680059</v>
      </c>
      <c r="L148" s="191">
        <v>613635</v>
      </c>
      <c r="M148" s="191">
        <v>243254</v>
      </c>
      <c r="N148" s="191">
        <v>0</v>
      </c>
      <c r="O148" s="191">
        <v>0</v>
      </c>
      <c r="P148" s="118"/>
      <c r="Q148" s="191">
        <v>825762</v>
      </c>
      <c r="R148" s="191">
        <v>-685744</v>
      </c>
      <c r="S148" s="191">
        <v>94589</v>
      </c>
      <c r="T148" s="191">
        <v>126229</v>
      </c>
      <c r="U148" s="191">
        <v>0</v>
      </c>
      <c r="V148" s="118"/>
      <c r="W148" s="191">
        <v>1262371</v>
      </c>
      <c r="X148" s="191">
        <v>743434</v>
      </c>
      <c r="Y148" s="191">
        <v>0</v>
      </c>
      <c r="Z148" s="191">
        <v>0</v>
      </c>
      <c r="AA148" s="191">
        <v>0</v>
      </c>
      <c r="AB148" s="118"/>
      <c r="AC148" s="191">
        <v>31520</v>
      </c>
      <c r="AD148" s="191">
        <v>2875</v>
      </c>
      <c r="AE148" s="191">
        <v>2873</v>
      </c>
      <c r="AF148" s="191">
        <v>0</v>
      </c>
      <c r="AG148" s="191">
        <v>0</v>
      </c>
      <c r="AH148" s="118"/>
      <c r="AI148" s="191">
        <v>-141224</v>
      </c>
      <c r="AJ148" s="191">
        <v>-115935</v>
      </c>
      <c r="AK148" s="191">
        <v>0</v>
      </c>
      <c r="AL148" s="191">
        <v>0</v>
      </c>
      <c r="AM148" s="191">
        <v>0</v>
      </c>
    </row>
    <row r="149" spans="1:39">
      <c r="A149" s="204">
        <v>33500</v>
      </c>
      <c r="B149" s="184" t="s">
        <v>130</v>
      </c>
      <c r="C149" s="188">
        <v>3.1164000000000001E-3</v>
      </c>
      <c r="E149" s="191">
        <v>4013267</v>
      </c>
      <c r="F149" s="191">
        <v>666131</v>
      </c>
      <c r="G149" s="191">
        <v>308812</v>
      </c>
      <c r="H149" s="191">
        <v>216643</v>
      </c>
      <c r="I149" s="191">
        <v>0</v>
      </c>
      <c r="J149" s="118"/>
      <c r="K149" s="191">
        <v>1167163</v>
      </c>
      <c r="L149" s="191">
        <v>1053162</v>
      </c>
      <c r="M149" s="191">
        <v>417489</v>
      </c>
      <c r="N149" s="191">
        <v>0</v>
      </c>
      <c r="O149" s="191">
        <v>0</v>
      </c>
      <c r="P149" s="118"/>
      <c r="Q149" s="191">
        <v>1417230</v>
      </c>
      <c r="R149" s="191">
        <v>-1176921</v>
      </c>
      <c r="S149" s="191">
        <v>162340</v>
      </c>
      <c r="T149" s="191">
        <v>216643</v>
      </c>
      <c r="U149" s="191">
        <v>0</v>
      </c>
      <c r="V149" s="118"/>
      <c r="W149" s="191">
        <v>2166568</v>
      </c>
      <c r="X149" s="191">
        <v>1275932</v>
      </c>
      <c r="Y149" s="191">
        <v>0</v>
      </c>
      <c r="Z149" s="191">
        <v>0</v>
      </c>
      <c r="AA149" s="191">
        <v>0</v>
      </c>
      <c r="AB149" s="118"/>
      <c r="AC149" s="191">
        <v>23378</v>
      </c>
      <c r="AD149" s="191">
        <v>0</v>
      </c>
      <c r="AE149" s="191">
        <v>0</v>
      </c>
      <c r="AF149" s="191">
        <v>0</v>
      </c>
      <c r="AG149" s="191">
        <v>0</v>
      </c>
      <c r="AH149" s="118"/>
      <c r="AI149" s="191">
        <v>-761072</v>
      </c>
      <c r="AJ149" s="191">
        <v>-486042</v>
      </c>
      <c r="AK149" s="191">
        <v>-271017</v>
      </c>
      <c r="AL149" s="191">
        <v>0</v>
      </c>
      <c r="AM149" s="191">
        <v>0</v>
      </c>
    </row>
    <row r="150" spans="1:39">
      <c r="A150" s="204">
        <v>33501</v>
      </c>
      <c r="B150" s="184" t="s">
        <v>131</v>
      </c>
      <c r="C150" s="188">
        <v>8.3399999999999994E-5</v>
      </c>
      <c r="E150" s="191">
        <v>137390</v>
      </c>
      <c r="F150" s="191">
        <v>35909</v>
      </c>
      <c r="G150" s="191">
        <v>27349</v>
      </c>
      <c r="H150" s="191">
        <v>5798</v>
      </c>
      <c r="I150" s="191">
        <v>0</v>
      </c>
      <c r="J150" s="118"/>
      <c r="K150" s="191">
        <v>31235</v>
      </c>
      <c r="L150" s="191">
        <v>28184</v>
      </c>
      <c r="M150" s="191">
        <v>11173</v>
      </c>
      <c r="N150" s="191">
        <v>0</v>
      </c>
      <c r="O150" s="191">
        <v>0</v>
      </c>
      <c r="P150" s="118"/>
      <c r="Q150" s="191">
        <v>37927</v>
      </c>
      <c r="R150" s="191">
        <v>-31496</v>
      </c>
      <c r="S150" s="191">
        <v>4344</v>
      </c>
      <c r="T150" s="191">
        <v>5798</v>
      </c>
      <c r="U150" s="191">
        <v>0</v>
      </c>
      <c r="V150" s="118"/>
      <c r="W150" s="191">
        <v>57981</v>
      </c>
      <c r="X150" s="191">
        <v>34146</v>
      </c>
      <c r="Y150" s="191">
        <v>0</v>
      </c>
      <c r="Z150" s="191">
        <v>0</v>
      </c>
      <c r="AA150" s="191">
        <v>0</v>
      </c>
      <c r="AB150" s="118"/>
      <c r="AC150" s="191">
        <v>17048</v>
      </c>
      <c r="AD150" s="191">
        <v>11831</v>
      </c>
      <c r="AE150" s="191">
        <v>11832</v>
      </c>
      <c r="AF150" s="191">
        <v>0</v>
      </c>
      <c r="AG150" s="191">
        <v>0</v>
      </c>
      <c r="AH150" s="118"/>
      <c r="AI150" s="191">
        <v>-6801</v>
      </c>
      <c r="AJ150" s="191">
        <v>-6756</v>
      </c>
      <c r="AK150" s="191">
        <v>0</v>
      </c>
      <c r="AL150" s="191">
        <v>0</v>
      </c>
      <c r="AM150" s="191">
        <v>0</v>
      </c>
    </row>
    <row r="151" spans="1:39">
      <c r="A151" s="204">
        <v>33600</v>
      </c>
      <c r="B151" s="184" t="s">
        <v>132</v>
      </c>
      <c r="C151" s="188">
        <v>1.10314E-2</v>
      </c>
      <c r="E151" s="191">
        <v>16387084</v>
      </c>
      <c r="F151" s="191">
        <v>3643755</v>
      </c>
      <c r="G151" s="191">
        <v>1471605</v>
      </c>
      <c r="H151" s="191">
        <v>766870</v>
      </c>
      <c r="I151" s="191">
        <v>0</v>
      </c>
      <c r="J151" s="118"/>
      <c r="K151" s="191">
        <v>4131513</v>
      </c>
      <c r="L151" s="191">
        <v>3727973</v>
      </c>
      <c r="M151" s="191">
        <v>1477822</v>
      </c>
      <c r="N151" s="191">
        <v>0</v>
      </c>
      <c r="O151" s="191">
        <v>0</v>
      </c>
      <c r="P151" s="118"/>
      <c r="Q151" s="191">
        <v>5016695</v>
      </c>
      <c r="R151" s="191">
        <v>-4166052</v>
      </c>
      <c r="S151" s="191">
        <v>574648</v>
      </c>
      <c r="T151" s="191">
        <v>766870</v>
      </c>
      <c r="U151" s="191">
        <v>0</v>
      </c>
      <c r="V151" s="118"/>
      <c r="W151" s="191">
        <v>7669195</v>
      </c>
      <c r="X151" s="191">
        <v>4516531</v>
      </c>
      <c r="Y151" s="191">
        <v>0</v>
      </c>
      <c r="Z151" s="191">
        <v>0</v>
      </c>
      <c r="AA151" s="191">
        <v>0</v>
      </c>
      <c r="AB151" s="118"/>
      <c r="AC151" s="191">
        <v>224169</v>
      </c>
      <c r="AD151" s="191">
        <v>146170</v>
      </c>
      <c r="AE151" s="191">
        <v>0</v>
      </c>
      <c r="AF151" s="191">
        <v>0</v>
      </c>
      <c r="AG151" s="191">
        <v>0</v>
      </c>
      <c r="AH151" s="118"/>
      <c r="AI151" s="191">
        <v>-654488</v>
      </c>
      <c r="AJ151" s="191">
        <v>-580867</v>
      </c>
      <c r="AK151" s="191">
        <v>-580865</v>
      </c>
      <c r="AL151" s="191">
        <v>0</v>
      </c>
      <c r="AM151" s="191">
        <v>0</v>
      </c>
    </row>
    <row r="152" spans="1:39">
      <c r="A152" s="204">
        <v>33605</v>
      </c>
      <c r="B152" s="184" t="s">
        <v>133</v>
      </c>
      <c r="C152" s="188">
        <v>1.3113999999999999E-3</v>
      </c>
      <c r="E152" s="191">
        <v>1955542</v>
      </c>
      <c r="F152" s="191">
        <v>410902</v>
      </c>
      <c r="G152" s="191">
        <v>219830</v>
      </c>
      <c r="H152" s="191">
        <v>91165</v>
      </c>
      <c r="I152" s="191">
        <v>0</v>
      </c>
      <c r="J152" s="118"/>
      <c r="K152" s="191">
        <v>491149</v>
      </c>
      <c r="L152" s="191">
        <v>443177</v>
      </c>
      <c r="M152" s="191">
        <v>175682</v>
      </c>
      <c r="N152" s="191">
        <v>0</v>
      </c>
      <c r="O152" s="191">
        <v>0</v>
      </c>
      <c r="P152" s="118"/>
      <c r="Q152" s="191">
        <v>596379</v>
      </c>
      <c r="R152" s="191">
        <v>-495255</v>
      </c>
      <c r="S152" s="191">
        <v>68313</v>
      </c>
      <c r="T152" s="191">
        <v>91165</v>
      </c>
      <c r="U152" s="191">
        <v>0</v>
      </c>
      <c r="V152" s="118"/>
      <c r="W152" s="191">
        <v>911705</v>
      </c>
      <c r="X152" s="191">
        <v>536920</v>
      </c>
      <c r="Y152" s="191">
        <v>0</v>
      </c>
      <c r="Z152" s="191">
        <v>0</v>
      </c>
      <c r="AA152" s="191">
        <v>0</v>
      </c>
      <c r="AB152" s="118"/>
      <c r="AC152" s="191">
        <v>30248</v>
      </c>
      <c r="AD152" s="191">
        <v>0</v>
      </c>
      <c r="AE152" s="191">
        <v>0</v>
      </c>
      <c r="AF152" s="191">
        <v>0</v>
      </c>
      <c r="AG152" s="191">
        <v>0</v>
      </c>
      <c r="AH152" s="118"/>
      <c r="AI152" s="191">
        <v>-73939</v>
      </c>
      <c r="AJ152" s="191">
        <v>-73940</v>
      </c>
      <c r="AK152" s="191">
        <v>-24165</v>
      </c>
      <c r="AL152" s="191">
        <v>0</v>
      </c>
      <c r="AM152" s="191">
        <v>0</v>
      </c>
    </row>
    <row r="153" spans="1:39">
      <c r="A153" s="204">
        <v>33700</v>
      </c>
      <c r="B153" s="184" t="s">
        <v>134</v>
      </c>
      <c r="C153" s="188">
        <v>7.4089999999999996E-4</v>
      </c>
      <c r="E153" s="191">
        <v>1043196</v>
      </c>
      <c r="F153" s="191">
        <v>249423</v>
      </c>
      <c r="G153" s="191">
        <v>133328</v>
      </c>
      <c r="H153" s="191">
        <v>51505</v>
      </c>
      <c r="I153" s="191">
        <v>0</v>
      </c>
      <c r="J153" s="118"/>
      <c r="K153" s="191">
        <v>277484</v>
      </c>
      <c r="L153" s="191">
        <v>250381</v>
      </c>
      <c r="M153" s="191">
        <v>99255</v>
      </c>
      <c r="N153" s="191">
        <v>0</v>
      </c>
      <c r="O153" s="191">
        <v>0</v>
      </c>
      <c r="P153" s="118"/>
      <c r="Q153" s="191">
        <v>336935</v>
      </c>
      <c r="R153" s="191">
        <v>-279804</v>
      </c>
      <c r="S153" s="191">
        <v>38595</v>
      </c>
      <c r="T153" s="191">
        <v>51505</v>
      </c>
      <c r="U153" s="191">
        <v>0</v>
      </c>
      <c r="V153" s="118"/>
      <c r="W153" s="191">
        <v>515085</v>
      </c>
      <c r="X153" s="191">
        <v>303343</v>
      </c>
      <c r="Y153" s="191">
        <v>0</v>
      </c>
      <c r="Z153" s="191">
        <v>0</v>
      </c>
      <c r="AA153" s="191">
        <v>0</v>
      </c>
      <c r="AB153" s="118"/>
      <c r="AC153" s="191">
        <v>0</v>
      </c>
      <c r="AD153" s="191">
        <v>0</v>
      </c>
      <c r="AE153" s="191">
        <v>0</v>
      </c>
      <c r="AF153" s="191">
        <v>0</v>
      </c>
      <c r="AG153" s="191">
        <v>0</v>
      </c>
      <c r="AH153" s="118"/>
      <c r="AI153" s="191">
        <v>-86308</v>
      </c>
      <c r="AJ153" s="191">
        <v>-24497</v>
      </c>
      <c r="AK153" s="191">
        <v>-4522</v>
      </c>
      <c r="AL153" s="191">
        <v>0</v>
      </c>
      <c r="AM153" s="191">
        <v>0</v>
      </c>
    </row>
    <row r="154" spans="1:39">
      <c r="A154" s="204">
        <v>33800</v>
      </c>
      <c r="B154" s="184" t="s">
        <v>135</v>
      </c>
      <c r="C154" s="188">
        <v>5.4410000000000005E-4</v>
      </c>
      <c r="E154" s="191">
        <v>766925</v>
      </c>
      <c r="F154" s="191">
        <v>139776</v>
      </c>
      <c r="G154" s="191">
        <v>75972</v>
      </c>
      <c r="H154" s="191">
        <v>37824</v>
      </c>
      <c r="I154" s="191">
        <v>0</v>
      </c>
      <c r="J154" s="118"/>
      <c r="K154" s="191">
        <v>203778</v>
      </c>
      <c r="L154" s="191">
        <v>183874</v>
      </c>
      <c r="M154" s="191">
        <v>72890</v>
      </c>
      <c r="N154" s="191">
        <v>0</v>
      </c>
      <c r="O154" s="191">
        <v>0</v>
      </c>
      <c r="P154" s="118"/>
      <c r="Q154" s="191">
        <v>247438</v>
      </c>
      <c r="R154" s="191">
        <v>-205482</v>
      </c>
      <c r="S154" s="191">
        <v>28343</v>
      </c>
      <c r="T154" s="191">
        <v>37824</v>
      </c>
      <c r="U154" s="191">
        <v>0</v>
      </c>
      <c r="V154" s="118"/>
      <c r="W154" s="191">
        <v>378266</v>
      </c>
      <c r="X154" s="191">
        <v>222768</v>
      </c>
      <c r="Y154" s="191">
        <v>0</v>
      </c>
      <c r="Z154" s="191">
        <v>0</v>
      </c>
      <c r="AA154" s="191">
        <v>0</v>
      </c>
      <c r="AB154" s="118"/>
      <c r="AC154" s="191">
        <v>2316</v>
      </c>
      <c r="AD154" s="191">
        <v>0</v>
      </c>
      <c r="AE154" s="191">
        <v>0</v>
      </c>
      <c r="AF154" s="191">
        <v>0</v>
      </c>
      <c r="AG154" s="191">
        <v>0</v>
      </c>
      <c r="AH154" s="118"/>
      <c r="AI154" s="191">
        <v>-64873</v>
      </c>
      <c r="AJ154" s="191">
        <v>-61384</v>
      </c>
      <c r="AK154" s="191">
        <v>-25261</v>
      </c>
      <c r="AL154" s="191">
        <v>0</v>
      </c>
      <c r="AM154" s="191">
        <v>0</v>
      </c>
    </row>
    <row r="155" spans="1:39">
      <c r="A155" s="204">
        <v>33900</v>
      </c>
      <c r="B155" s="184" t="s">
        <v>439</v>
      </c>
      <c r="C155" s="188">
        <v>2.7558000000000001E-3</v>
      </c>
      <c r="E155" s="191">
        <v>3864899</v>
      </c>
      <c r="F155" s="191">
        <v>817625</v>
      </c>
      <c r="G155" s="191">
        <v>463339</v>
      </c>
      <c r="H155" s="191">
        <v>191575</v>
      </c>
      <c r="I155" s="191">
        <v>0</v>
      </c>
      <c r="J155" s="118"/>
      <c r="K155" s="191">
        <v>1032110</v>
      </c>
      <c r="L155" s="191">
        <v>931301</v>
      </c>
      <c r="M155" s="191">
        <v>369181</v>
      </c>
      <c r="N155" s="191">
        <v>0</v>
      </c>
      <c r="O155" s="191">
        <v>0</v>
      </c>
      <c r="P155" s="118"/>
      <c r="Q155" s="191">
        <v>1253241</v>
      </c>
      <c r="R155" s="191">
        <v>-1040739</v>
      </c>
      <c r="S155" s="191">
        <v>143555</v>
      </c>
      <c r="T155" s="191">
        <v>191575</v>
      </c>
      <c r="U155" s="191">
        <v>0</v>
      </c>
      <c r="V155" s="118"/>
      <c r="W155" s="191">
        <v>1915873</v>
      </c>
      <c r="X155" s="191">
        <v>1128293</v>
      </c>
      <c r="Y155" s="191">
        <v>0</v>
      </c>
      <c r="Z155" s="191">
        <v>0</v>
      </c>
      <c r="AA155" s="191">
        <v>0</v>
      </c>
      <c r="AB155" s="118"/>
      <c r="AC155" s="191">
        <v>32227</v>
      </c>
      <c r="AD155" s="191">
        <v>0</v>
      </c>
      <c r="AE155" s="191">
        <v>0</v>
      </c>
      <c r="AF155" s="191">
        <v>0</v>
      </c>
      <c r="AG155" s="191">
        <v>0</v>
      </c>
      <c r="AH155" s="118"/>
      <c r="AI155" s="191">
        <v>-368552</v>
      </c>
      <c r="AJ155" s="191">
        <v>-201230</v>
      </c>
      <c r="AK155" s="191">
        <v>-49397</v>
      </c>
      <c r="AL155" s="191">
        <v>0</v>
      </c>
      <c r="AM155" s="191">
        <v>0</v>
      </c>
    </row>
    <row r="156" spans="1:39">
      <c r="A156" s="204">
        <v>34000</v>
      </c>
      <c r="B156" s="184" t="s">
        <v>137</v>
      </c>
      <c r="C156" s="188">
        <v>1.2504E-3</v>
      </c>
      <c r="E156" s="191">
        <v>1708512</v>
      </c>
      <c r="F156" s="191">
        <v>307916</v>
      </c>
      <c r="G156" s="191">
        <v>141329</v>
      </c>
      <c r="H156" s="191">
        <v>86924</v>
      </c>
      <c r="I156" s="191">
        <v>0</v>
      </c>
      <c r="J156" s="118"/>
      <c r="K156" s="191">
        <v>468304</v>
      </c>
      <c r="L156" s="191">
        <v>422563</v>
      </c>
      <c r="M156" s="191">
        <v>167510</v>
      </c>
      <c r="N156" s="191">
        <v>0</v>
      </c>
      <c r="O156" s="191">
        <v>0</v>
      </c>
      <c r="P156" s="118"/>
      <c r="Q156" s="191">
        <v>568638</v>
      </c>
      <c r="R156" s="191">
        <v>-472219</v>
      </c>
      <c r="S156" s="191">
        <v>65136</v>
      </c>
      <c r="T156" s="191">
        <v>86924</v>
      </c>
      <c r="U156" s="191">
        <v>0</v>
      </c>
      <c r="V156" s="118"/>
      <c r="W156" s="191">
        <v>869297</v>
      </c>
      <c r="X156" s="191">
        <v>511945</v>
      </c>
      <c r="Y156" s="191">
        <v>0</v>
      </c>
      <c r="Z156" s="191">
        <v>0</v>
      </c>
      <c r="AA156" s="191">
        <v>0</v>
      </c>
      <c r="AB156" s="118"/>
      <c r="AC156" s="191">
        <v>0</v>
      </c>
      <c r="AD156" s="191">
        <v>0</v>
      </c>
      <c r="AE156" s="191">
        <v>0</v>
      </c>
      <c r="AF156" s="191">
        <v>0</v>
      </c>
      <c r="AG156" s="191">
        <v>0</v>
      </c>
      <c r="AH156" s="118"/>
      <c r="AI156" s="191">
        <v>-197727</v>
      </c>
      <c r="AJ156" s="191">
        <v>-154373</v>
      </c>
      <c r="AK156" s="191">
        <v>-91317</v>
      </c>
      <c r="AL156" s="191">
        <v>0</v>
      </c>
      <c r="AM156" s="191">
        <v>0</v>
      </c>
    </row>
    <row r="157" spans="1:39">
      <c r="A157" s="204">
        <v>34100</v>
      </c>
      <c r="B157" s="184" t="s">
        <v>138</v>
      </c>
      <c r="C157" s="188">
        <v>2.9095900000000001E-2</v>
      </c>
      <c r="E157" s="191">
        <v>40948764</v>
      </c>
      <c r="F157" s="191">
        <v>9056589</v>
      </c>
      <c r="G157" s="191">
        <v>5248521</v>
      </c>
      <c r="H157" s="191">
        <v>2022660</v>
      </c>
      <c r="I157" s="191">
        <v>0</v>
      </c>
      <c r="J157" s="118"/>
      <c r="K157" s="191">
        <v>10897084</v>
      </c>
      <c r="L157" s="191">
        <v>9832727</v>
      </c>
      <c r="M157" s="191">
        <v>3897832</v>
      </c>
      <c r="N157" s="191">
        <v>0</v>
      </c>
      <c r="O157" s="191">
        <v>0</v>
      </c>
      <c r="P157" s="118"/>
      <c r="Q157" s="191">
        <v>13231797</v>
      </c>
      <c r="R157" s="191">
        <v>-10988183</v>
      </c>
      <c r="S157" s="191">
        <v>1515664</v>
      </c>
      <c r="T157" s="191">
        <v>2022660</v>
      </c>
      <c r="U157" s="191">
        <v>0</v>
      </c>
      <c r="V157" s="118"/>
      <c r="W157" s="191">
        <v>20227906</v>
      </c>
      <c r="X157" s="191">
        <v>11912589</v>
      </c>
      <c r="Y157" s="191">
        <v>0</v>
      </c>
      <c r="Z157" s="191">
        <v>0</v>
      </c>
      <c r="AA157" s="191">
        <v>0</v>
      </c>
      <c r="AB157" s="118"/>
      <c r="AC157" s="191">
        <v>0</v>
      </c>
      <c r="AD157" s="191">
        <v>0</v>
      </c>
      <c r="AE157" s="191">
        <v>0</v>
      </c>
      <c r="AF157" s="191">
        <v>0</v>
      </c>
      <c r="AG157" s="191">
        <v>0</v>
      </c>
      <c r="AH157" s="118"/>
      <c r="AI157" s="191">
        <v>-3408023</v>
      </c>
      <c r="AJ157" s="191">
        <v>-1700544</v>
      </c>
      <c r="AK157" s="191">
        <v>-164975</v>
      </c>
      <c r="AL157" s="191">
        <v>0</v>
      </c>
      <c r="AM157" s="191">
        <v>0</v>
      </c>
    </row>
    <row r="158" spans="1:39">
      <c r="A158" s="204">
        <v>34105</v>
      </c>
      <c r="B158" s="184" t="s">
        <v>139</v>
      </c>
      <c r="C158" s="188">
        <v>2.2555000000000001E-3</v>
      </c>
      <c r="E158" s="191">
        <v>3193268</v>
      </c>
      <c r="F158" s="191">
        <v>542680</v>
      </c>
      <c r="G158" s="191">
        <v>372447</v>
      </c>
      <c r="H158" s="191">
        <v>156796</v>
      </c>
      <c r="I158" s="191">
        <v>0</v>
      </c>
      <c r="J158" s="118"/>
      <c r="K158" s="191">
        <v>844737</v>
      </c>
      <c r="L158" s="191">
        <v>762228</v>
      </c>
      <c r="M158" s="191">
        <v>302158</v>
      </c>
      <c r="N158" s="191">
        <v>0</v>
      </c>
      <c r="O158" s="191">
        <v>0</v>
      </c>
      <c r="P158" s="118"/>
      <c r="Q158" s="191">
        <v>1025722</v>
      </c>
      <c r="R158" s="191">
        <v>-851799</v>
      </c>
      <c r="S158" s="191">
        <v>117494</v>
      </c>
      <c r="T158" s="191">
        <v>156796</v>
      </c>
      <c r="U158" s="191">
        <v>0</v>
      </c>
      <c r="V158" s="118"/>
      <c r="W158" s="191">
        <v>1568057</v>
      </c>
      <c r="X158" s="191">
        <v>923458</v>
      </c>
      <c r="Y158" s="191">
        <v>0</v>
      </c>
      <c r="Z158" s="191">
        <v>0</v>
      </c>
      <c r="AA158" s="191">
        <v>0</v>
      </c>
      <c r="AB158" s="118"/>
      <c r="AC158" s="191">
        <v>109349</v>
      </c>
      <c r="AD158" s="191">
        <v>0</v>
      </c>
      <c r="AE158" s="191">
        <v>0</v>
      </c>
      <c r="AF158" s="191">
        <v>0</v>
      </c>
      <c r="AG158" s="191">
        <v>0</v>
      </c>
      <c r="AH158" s="118"/>
      <c r="AI158" s="191">
        <v>-354597</v>
      </c>
      <c r="AJ158" s="191">
        <v>-291207</v>
      </c>
      <c r="AK158" s="191">
        <v>-47205</v>
      </c>
      <c r="AL158" s="191">
        <v>0</v>
      </c>
      <c r="AM158" s="191">
        <v>0</v>
      </c>
    </row>
    <row r="159" spans="1:39">
      <c r="A159" s="204">
        <v>34200</v>
      </c>
      <c r="B159" s="184" t="s">
        <v>140</v>
      </c>
      <c r="C159" s="188">
        <v>1.0296000000000001E-3</v>
      </c>
      <c r="E159" s="191">
        <v>1453385</v>
      </c>
      <c r="F159" s="191">
        <v>535170</v>
      </c>
      <c r="G159" s="191">
        <v>312670</v>
      </c>
      <c r="H159" s="191">
        <v>71575</v>
      </c>
      <c r="I159" s="191">
        <v>0</v>
      </c>
      <c r="J159" s="118"/>
      <c r="K159" s="191">
        <v>385609</v>
      </c>
      <c r="L159" s="191">
        <v>347945</v>
      </c>
      <c r="M159" s="191">
        <v>137930</v>
      </c>
      <c r="N159" s="191">
        <v>0</v>
      </c>
      <c r="O159" s="191">
        <v>0</v>
      </c>
      <c r="P159" s="118"/>
      <c r="Q159" s="191">
        <v>468226</v>
      </c>
      <c r="R159" s="191">
        <v>-388833</v>
      </c>
      <c r="S159" s="191">
        <v>53634</v>
      </c>
      <c r="T159" s="191">
        <v>71575</v>
      </c>
      <c r="U159" s="191">
        <v>0</v>
      </c>
      <c r="V159" s="118"/>
      <c r="W159" s="191">
        <v>715793</v>
      </c>
      <c r="X159" s="191">
        <v>421544</v>
      </c>
      <c r="Y159" s="191">
        <v>0</v>
      </c>
      <c r="Z159" s="191">
        <v>0</v>
      </c>
      <c r="AA159" s="191">
        <v>0</v>
      </c>
      <c r="AB159" s="118"/>
      <c r="AC159" s="191">
        <v>154516</v>
      </c>
      <c r="AD159" s="191">
        <v>154514</v>
      </c>
      <c r="AE159" s="191">
        <v>121106</v>
      </c>
      <c r="AF159" s="191">
        <v>0</v>
      </c>
      <c r="AG159" s="191">
        <v>0</v>
      </c>
      <c r="AH159" s="118"/>
      <c r="AI159" s="191">
        <v>-270759</v>
      </c>
      <c r="AJ159" s="191">
        <v>0</v>
      </c>
      <c r="AK159" s="191">
        <v>0</v>
      </c>
      <c r="AL159" s="191">
        <v>0</v>
      </c>
      <c r="AM159" s="191">
        <v>0</v>
      </c>
    </row>
    <row r="160" spans="1:39">
      <c r="A160" s="204">
        <v>34205</v>
      </c>
      <c r="B160" s="184" t="s">
        <v>141</v>
      </c>
      <c r="C160" s="188">
        <v>4.0850000000000001E-4</v>
      </c>
      <c r="E160" s="191">
        <v>593032</v>
      </c>
      <c r="F160" s="191">
        <v>100169</v>
      </c>
      <c r="G160" s="191">
        <v>64098</v>
      </c>
      <c r="H160" s="191">
        <v>28398</v>
      </c>
      <c r="I160" s="191">
        <v>0</v>
      </c>
      <c r="J160" s="118"/>
      <c r="K160" s="191">
        <v>152993</v>
      </c>
      <c r="L160" s="191">
        <v>138049</v>
      </c>
      <c r="M160" s="191">
        <v>54725</v>
      </c>
      <c r="N160" s="191">
        <v>0</v>
      </c>
      <c r="O160" s="191">
        <v>0</v>
      </c>
      <c r="P160" s="118"/>
      <c r="Q160" s="191">
        <v>185772</v>
      </c>
      <c r="R160" s="191">
        <v>-154272</v>
      </c>
      <c r="S160" s="191">
        <v>21280</v>
      </c>
      <c r="T160" s="191">
        <v>28398</v>
      </c>
      <c r="U160" s="191">
        <v>0</v>
      </c>
      <c r="V160" s="118"/>
      <c r="W160" s="191">
        <v>283995</v>
      </c>
      <c r="X160" s="191">
        <v>167250</v>
      </c>
      <c r="Y160" s="191">
        <v>0</v>
      </c>
      <c r="Z160" s="191">
        <v>0</v>
      </c>
      <c r="AA160" s="191">
        <v>0</v>
      </c>
      <c r="AB160" s="118"/>
      <c r="AC160" s="191">
        <v>31246</v>
      </c>
      <c r="AD160" s="191">
        <v>0</v>
      </c>
      <c r="AE160" s="191">
        <v>0</v>
      </c>
      <c r="AF160" s="191">
        <v>0</v>
      </c>
      <c r="AG160" s="191">
        <v>0</v>
      </c>
      <c r="AH160" s="118"/>
      <c r="AI160" s="191">
        <v>-60974</v>
      </c>
      <c r="AJ160" s="191">
        <v>-50858</v>
      </c>
      <c r="AK160" s="191">
        <v>-11907</v>
      </c>
      <c r="AL160" s="191">
        <v>0</v>
      </c>
      <c r="AM160" s="191">
        <v>0</v>
      </c>
    </row>
    <row r="161" spans="1:39">
      <c r="A161" s="204">
        <v>34220</v>
      </c>
      <c r="B161" s="184" t="s">
        <v>142</v>
      </c>
      <c r="C161" s="188">
        <v>1.0988E-3</v>
      </c>
      <c r="E161" s="191">
        <v>1743250</v>
      </c>
      <c r="F161" s="191">
        <v>426299</v>
      </c>
      <c r="G161" s="191">
        <v>156168</v>
      </c>
      <c r="H161" s="191">
        <v>76385</v>
      </c>
      <c r="I161" s="191">
        <v>0</v>
      </c>
      <c r="J161" s="118"/>
      <c r="K161" s="191">
        <v>411526</v>
      </c>
      <c r="L161" s="191">
        <v>371331</v>
      </c>
      <c r="M161" s="191">
        <v>147201</v>
      </c>
      <c r="N161" s="191">
        <v>0</v>
      </c>
      <c r="O161" s="191">
        <v>0</v>
      </c>
      <c r="P161" s="118"/>
      <c r="Q161" s="191">
        <v>499696</v>
      </c>
      <c r="R161" s="191">
        <v>-414966</v>
      </c>
      <c r="S161" s="191">
        <v>57239</v>
      </c>
      <c r="T161" s="191">
        <v>76385</v>
      </c>
      <c r="U161" s="191">
        <v>0</v>
      </c>
      <c r="V161" s="118"/>
      <c r="W161" s="191">
        <v>763902</v>
      </c>
      <c r="X161" s="191">
        <v>449876</v>
      </c>
      <c r="Y161" s="191">
        <v>0</v>
      </c>
      <c r="Z161" s="191">
        <v>0</v>
      </c>
      <c r="AA161" s="191">
        <v>0</v>
      </c>
      <c r="AB161" s="118"/>
      <c r="AC161" s="191">
        <v>116398</v>
      </c>
      <c r="AD161" s="191">
        <v>68330</v>
      </c>
      <c r="AE161" s="191">
        <v>0</v>
      </c>
      <c r="AF161" s="191">
        <v>0</v>
      </c>
      <c r="AG161" s="191">
        <v>0</v>
      </c>
      <c r="AH161" s="118"/>
      <c r="AI161" s="191">
        <v>-48272</v>
      </c>
      <c r="AJ161" s="191">
        <v>-48272</v>
      </c>
      <c r="AK161" s="191">
        <v>-48272</v>
      </c>
      <c r="AL161" s="191">
        <v>0</v>
      </c>
      <c r="AM161" s="191">
        <v>0</v>
      </c>
    </row>
    <row r="162" spans="1:39">
      <c r="A162" s="204">
        <v>34230</v>
      </c>
      <c r="B162" s="184" t="s">
        <v>143</v>
      </c>
      <c r="C162" s="188">
        <v>3.6539999999999999E-4</v>
      </c>
      <c r="E162" s="191">
        <v>399417</v>
      </c>
      <c r="F162" s="191">
        <v>48154</v>
      </c>
      <c r="G162" s="191">
        <v>-7745</v>
      </c>
      <c r="H162" s="191">
        <v>25402</v>
      </c>
      <c r="I162" s="191">
        <v>0</v>
      </c>
      <c r="J162" s="118"/>
      <c r="K162" s="191">
        <v>136851</v>
      </c>
      <c r="L162" s="191">
        <v>123484</v>
      </c>
      <c r="M162" s="191">
        <v>48951</v>
      </c>
      <c r="N162" s="191">
        <v>0</v>
      </c>
      <c r="O162" s="191">
        <v>0</v>
      </c>
      <c r="P162" s="118"/>
      <c r="Q162" s="191">
        <v>166171</v>
      </c>
      <c r="R162" s="191">
        <v>-137995</v>
      </c>
      <c r="S162" s="191">
        <v>19034</v>
      </c>
      <c r="T162" s="191">
        <v>25402</v>
      </c>
      <c r="U162" s="191">
        <v>0</v>
      </c>
      <c r="V162" s="118"/>
      <c r="W162" s="191">
        <v>254032</v>
      </c>
      <c r="X162" s="191">
        <v>149604</v>
      </c>
      <c r="Y162" s="191">
        <v>0</v>
      </c>
      <c r="Z162" s="191">
        <v>0</v>
      </c>
      <c r="AA162" s="191">
        <v>0</v>
      </c>
      <c r="AB162" s="118"/>
      <c r="AC162" s="191">
        <v>0</v>
      </c>
      <c r="AD162" s="191">
        <v>0</v>
      </c>
      <c r="AE162" s="191">
        <v>0</v>
      </c>
      <c r="AF162" s="191">
        <v>0</v>
      </c>
      <c r="AG162" s="191">
        <v>0</v>
      </c>
      <c r="AH162" s="118"/>
      <c r="AI162" s="191">
        <v>-157637</v>
      </c>
      <c r="AJ162" s="191">
        <v>-86939</v>
      </c>
      <c r="AK162" s="191">
        <v>-75730</v>
      </c>
      <c r="AL162" s="191">
        <v>0</v>
      </c>
      <c r="AM162" s="191">
        <v>0</v>
      </c>
    </row>
    <row r="163" spans="1:39">
      <c r="A163" s="204">
        <v>34300</v>
      </c>
      <c r="B163" s="184" t="s">
        <v>144</v>
      </c>
      <c r="C163" s="188">
        <v>7.1031000000000002E-3</v>
      </c>
      <c r="E163" s="191">
        <v>10269989</v>
      </c>
      <c r="F163" s="191">
        <v>2226911</v>
      </c>
      <c r="G163" s="191">
        <v>1041355</v>
      </c>
      <c r="H163" s="191">
        <v>493786</v>
      </c>
      <c r="I163" s="191">
        <v>0</v>
      </c>
      <c r="J163" s="118"/>
      <c r="K163" s="191">
        <v>2660274</v>
      </c>
      <c r="L163" s="191">
        <v>2400436</v>
      </c>
      <c r="M163" s="191">
        <v>951567</v>
      </c>
      <c r="N163" s="191">
        <v>0</v>
      </c>
      <c r="O163" s="191">
        <v>0</v>
      </c>
      <c r="P163" s="118"/>
      <c r="Q163" s="191">
        <v>3230241</v>
      </c>
      <c r="R163" s="191">
        <v>-2682514</v>
      </c>
      <c r="S163" s="191">
        <v>370015</v>
      </c>
      <c r="T163" s="191">
        <v>493786</v>
      </c>
      <c r="U163" s="191">
        <v>0</v>
      </c>
      <c r="V163" s="118"/>
      <c r="W163" s="191">
        <v>4938182</v>
      </c>
      <c r="X163" s="191">
        <v>2908187</v>
      </c>
      <c r="Y163" s="191">
        <v>0</v>
      </c>
      <c r="Z163" s="191">
        <v>0</v>
      </c>
      <c r="AA163" s="191">
        <v>0</v>
      </c>
      <c r="AB163" s="118"/>
      <c r="AC163" s="191">
        <v>0</v>
      </c>
      <c r="AD163" s="191">
        <v>0</v>
      </c>
      <c r="AE163" s="191">
        <v>0</v>
      </c>
      <c r="AF163" s="191">
        <v>0</v>
      </c>
      <c r="AG163" s="191">
        <v>0</v>
      </c>
      <c r="AH163" s="118"/>
      <c r="AI163" s="191">
        <v>-558708</v>
      </c>
      <c r="AJ163" s="191">
        <v>-399198</v>
      </c>
      <c r="AK163" s="191">
        <v>-280227</v>
      </c>
      <c r="AL163" s="191">
        <v>0</v>
      </c>
      <c r="AM163" s="191">
        <v>0</v>
      </c>
    </row>
    <row r="164" spans="1:39">
      <c r="A164" s="204">
        <v>34400</v>
      </c>
      <c r="B164" s="184" t="s">
        <v>145</v>
      </c>
      <c r="C164" s="188">
        <v>2.8321000000000002E-3</v>
      </c>
      <c r="E164" s="191">
        <v>3972803</v>
      </c>
      <c r="F164" s="191">
        <v>981882</v>
      </c>
      <c r="G164" s="191">
        <v>547981</v>
      </c>
      <c r="H164" s="191">
        <v>196879</v>
      </c>
      <c r="I164" s="191">
        <v>0</v>
      </c>
      <c r="J164" s="118"/>
      <c r="K164" s="191">
        <v>1060687</v>
      </c>
      <c r="L164" s="191">
        <v>957086</v>
      </c>
      <c r="M164" s="191">
        <v>379402</v>
      </c>
      <c r="N164" s="191">
        <v>0</v>
      </c>
      <c r="O164" s="191">
        <v>0</v>
      </c>
      <c r="P164" s="118"/>
      <c r="Q164" s="191">
        <v>1287940</v>
      </c>
      <c r="R164" s="191">
        <v>-1069554</v>
      </c>
      <c r="S164" s="191">
        <v>147530</v>
      </c>
      <c r="T164" s="191">
        <v>196879</v>
      </c>
      <c r="U164" s="191">
        <v>0</v>
      </c>
      <c r="V164" s="118"/>
      <c r="W164" s="191">
        <v>1968918</v>
      </c>
      <c r="X164" s="191">
        <v>1159533</v>
      </c>
      <c r="Y164" s="191">
        <v>0</v>
      </c>
      <c r="Z164" s="191">
        <v>0</v>
      </c>
      <c r="AA164" s="191">
        <v>0</v>
      </c>
      <c r="AB164" s="118"/>
      <c r="AC164" s="191">
        <v>21049</v>
      </c>
      <c r="AD164" s="191">
        <v>21049</v>
      </c>
      <c r="AE164" s="191">
        <v>21049</v>
      </c>
      <c r="AF164" s="191">
        <v>0</v>
      </c>
      <c r="AG164" s="191">
        <v>0</v>
      </c>
      <c r="AH164" s="118"/>
      <c r="AI164" s="191">
        <v>-365791</v>
      </c>
      <c r="AJ164" s="191">
        <v>-86232</v>
      </c>
      <c r="AK164" s="191">
        <v>0</v>
      </c>
      <c r="AL164" s="191">
        <v>0</v>
      </c>
      <c r="AM164" s="191">
        <v>0</v>
      </c>
    </row>
    <row r="165" spans="1:39">
      <c r="A165" s="204">
        <v>34405</v>
      </c>
      <c r="B165" s="184" t="s">
        <v>146</v>
      </c>
      <c r="C165" s="188">
        <v>5.6110000000000003E-4</v>
      </c>
      <c r="E165" s="191">
        <v>785531</v>
      </c>
      <c r="F165" s="191">
        <v>194815</v>
      </c>
      <c r="G165" s="191">
        <v>99389</v>
      </c>
      <c r="H165" s="191">
        <v>39006</v>
      </c>
      <c r="I165" s="191">
        <v>0</v>
      </c>
      <c r="J165" s="118"/>
      <c r="K165" s="191">
        <v>210145</v>
      </c>
      <c r="L165" s="191">
        <v>189619</v>
      </c>
      <c r="M165" s="191">
        <v>75168</v>
      </c>
      <c r="N165" s="191">
        <v>0</v>
      </c>
      <c r="O165" s="191">
        <v>0</v>
      </c>
      <c r="P165" s="118"/>
      <c r="Q165" s="191">
        <v>255169</v>
      </c>
      <c r="R165" s="191">
        <v>-211902</v>
      </c>
      <c r="S165" s="191">
        <v>29229</v>
      </c>
      <c r="T165" s="191">
        <v>39006</v>
      </c>
      <c r="U165" s="191">
        <v>0</v>
      </c>
      <c r="V165" s="118"/>
      <c r="W165" s="191">
        <v>390085</v>
      </c>
      <c r="X165" s="191">
        <v>229728</v>
      </c>
      <c r="Y165" s="191">
        <v>0</v>
      </c>
      <c r="Z165" s="191">
        <v>0</v>
      </c>
      <c r="AA165" s="191">
        <v>0</v>
      </c>
      <c r="AB165" s="118"/>
      <c r="AC165" s="191">
        <v>0</v>
      </c>
      <c r="AD165" s="191">
        <v>0</v>
      </c>
      <c r="AE165" s="191">
        <v>0</v>
      </c>
      <c r="AF165" s="191">
        <v>0</v>
      </c>
      <c r="AG165" s="191">
        <v>0</v>
      </c>
      <c r="AH165" s="118"/>
      <c r="AI165" s="191">
        <v>-69868</v>
      </c>
      <c r="AJ165" s="191">
        <v>-12630</v>
      </c>
      <c r="AK165" s="191">
        <v>-5008</v>
      </c>
      <c r="AL165" s="191">
        <v>0</v>
      </c>
      <c r="AM165" s="191">
        <v>0</v>
      </c>
    </row>
    <row r="166" spans="1:39">
      <c r="A166" s="204">
        <v>34500</v>
      </c>
      <c r="B166" s="184" t="s">
        <v>147</v>
      </c>
      <c r="C166" s="188">
        <v>5.1795000000000001E-3</v>
      </c>
      <c r="E166" s="191">
        <v>7736649</v>
      </c>
      <c r="F166" s="191">
        <v>1865387</v>
      </c>
      <c r="G166" s="191">
        <v>988420</v>
      </c>
      <c r="H166" s="191">
        <v>360063</v>
      </c>
      <c r="I166" s="191">
        <v>0</v>
      </c>
      <c r="J166" s="118"/>
      <c r="K166" s="191">
        <v>1939842</v>
      </c>
      <c r="L166" s="191">
        <v>1750371</v>
      </c>
      <c r="M166" s="191">
        <v>693872</v>
      </c>
      <c r="N166" s="191">
        <v>0</v>
      </c>
      <c r="O166" s="191">
        <v>0</v>
      </c>
      <c r="P166" s="118"/>
      <c r="Q166" s="191">
        <v>2355455</v>
      </c>
      <c r="R166" s="191">
        <v>-1956059</v>
      </c>
      <c r="S166" s="191">
        <v>269811</v>
      </c>
      <c r="T166" s="191">
        <v>360063</v>
      </c>
      <c r="U166" s="191">
        <v>0</v>
      </c>
      <c r="V166" s="118"/>
      <c r="W166" s="191">
        <v>3600866</v>
      </c>
      <c r="X166" s="191">
        <v>2120617</v>
      </c>
      <c r="Y166" s="191">
        <v>0</v>
      </c>
      <c r="Z166" s="191">
        <v>0</v>
      </c>
      <c r="AA166" s="191">
        <v>0</v>
      </c>
      <c r="AB166" s="118"/>
      <c r="AC166" s="191">
        <v>58949</v>
      </c>
      <c r="AD166" s="191">
        <v>24737</v>
      </c>
      <c r="AE166" s="191">
        <v>24737</v>
      </c>
      <c r="AF166" s="191">
        <v>0</v>
      </c>
      <c r="AG166" s="191">
        <v>0</v>
      </c>
      <c r="AH166" s="118"/>
      <c r="AI166" s="191">
        <v>-218463</v>
      </c>
      <c r="AJ166" s="191">
        <v>-74279</v>
      </c>
      <c r="AK166" s="191">
        <v>0</v>
      </c>
      <c r="AL166" s="191">
        <v>0</v>
      </c>
      <c r="AM166" s="191">
        <v>0</v>
      </c>
    </row>
    <row r="167" spans="1:39">
      <c r="A167" s="204">
        <v>34501</v>
      </c>
      <c r="B167" s="184" t="s">
        <v>148</v>
      </c>
      <c r="C167" s="188">
        <v>6.9200000000000002E-5</v>
      </c>
      <c r="E167" s="191">
        <v>104316</v>
      </c>
      <c r="F167" s="191">
        <v>27672</v>
      </c>
      <c r="G167" s="191">
        <v>7793</v>
      </c>
      <c r="H167" s="191">
        <v>4811</v>
      </c>
      <c r="I167" s="191">
        <v>0</v>
      </c>
      <c r="J167" s="118"/>
      <c r="K167" s="191">
        <v>25917</v>
      </c>
      <c r="L167" s="191">
        <v>23386</v>
      </c>
      <c r="M167" s="191">
        <v>9270</v>
      </c>
      <c r="N167" s="191">
        <v>0</v>
      </c>
      <c r="O167" s="191">
        <v>0</v>
      </c>
      <c r="P167" s="118"/>
      <c r="Q167" s="191">
        <v>31470</v>
      </c>
      <c r="R167" s="191">
        <v>-26134</v>
      </c>
      <c r="S167" s="191">
        <v>3605</v>
      </c>
      <c r="T167" s="191">
        <v>4811</v>
      </c>
      <c r="U167" s="191">
        <v>0</v>
      </c>
      <c r="V167" s="118"/>
      <c r="W167" s="191">
        <v>48109</v>
      </c>
      <c r="X167" s="191">
        <v>28332</v>
      </c>
      <c r="Y167" s="191">
        <v>0</v>
      </c>
      <c r="Z167" s="191">
        <v>0</v>
      </c>
      <c r="AA167" s="191">
        <v>0</v>
      </c>
      <c r="AB167" s="118"/>
      <c r="AC167" s="191">
        <v>7168</v>
      </c>
      <c r="AD167" s="191">
        <v>7169</v>
      </c>
      <c r="AE167" s="191">
        <v>0</v>
      </c>
      <c r="AF167" s="191">
        <v>0</v>
      </c>
      <c r="AG167" s="191">
        <v>0</v>
      </c>
      <c r="AH167" s="118"/>
      <c r="AI167" s="191">
        <v>-8348</v>
      </c>
      <c r="AJ167" s="191">
        <v>-5081</v>
      </c>
      <c r="AK167" s="191">
        <v>-5082</v>
      </c>
      <c r="AL167" s="191">
        <v>0</v>
      </c>
      <c r="AM167" s="191">
        <v>0</v>
      </c>
    </row>
    <row r="168" spans="1:39">
      <c r="A168" s="204">
        <v>34505</v>
      </c>
      <c r="B168" s="184" t="s">
        <v>149</v>
      </c>
      <c r="C168" s="188">
        <v>6.4590000000000003E-4</v>
      </c>
      <c r="E168" s="191">
        <v>1072396</v>
      </c>
      <c r="F168" s="191">
        <v>247625</v>
      </c>
      <c r="G168" s="191">
        <v>120838</v>
      </c>
      <c r="H168" s="191">
        <v>44901</v>
      </c>
      <c r="I168" s="191">
        <v>0</v>
      </c>
      <c r="J168" s="118"/>
      <c r="K168" s="191">
        <v>241904</v>
      </c>
      <c r="L168" s="191">
        <v>218277</v>
      </c>
      <c r="M168" s="191">
        <v>86528</v>
      </c>
      <c r="N168" s="191">
        <v>0</v>
      </c>
      <c r="O168" s="191">
        <v>0</v>
      </c>
      <c r="P168" s="118"/>
      <c r="Q168" s="191">
        <v>293733</v>
      </c>
      <c r="R168" s="191">
        <v>-243927</v>
      </c>
      <c r="S168" s="191">
        <v>33646</v>
      </c>
      <c r="T168" s="191">
        <v>44901</v>
      </c>
      <c r="U168" s="191">
        <v>0</v>
      </c>
      <c r="V168" s="118"/>
      <c r="W168" s="191">
        <v>449039</v>
      </c>
      <c r="X168" s="191">
        <v>264448</v>
      </c>
      <c r="Y168" s="191">
        <v>0</v>
      </c>
      <c r="Z168" s="191">
        <v>0</v>
      </c>
      <c r="AA168" s="191">
        <v>0</v>
      </c>
      <c r="AB168" s="118"/>
      <c r="AC168" s="191">
        <v>87720</v>
      </c>
      <c r="AD168" s="191">
        <v>8827</v>
      </c>
      <c r="AE168" s="191">
        <v>664</v>
      </c>
      <c r="AF168" s="191">
        <v>0</v>
      </c>
      <c r="AG168" s="191">
        <v>0</v>
      </c>
      <c r="AH168" s="118"/>
      <c r="AI168" s="191">
        <v>0</v>
      </c>
      <c r="AJ168" s="191">
        <v>0</v>
      </c>
      <c r="AK168" s="191">
        <v>0</v>
      </c>
      <c r="AL168" s="191">
        <v>0</v>
      </c>
      <c r="AM168" s="191">
        <v>0</v>
      </c>
    </row>
    <row r="169" spans="1:39">
      <c r="A169" s="204">
        <v>34600</v>
      </c>
      <c r="B169" s="184" t="s">
        <v>150</v>
      </c>
      <c r="C169" s="188">
        <v>1.1515E-3</v>
      </c>
      <c r="E169" s="191">
        <v>1681060</v>
      </c>
      <c r="F169" s="191">
        <v>351177</v>
      </c>
      <c r="G169" s="191">
        <v>143201</v>
      </c>
      <c r="H169" s="191">
        <v>80049</v>
      </c>
      <c r="I169" s="191">
        <v>0</v>
      </c>
      <c r="J169" s="118"/>
      <c r="K169" s="191">
        <v>431263</v>
      </c>
      <c r="L169" s="191">
        <v>389140</v>
      </c>
      <c r="M169" s="191">
        <v>154261</v>
      </c>
      <c r="N169" s="191">
        <v>0</v>
      </c>
      <c r="O169" s="191">
        <v>0</v>
      </c>
      <c r="P169" s="118"/>
      <c r="Q169" s="191">
        <v>523662</v>
      </c>
      <c r="R169" s="191">
        <v>-434869</v>
      </c>
      <c r="S169" s="191">
        <v>59984</v>
      </c>
      <c r="T169" s="191">
        <v>80049</v>
      </c>
      <c r="U169" s="191">
        <v>0</v>
      </c>
      <c r="V169" s="118"/>
      <c r="W169" s="191">
        <v>800540</v>
      </c>
      <c r="X169" s="191">
        <v>471453</v>
      </c>
      <c r="Y169" s="191">
        <v>0</v>
      </c>
      <c r="Z169" s="191">
        <v>0</v>
      </c>
      <c r="AA169" s="191">
        <v>0</v>
      </c>
      <c r="AB169" s="118"/>
      <c r="AC169" s="191">
        <v>9657</v>
      </c>
      <c r="AD169" s="191">
        <v>0</v>
      </c>
      <c r="AE169" s="191">
        <v>0</v>
      </c>
      <c r="AF169" s="191">
        <v>0</v>
      </c>
      <c r="AG169" s="191">
        <v>0</v>
      </c>
      <c r="AH169" s="118"/>
      <c r="AI169" s="191">
        <v>-84062</v>
      </c>
      <c r="AJ169" s="191">
        <v>-74547</v>
      </c>
      <c r="AK169" s="191">
        <v>-71044</v>
      </c>
      <c r="AL169" s="191">
        <v>0</v>
      </c>
      <c r="AM169" s="191">
        <v>0</v>
      </c>
    </row>
    <row r="170" spans="1:39">
      <c r="A170" s="204">
        <v>34605</v>
      </c>
      <c r="B170" s="184" t="s">
        <v>151</v>
      </c>
      <c r="C170" s="188">
        <v>2.1139999999999999E-4</v>
      </c>
      <c r="E170" s="191">
        <v>258553</v>
      </c>
      <c r="F170" s="191">
        <v>34241</v>
      </c>
      <c r="G170" s="191">
        <v>14379</v>
      </c>
      <c r="H170" s="191">
        <v>14696</v>
      </c>
      <c r="I170" s="191">
        <v>0</v>
      </c>
      <c r="J170" s="118"/>
      <c r="K170" s="191">
        <v>79174</v>
      </c>
      <c r="L170" s="191">
        <v>71441</v>
      </c>
      <c r="M170" s="191">
        <v>28320</v>
      </c>
      <c r="N170" s="191">
        <v>0</v>
      </c>
      <c r="O170" s="191">
        <v>0</v>
      </c>
      <c r="P170" s="118"/>
      <c r="Q170" s="191">
        <v>96137</v>
      </c>
      <c r="R170" s="191">
        <v>-79836</v>
      </c>
      <c r="S170" s="191">
        <v>11012</v>
      </c>
      <c r="T170" s="191">
        <v>14696</v>
      </c>
      <c r="U170" s="191">
        <v>0</v>
      </c>
      <c r="V170" s="118"/>
      <c r="W170" s="191">
        <v>146968</v>
      </c>
      <c r="X170" s="191">
        <v>86552</v>
      </c>
      <c r="Y170" s="191">
        <v>0</v>
      </c>
      <c r="Z170" s="191">
        <v>0</v>
      </c>
      <c r="AA170" s="191">
        <v>0</v>
      </c>
      <c r="AB170" s="118"/>
      <c r="AC170" s="191">
        <v>5991</v>
      </c>
      <c r="AD170" s="191">
        <v>0</v>
      </c>
      <c r="AE170" s="191">
        <v>0</v>
      </c>
      <c r="AF170" s="191">
        <v>0</v>
      </c>
      <c r="AG170" s="191">
        <v>0</v>
      </c>
      <c r="AH170" s="118"/>
      <c r="AI170" s="191">
        <v>-69717</v>
      </c>
      <c r="AJ170" s="191">
        <v>-43916</v>
      </c>
      <c r="AK170" s="191">
        <v>-24953</v>
      </c>
      <c r="AL170" s="191">
        <v>0</v>
      </c>
      <c r="AM170" s="191">
        <v>0</v>
      </c>
    </row>
    <row r="171" spans="1:39">
      <c r="A171" s="204">
        <v>34700</v>
      </c>
      <c r="B171" s="184" t="s">
        <v>152</v>
      </c>
      <c r="C171" s="188">
        <v>3.3346000000000001E-3</v>
      </c>
      <c r="E171" s="191">
        <v>4658991</v>
      </c>
      <c r="F171" s="191">
        <v>994682</v>
      </c>
      <c r="G171" s="191">
        <v>496989</v>
      </c>
      <c r="H171" s="191">
        <v>231811</v>
      </c>
      <c r="I171" s="191">
        <v>0</v>
      </c>
      <c r="J171" s="118"/>
      <c r="K171" s="191">
        <v>1248884</v>
      </c>
      <c r="L171" s="191">
        <v>1126901</v>
      </c>
      <c r="M171" s="191">
        <v>446720</v>
      </c>
      <c r="N171" s="191">
        <v>0</v>
      </c>
      <c r="O171" s="191">
        <v>0</v>
      </c>
      <c r="P171" s="118"/>
      <c r="Q171" s="191">
        <v>1516459</v>
      </c>
      <c r="R171" s="191">
        <v>-1259325</v>
      </c>
      <c r="S171" s="191">
        <v>173706</v>
      </c>
      <c r="T171" s="191">
        <v>231811</v>
      </c>
      <c r="U171" s="191">
        <v>0</v>
      </c>
      <c r="V171" s="118"/>
      <c r="W171" s="191">
        <v>2318264</v>
      </c>
      <c r="X171" s="191">
        <v>1365269</v>
      </c>
      <c r="Y171" s="191">
        <v>0</v>
      </c>
      <c r="Z171" s="191">
        <v>0</v>
      </c>
      <c r="AA171" s="191">
        <v>0</v>
      </c>
      <c r="AB171" s="118"/>
      <c r="AC171" s="191">
        <v>0</v>
      </c>
      <c r="AD171" s="191">
        <v>0</v>
      </c>
      <c r="AE171" s="191">
        <v>0</v>
      </c>
      <c r="AF171" s="191">
        <v>0</v>
      </c>
      <c r="AG171" s="191">
        <v>0</v>
      </c>
      <c r="AH171" s="118"/>
      <c r="AI171" s="191">
        <v>-424616</v>
      </c>
      <c r="AJ171" s="191">
        <v>-238163</v>
      </c>
      <c r="AK171" s="191">
        <v>-123437</v>
      </c>
      <c r="AL171" s="191">
        <v>0</v>
      </c>
      <c r="AM171" s="191">
        <v>0</v>
      </c>
    </row>
    <row r="172" spans="1:39">
      <c r="A172" s="204">
        <v>34800</v>
      </c>
      <c r="B172" s="184" t="s">
        <v>153</v>
      </c>
      <c r="C172" s="188">
        <v>3.5510000000000001E-4</v>
      </c>
      <c r="E172" s="191">
        <v>564562</v>
      </c>
      <c r="F172" s="191">
        <v>110067</v>
      </c>
      <c r="G172" s="191">
        <v>33686</v>
      </c>
      <c r="H172" s="191">
        <v>24685</v>
      </c>
      <c r="I172" s="191">
        <v>0</v>
      </c>
      <c r="J172" s="118"/>
      <c r="K172" s="191">
        <v>132993</v>
      </c>
      <c r="L172" s="191">
        <v>120003</v>
      </c>
      <c r="M172" s="191">
        <v>47571</v>
      </c>
      <c r="N172" s="191">
        <v>0</v>
      </c>
      <c r="O172" s="191">
        <v>0</v>
      </c>
      <c r="P172" s="118"/>
      <c r="Q172" s="191">
        <v>161487</v>
      </c>
      <c r="R172" s="191">
        <v>-134105</v>
      </c>
      <c r="S172" s="191">
        <v>18498</v>
      </c>
      <c r="T172" s="191">
        <v>24685</v>
      </c>
      <c r="U172" s="191">
        <v>0</v>
      </c>
      <c r="V172" s="118"/>
      <c r="W172" s="191">
        <v>246871</v>
      </c>
      <c r="X172" s="191">
        <v>145387</v>
      </c>
      <c r="Y172" s="191">
        <v>0</v>
      </c>
      <c r="Z172" s="191">
        <v>0</v>
      </c>
      <c r="AA172" s="191">
        <v>0</v>
      </c>
      <c r="AB172" s="118"/>
      <c r="AC172" s="191">
        <v>55596</v>
      </c>
      <c r="AD172" s="191">
        <v>11167</v>
      </c>
      <c r="AE172" s="191">
        <v>0</v>
      </c>
      <c r="AF172" s="191">
        <v>0</v>
      </c>
      <c r="AG172" s="191">
        <v>0</v>
      </c>
      <c r="AH172" s="118"/>
      <c r="AI172" s="191">
        <v>-32385</v>
      </c>
      <c r="AJ172" s="191">
        <v>-32385</v>
      </c>
      <c r="AK172" s="191">
        <v>-32383</v>
      </c>
      <c r="AL172" s="191">
        <v>0</v>
      </c>
      <c r="AM172" s="191">
        <v>0</v>
      </c>
    </row>
    <row r="173" spans="1:39">
      <c r="A173" s="204">
        <v>34900</v>
      </c>
      <c r="B173" s="184" t="s">
        <v>394</v>
      </c>
      <c r="C173" s="188">
        <v>7.2302E-3</v>
      </c>
      <c r="E173" s="191">
        <v>10475152</v>
      </c>
      <c r="F173" s="191">
        <v>2384424</v>
      </c>
      <c r="G173" s="191">
        <v>1285875</v>
      </c>
      <c r="H173" s="191">
        <v>502622</v>
      </c>
      <c r="I173" s="191">
        <v>0</v>
      </c>
      <c r="J173" s="118"/>
      <c r="K173" s="191">
        <v>2707876</v>
      </c>
      <c r="L173" s="191">
        <v>2443388</v>
      </c>
      <c r="M173" s="191">
        <v>968594</v>
      </c>
      <c r="N173" s="191">
        <v>0</v>
      </c>
      <c r="O173" s="191">
        <v>0</v>
      </c>
      <c r="P173" s="118"/>
      <c r="Q173" s="191">
        <v>3288042</v>
      </c>
      <c r="R173" s="191">
        <v>-2730514</v>
      </c>
      <c r="S173" s="191">
        <v>376636</v>
      </c>
      <c r="T173" s="191">
        <v>502622</v>
      </c>
      <c r="U173" s="191">
        <v>0</v>
      </c>
      <c r="V173" s="118"/>
      <c r="W173" s="191">
        <v>5026543</v>
      </c>
      <c r="X173" s="191">
        <v>2960225</v>
      </c>
      <c r="Y173" s="191">
        <v>0</v>
      </c>
      <c r="Z173" s="191">
        <v>0</v>
      </c>
      <c r="AA173" s="191">
        <v>0</v>
      </c>
      <c r="AB173" s="118"/>
      <c r="AC173" s="191">
        <v>0</v>
      </c>
      <c r="AD173" s="191">
        <v>0</v>
      </c>
      <c r="AE173" s="191">
        <v>0</v>
      </c>
      <c r="AF173" s="191">
        <v>0</v>
      </c>
      <c r="AG173" s="191">
        <v>0</v>
      </c>
      <c r="AH173" s="118"/>
      <c r="AI173" s="191">
        <v>-547309</v>
      </c>
      <c r="AJ173" s="191">
        <v>-288675</v>
      </c>
      <c r="AK173" s="191">
        <v>-59355</v>
      </c>
      <c r="AL173" s="191">
        <v>0</v>
      </c>
      <c r="AM173" s="191">
        <v>0</v>
      </c>
    </row>
    <row r="174" spans="1:39">
      <c r="A174" s="204">
        <v>34901</v>
      </c>
      <c r="B174" s="184" t="s">
        <v>395</v>
      </c>
      <c r="C174" s="188">
        <v>1.9090000000000001E-4</v>
      </c>
      <c r="E174" s="191">
        <v>259942</v>
      </c>
      <c r="F174" s="191">
        <v>61390</v>
      </c>
      <c r="G174" s="191">
        <v>21412</v>
      </c>
      <c r="H174" s="191">
        <v>13271</v>
      </c>
      <c r="I174" s="191">
        <v>0</v>
      </c>
      <c r="J174" s="118"/>
      <c r="K174" s="191">
        <v>71496</v>
      </c>
      <c r="L174" s="191">
        <v>64513</v>
      </c>
      <c r="M174" s="191">
        <v>25574</v>
      </c>
      <c r="N174" s="191">
        <v>0</v>
      </c>
      <c r="O174" s="191">
        <v>0</v>
      </c>
      <c r="P174" s="118"/>
      <c r="Q174" s="191">
        <v>86815</v>
      </c>
      <c r="R174" s="191">
        <v>-72094</v>
      </c>
      <c r="S174" s="191">
        <v>9944</v>
      </c>
      <c r="T174" s="191">
        <v>13271</v>
      </c>
      <c r="U174" s="191">
        <v>0</v>
      </c>
      <c r="V174" s="118"/>
      <c r="W174" s="191">
        <v>132717</v>
      </c>
      <c r="X174" s="191">
        <v>78159</v>
      </c>
      <c r="Y174" s="191">
        <v>0</v>
      </c>
      <c r="Z174" s="191">
        <v>0</v>
      </c>
      <c r="AA174" s="191">
        <v>0</v>
      </c>
      <c r="AB174" s="118"/>
      <c r="AC174" s="191">
        <v>4917</v>
      </c>
      <c r="AD174" s="191">
        <v>4918</v>
      </c>
      <c r="AE174" s="191">
        <v>0</v>
      </c>
      <c r="AF174" s="191">
        <v>0</v>
      </c>
      <c r="AG174" s="191">
        <v>0</v>
      </c>
      <c r="AH174" s="118"/>
      <c r="AI174" s="191">
        <v>-36003</v>
      </c>
      <c r="AJ174" s="191">
        <v>-14106</v>
      </c>
      <c r="AK174" s="191">
        <v>-14106</v>
      </c>
      <c r="AL174" s="191">
        <v>0</v>
      </c>
      <c r="AM174" s="191">
        <v>0</v>
      </c>
    </row>
    <row r="175" spans="1:39">
      <c r="A175" s="204">
        <v>34903</v>
      </c>
      <c r="B175" s="184" t="s">
        <v>154</v>
      </c>
      <c r="C175" s="188">
        <v>1.01E-5</v>
      </c>
      <c r="E175" s="191">
        <v>16600</v>
      </c>
      <c r="F175" s="191">
        <v>6515</v>
      </c>
      <c r="G175" s="191">
        <v>7538</v>
      </c>
      <c r="H175" s="191">
        <v>702</v>
      </c>
      <c r="I175" s="191">
        <v>0</v>
      </c>
      <c r="J175" s="118"/>
      <c r="K175" s="191">
        <v>3783</v>
      </c>
      <c r="L175" s="191">
        <v>3413</v>
      </c>
      <c r="M175" s="191">
        <v>1353</v>
      </c>
      <c r="N175" s="191">
        <v>0</v>
      </c>
      <c r="O175" s="191">
        <v>0</v>
      </c>
      <c r="P175" s="118"/>
      <c r="Q175" s="191">
        <v>4593</v>
      </c>
      <c r="R175" s="191">
        <v>-3814</v>
      </c>
      <c r="S175" s="191">
        <v>526</v>
      </c>
      <c r="T175" s="191">
        <v>702</v>
      </c>
      <c r="U175" s="191">
        <v>0</v>
      </c>
      <c r="V175" s="118"/>
      <c r="W175" s="191">
        <v>7022</v>
      </c>
      <c r="X175" s="191">
        <v>4135</v>
      </c>
      <c r="Y175" s="191">
        <v>0</v>
      </c>
      <c r="Z175" s="191">
        <v>0</v>
      </c>
      <c r="AA175" s="191">
        <v>0</v>
      </c>
      <c r="AB175" s="118"/>
      <c r="AC175" s="191">
        <v>6576</v>
      </c>
      <c r="AD175" s="191">
        <v>5659</v>
      </c>
      <c r="AE175" s="191">
        <v>5659</v>
      </c>
      <c r="AF175" s="191">
        <v>0</v>
      </c>
      <c r="AG175" s="191">
        <v>0</v>
      </c>
      <c r="AH175" s="118"/>
      <c r="AI175" s="191">
        <v>-5374</v>
      </c>
      <c r="AJ175" s="191">
        <v>-2878</v>
      </c>
      <c r="AK175" s="191">
        <v>0</v>
      </c>
      <c r="AL175" s="191">
        <v>0</v>
      </c>
      <c r="AM175" s="191">
        <v>0</v>
      </c>
    </row>
    <row r="176" spans="1:39">
      <c r="A176" s="204">
        <v>34905</v>
      </c>
      <c r="B176" s="184" t="s">
        <v>155</v>
      </c>
      <c r="C176" s="188">
        <v>6.8559999999999997E-4</v>
      </c>
      <c r="E176" s="191">
        <v>967427</v>
      </c>
      <c r="F176" s="191">
        <v>197551</v>
      </c>
      <c r="G176" s="191">
        <v>113153</v>
      </c>
      <c r="H176" s="191">
        <v>47661</v>
      </c>
      <c r="I176" s="191">
        <v>0</v>
      </c>
      <c r="J176" s="118"/>
      <c r="K176" s="191">
        <v>256773</v>
      </c>
      <c r="L176" s="191">
        <v>231693</v>
      </c>
      <c r="M176" s="191">
        <v>91846</v>
      </c>
      <c r="N176" s="191">
        <v>0</v>
      </c>
      <c r="O176" s="191">
        <v>0</v>
      </c>
      <c r="P176" s="118"/>
      <c r="Q176" s="191">
        <v>311787</v>
      </c>
      <c r="R176" s="191">
        <v>-258920</v>
      </c>
      <c r="S176" s="191">
        <v>35714</v>
      </c>
      <c r="T176" s="191">
        <v>47661</v>
      </c>
      <c r="U176" s="191">
        <v>0</v>
      </c>
      <c r="V176" s="118"/>
      <c r="W176" s="191">
        <v>476639</v>
      </c>
      <c r="X176" s="191">
        <v>280702</v>
      </c>
      <c r="Y176" s="191">
        <v>0</v>
      </c>
      <c r="Z176" s="191">
        <v>0</v>
      </c>
      <c r="AA176" s="191">
        <v>0</v>
      </c>
      <c r="AB176" s="118"/>
      <c r="AC176" s="191">
        <v>3445</v>
      </c>
      <c r="AD176" s="191">
        <v>0</v>
      </c>
      <c r="AE176" s="191">
        <v>0</v>
      </c>
      <c r="AF176" s="191">
        <v>0</v>
      </c>
      <c r="AG176" s="191">
        <v>0</v>
      </c>
      <c r="AH176" s="118"/>
      <c r="AI176" s="191">
        <v>-81217</v>
      </c>
      <c r="AJ176" s="191">
        <v>-55924</v>
      </c>
      <c r="AK176" s="191">
        <v>-14407</v>
      </c>
      <c r="AL176" s="191">
        <v>0</v>
      </c>
      <c r="AM176" s="191">
        <v>0</v>
      </c>
    </row>
    <row r="177" spans="1:39">
      <c r="A177" s="204">
        <v>34910</v>
      </c>
      <c r="B177" s="184" t="s">
        <v>156</v>
      </c>
      <c r="C177" s="188">
        <v>2.3059999999999999E-3</v>
      </c>
      <c r="E177" s="191">
        <v>3332952</v>
      </c>
      <c r="F177" s="191">
        <v>751027</v>
      </c>
      <c r="G177" s="191">
        <v>348425</v>
      </c>
      <c r="H177" s="191">
        <v>160306</v>
      </c>
      <c r="I177" s="191">
        <v>0</v>
      </c>
      <c r="J177" s="118"/>
      <c r="K177" s="191">
        <v>863650</v>
      </c>
      <c r="L177" s="191">
        <v>779294</v>
      </c>
      <c r="M177" s="191">
        <v>308923</v>
      </c>
      <c r="N177" s="191">
        <v>0</v>
      </c>
      <c r="O177" s="191">
        <v>0</v>
      </c>
      <c r="P177" s="118"/>
      <c r="Q177" s="191">
        <v>1048688</v>
      </c>
      <c r="R177" s="191">
        <v>-870870</v>
      </c>
      <c r="S177" s="191">
        <v>120124</v>
      </c>
      <c r="T177" s="191">
        <v>160306</v>
      </c>
      <c r="U177" s="191">
        <v>0</v>
      </c>
      <c r="V177" s="118"/>
      <c r="W177" s="191">
        <v>1603166</v>
      </c>
      <c r="X177" s="191">
        <v>944134</v>
      </c>
      <c r="Y177" s="191">
        <v>0</v>
      </c>
      <c r="Z177" s="191">
        <v>0</v>
      </c>
      <c r="AA177" s="191">
        <v>0</v>
      </c>
      <c r="AB177" s="118"/>
      <c r="AC177" s="191">
        <v>26708</v>
      </c>
      <c r="AD177" s="191">
        <v>0</v>
      </c>
      <c r="AE177" s="191">
        <v>0</v>
      </c>
      <c r="AF177" s="191">
        <v>0</v>
      </c>
      <c r="AG177" s="191">
        <v>0</v>
      </c>
      <c r="AH177" s="118"/>
      <c r="AI177" s="191">
        <v>-209260</v>
      </c>
      <c r="AJ177" s="191">
        <v>-101531</v>
      </c>
      <c r="AK177" s="191">
        <v>-80622</v>
      </c>
      <c r="AL177" s="191">
        <v>0</v>
      </c>
      <c r="AM177" s="191">
        <v>0</v>
      </c>
    </row>
    <row r="178" spans="1:39">
      <c r="A178" s="204">
        <v>35000</v>
      </c>
      <c r="B178" s="184" t="s">
        <v>157</v>
      </c>
      <c r="C178" s="188">
        <v>1.5169999999999999E-3</v>
      </c>
      <c r="E178" s="191">
        <v>2189462</v>
      </c>
      <c r="F178" s="191">
        <v>519274</v>
      </c>
      <c r="G178" s="191">
        <v>288208</v>
      </c>
      <c r="H178" s="191">
        <v>105457</v>
      </c>
      <c r="I178" s="191">
        <v>0</v>
      </c>
      <c r="J178" s="118"/>
      <c r="K178" s="191">
        <v>568151</v>
      </c>
      <c r="L178" s="191">
        <v>512658</v>
      </c>
      <c r="M178" s="191">
        <v>203225</v>
      </c>
      <c r="N178" s="191">
        <v>0</v>
      </c>
      <c r="O178" s="191">
        <v>0</v>
      </c>
      <c r="P178" s="118"/>
      <c r="Q178" s="191">
        <v>689879</v>
      </c>
      <c r="R178" s="191">
        <v>-572901</v>
      </c>
      <c r="S178" s="191">
        <v>79024</v>
      </c>
      <c r="T178" s="191">
        <v>105457</v>
      </c>
      <c r="U178" s="191">
        <v>0</v>
      </c>
      <c r="V178" s="118"/>
      <c r="W178" s="191">
        <v>1054641</v>
      </c>
      <c r="X178" s="191">
        <v>621098</v>
      </c>
      <c r="Y178" s="191">
        <v>0</v>
      </c>
      <c r="Z178" s="191">
        <v>0</v>
      </c>
      <c r="AA178" s="191">
        <v>0</v>
      </c>
      <c r="AB178" s="118"/>
      <c r="AC178" s="191">
        <v>14252</v>
      </c>
      <c r="AD178" s="191">
        <v>5959</v>
      </c>
      <c r="AE178" s="191">
        <v>5959</v>
      </c>
      <c r="AF178" s="191">
        <v>0</v>
      </c>
      <c r="AG178" s="191">
        <v>0</v>
      </c>
      <c r="AH178" s="118"/>
      <c r="AI178" s="191">
        <v>-137461</v>
      </c>
      <c r="AJ178" s="191">
        <v>-47540</v>
      </c>
      <c r="AK178" s="191">
        <v>0</v>
      </c>
      <c r="AL178" s="191">
        <v>0</v>
      </c>
      <c r="AM178" s="191">
        <v>0</v>
      </c>
    </row>
    <row r="179" spans="1:39">
      <c r="A179" s="204">
        <v>35005</v>
      </c>
      <c r="B179" s="184" t="s">
        <v>158</v>
      </c>
      <c r="C179" s="188">
        <v>6.8409999999999999E-4</v>
      </c>
      <c r="E179" s="191">
        <v>1006133</v>
      </c>
      <c r="F179" s="191">
        <v>222578</v>
      </c>
      <c r="G179" s="191">
        <v>94313</v>
      </c>
      <c r="H179" s="191">
        <v>47557</v>
      </c>
      <c r="I179" s="191">
        <v>0</v>
      </c>
      <c r="J179" s="118"/>
      <c r="K179" s="191">
        <v>256211</v>
      </c>
      <c r="L179" s="191">
        <v>231186</v>
      </c>
      <c r="M179" s="191">
        <v>91645</v>
      </c>
      <c r="N179" s="191">
        <v>0</v>
      </c>
      <c r="O179" s="191">
        <v>0</v>
      </c>
      <c r="P179" s="118"/>
      <c r="Q179" s="191">
        <v>311105</v>
      </c>
      <c r="R179" s="191">
        <v>-258353</v>
      </c>
      <c r="S179" s="191">
        <v>35636</v>
      </c>
      <c r="T179" s="191">
        <v>47557</v>
      </c>
      <c r="U179" s="191">
        <v>0</v>
      </c>
      <c r="V179" s="118"/>
      <c r="W179" s="191">
        <v>475597</v>
      </c>
      <c r="X179" s="191">
        <v>280088</v>
      </c>
      <c r="Y179" s="191">
        <v>0</v>
      </c>
      <c r="Z179" s="191">
        <v>0</v>
      </c>
      <c r="AA179" s="191">
        <v>0</v>
      </c>
      <c r="AB179" s="118"/>
      <c r="AC179" s="191">
        <v>4033</v>
      </c>
      <c r="AD179" s="191">
        <v>2626</v>
      </c>
      <c r="AE179" s="191">
        <v>0</v>
      </c>
      <c r="AF179" s="191">
        <v>0</v>
      </c>
      <c r="AG179" s="191">
        <v>0</v>
      </c>
      <c r="AH179" s="118"/>
      <c r="AI179" s="191">
        <v>-40813</v>
      </c>
      <c r="AJ179" s="191">
        <v>-32969</v>
      </c>
      <c r="AK179" s="191">
        <v>-32968</v>
      </c>
      <c r="AL179" s="191">
        <v>0</v>
      </c>
      <c r="AM179" s="191">
        <v>0</v>
      </c>
    </row>
    <row r="180" spans="1:39">
      <c r="A180" s="204">
        <v>35100</v>
      </c>
      <c r="B180" s="184" t="s">
        <v>159</v>
      </c>
      <c r="C180" s="188">
        <v>1.37482E-2</v>
      </c>
      <c r="E180" s="191">
        <v>20516654</v>
      </c>
      <c r="F180" s="191">
        <v>4864328</v>
      </c>
      <c r="G180" s="191">
        <v>2432792</v>
      </c>
      <c r="H180" s="191">
        <v>955734</v>
      </c>
      <c r="I180" s="191">
        <v>0</v>
      </c>
      <c r="J180" s="118"/>
      <c r="K180" s="191">
        <v>5149017</v>
      </c>
      <c r="L180" s="191">
        <v>4646094</v>
      </c>
      <c r="M180" s="191">
        <v>1841778</v>
      </c>
      <c r="N180" s="191">
        <v>0</v>
      </c>
      <c r="O180" s="191">
        <v>0</v>
      </c>
      <c r="P180" s="118"/>
      <c r="Q180" s="191">
        <v>6252200</v>
      </c>
      <c r="R180" s="191">
        <v>-5192063</v>
      </c>
      <c r="S180" s="191">
        <v>716171</v>
      </c>
      <c r="T180" s="191">
        <v>955734</v>
      </c>
      <c r="U180" s="191">
        <v>0</v>
      </c>
      <c r="V180" s="118"/>
      <c r="W180" s="191">
        <v>9557955</v>
      </c>
      <c r="X180" s="191">
        <v>5628857</v>
      </c>
      <c r="Y180" s="191">
        <v>0</v>
      </c>
      <c r="Z180" s="191">
        <v>0</v>
      </c>
      <c r="AA180" s="191">
        <v>0</v>
      </c>
      <c r="AB180" s="118"/>
      <c r="AC180" s="191">
        <v>0</v>
      </c>
      <c r="AD180" s="191">
        <v>0</v>
      </c>
      <c r="AE180" s="191">
        <v>0</v>
      </c>
      <c r="AF180" s="191">
        <v>0</v>
      </c>
      <c r="AG180" s="191">
        <v>0</v>
      </c>
      <c r="AH180" s="118"/>
      <c r="AI180" s="191">
        <v>-442518</v>
      </c>
      <c r="AJ180" s="191">
        <v>-218560</v>
      </c>
      <c r="AK180" s="191">
        <v>-125157</v>
      </c>
      <c r="AL180" s="191">
        <v>0</v>
      </c>
      <c r="AM180" s="191">
        <v>0</v>
      </c>
    </row>
    <row r="181" spans="1:39">
      <c r="A181" s="204">
        <v>35105</v>
      </c>
      <c r="B181" s="184" t="s">
        <v>160</v>
      </c>
      <c r="C181" s="188">
        <v>1.1762999999999999E-3</v>
      </c>
      <c r="E181" s="191">
        <v>1749948</v>
      </c>
      <c r="F181" s="191">
        <v>441172</v>
      </c>
      <c r="G181" s="191">
        <v>247338</v>
      </c>
      <c r="H181" s="191">
        <v>81773</v>
      </c>
      <c r="I181" s="191">
        <v>0</v>
      </c>
      <c r="J181" s="118"/>
      <c r="K181" s="191">
        <v>440551</v>
      </c>
      <c r="L181" s="191">
        <v>397521</v>
      </c>
      <c r="M181" s="191">
        <v>157583</v>
      </c>
      <c r="N181" s="191">
        <v>0</v>
      </c>
      <c r="O181" s="191">
        <v>0</v>
      </c>
      <c r="P181" s="118"/>
      <c r="Q181" s="191">
        <v>534940</v>
      </c>
      <c r="R181" s="191">
        <v>-444234</v>
      </c>
      <c r="S181" s="191">
        <v>61276</v>
      </c>
      <c r="T181" s="191">
        <v>81773</v>
      </c>
      <c r="U181" s="191">
        <v>0</v>
      </c>
      <c r="V181" s="118"/>
      <c r="W181" s="191">
        <v>817781</v>
      </c>
      <c r="X181" s="191">
        <v>481607</v>
      </c>
      <c r="Y181" s="191">
        <v>0</v>
      </c>
      <c r="Z181" s="191">
        <v>0</v>
      </c>
      <c r="AA181" s="191">
        <v>0</v>
      </c>
      <c r="AB181" s="118"/>
      <c r="AC181" s="191">
        <v>28479</v>
      </c>
      <c r="AD181" s="191">
        <v>28479</v>
      </c>
      <c r="AE181" s="191">
        <v>28479</v>
      </c>
      <c r="AF181" s="191">
        <v>0</v>
      </c>
      <c r="AG181" s="191">
        <v>0</v>
      </c>
      <c r="AH181" s="118"/>
      <c r="AI181" s="191">
        <v>-71803</v>
      </c>
      <c r="AJ181" s="191">
        <v>-22201</v>
      </c>
      <c r="AK181" s="191">
        <v>0</v>
      </c>
      <c r="AL181" s="191">
        <v>0</v>
      </c>
      <c r="AM181" s="191">
        <v>0</v>
      </c>
    </row>
    <row r="182" spans="1:39">
      <c r="A182" s="204">
        <v>35106</v>
      </c>
      <c r="B182" s="184" t="s">
        <v>161</v>
      </c>
      <c r="C182" s="188">
        <v>2.9540000000000002E-4</v>
      </c>
      <c r="E182" s="191">
        <v>399383</v>
      </c>
      <c r="F182" s="191">
        <v>81381</v>
      </c>
      <c r="G182" s="191">
        <v>36952</v>
      </c>
      <c r="H182" s="191">
        <v>20535</v>
      </c>
      <c r="I182" s="191">
        <v>0</v>
      </c>
      <c r="J182" s="118"/>
      <c r="K182" s="191">
        <v>110634</v>
      </c>
      <c r="L182" s="191">
        <v>99828</v>
      </c>
      <c r="M182" s="191">
        <v>39573</v>
      </c>
      <c r="N182" s="191">
        <v>0</v>
      </c>
      <c r="O182" s="191">
        <v>0</v>
      </c>
      <c r="P182" s="118"/>
      <c r="Q182" s="191">
        <v>134338</v>
      </c>
      <c r="R182" s="191">
        <v>-111559</v>
      </c>
      <c r="S182" s="191">
        <v>15388</v>
      </c>
      <c r="T182" s="191">
        <v>20535</v>
      </c>
      <c r="U182" s="191">
        <v>0</v>
      </c>
      <c r="V182" s="118"/>
      <c r="W182" s="191">
        <v>205367</v>
      </c>
      <c r="X182" s="191">
        <v>120944</v>
      </c>
      <c r="Y182" s="191">
        <v>0</v>
      </c>
      <c r="Z182" s="191">
        <v>0</v>
      </c>
      <c r="AA182" s="191">
        <v>0</v>
      </c>
      <c r="AB182" s="118"/>
      <c r="AC182" s="191">
        <v>9886</v>
      </c>
      <c r="AD182" s="191">
        <v>0</v>
      </c>
      <c r="AE182" s="191">
        <v>0</v>
      </c>
      <c r="AF182" s="191">
        <v>0</v>
      </c>
      <c r="AG182" s="191">
        <v>0</v>
      </c>
      <c r="AH182" s="118"/>
      <c r="AI182" s="191">
        <v>-60842</v>
      </c>
      <c r="AJ182" s="191">
        <v>-27832</v>
      </c>
      <c r="AK182" s="191">
        <v>-18009</v>
      </c>
      <c r="AL182" s="191">
        <v>0</v>
      </c>
      <c r="AM182" s="191">
        <v>0</v>
      </c>
    </row>
    <row r="183" spans="1:39">
      <c r="A183" s="204">
        <v>35200</v>
      </c>
      <c r="B183" s="184" t="s">
        <v>162</v>
      </c>
      <c r="C183" s="188">
        <v>5.4429999999999995E-4</v>
      </c>
      <c r="E183" s="191">
        <v>831298</v>
      </c>
      <c r="F183" s="191">
        <v>201513</v>
      </c>
      <c r="G183" s="191">
        <v>91541</v>
      </c>
      <c r="H183" s="191">
        <v>37838</v>
      </c>
      <c r="I183" s="191">
        <v>0</v>
      </c>
      <c r="J183" s="118"/>
      <c r="K183" s="191">
        <v>203853</v>
      </c>
      <c r="L183" s="191">
        <v>183942</v>
      </c>
      <c r="M183" s="191">
        <v>72917</v>
      </c>
      <c r="N183" s="191">
        <v>0</v>
      </c>
      <c r="O183" s="191">
        <v>0</v>
      </c>
      <c r="P183" s="118"/>
      <c r="Q183" s="191">
        <v>247529</v>
      </c>
      <c r="R183" s="191">
        <v>-205557</v>
      </c>
      <c r="S183" s="191">
        <v>28354</v>
      </c>
      <c r="T183" s="191">
        <v>37838</v>
      </c>
      <c r="U183" s="191">
        <v>0</v>
      </c>
      <c r="V183" s="118"/>
      <c r="W183" s="191">
        <v>378406</v>
      </c>
      <c r="X183" s="191">
        <v>222850</v>
      </c>
      <c r="Y183" s="191">
        <v>0</v>
      </c>
      <c r="Z183" s="191">
        <v>0</v>
      </c>
      <c r="AA183" s="191">
        <v>0</v>
      </c>
      <c r="AB183" s="118"/>
      <c r="AC183" s="191">
        <v>23588</v>
      </c>
      <c r="AD183" s="191">
        <v>10007</v>
      </c>
      <c r="AE183" s="191">
        <v>0</v>
      </c>
      <c r="AF183" s="191">
        <v>0</v>
      </c>
      <c r="AG183" s="191">
        <v>0</v>
      </c>
      <c r="AH183" s="118"/>
      <c r="AI183" s="191">
        <v>-22078</v>
      </c>
      <c r="AJ183" s="191">
        <v>-9729</v>
      </c>
      <c r="AK183" s="191">
        <v>-9730</v>
      </c>
      <c r="AL183" s="191">
        <v>0</v>
      </c>
      <c r="AM183" s="191">
        <v>0</v>
      </c>
    </row>
    <row r="184" spans="1:39">
      <c r="A184" s="204">
        <v>35300</v>
      </c>
      <c r="B184" s="184" t="s">
        <v>440</v>
      </c>
      <c r="C184" s="188">
        <v>3.9890000000000004E-3</v>
      </c>
      <c r="E184" s="191">
        <v>5862589</v>
      </c>
      <c r="F184" s="191">
        <v>1084059</v>
      </c>
      <c r="G184" s="191">
        <v>389471</v>
      </c>
      <c r="H184" s="191">
        <v>277303</v>
      </c>
      <c r="I184" s="191">
        <v>0</v>
      </c>
      <c r="J184" s="118"/>
      <c r="K184" s="191">
        <v>1493972</v>
      </c>
      <c r="L184" s="191">
        <v>1348051</v>
      </c>
      <c r="M184" s="191">
        <v>534386</v>
      </c>
      <c r="N184" s="191">
        <v>0</v>
      </c>
      <c r="O184" s="191">
        <v>0</v>
      </c>
      <c r="P184" s="118"/>
      <c r="Q184" s="191">
        <v>1814058</v>
      </c>
      <c r="R184" s="191">
        <v>-1506462</v>
      </c>
      <c r="S184" s="191">
        <v>207795</v>
      </c>
      <c r="T184" s="191">
        <v>277303</v>
      </c>
      <c r="U184" s="191">
        <v>0</v>
      </c>
      <c r="V184" s="118"/>
      <c r="W184" s="191">
        <v>2773213</v>
      </c>
      <c r="X184" s="191">
        <v>1633196</v>
      </c>
      <c r="Y184" s="191">
        <v>0</v>
      </c>
      <c r="Z184" s="191">
        <v>0</v>
      </c>
      <c r="AA184" s="191">
        <v>0</v>
      </c>
      <c r="AB184" s="118"/>
      <c r="AC184" s="191">
        <v>172074</v>
      </c>
      <c r="AD184" s="191">
        <v>0</v>
      </c>
      <c r="AE184" s="191">
        <v>0</v>
      </c>
      <c r="AF184" s="191">
        <v>0</v>
      </c>
      <c r="AG184" s="191">
        <v>0</v>
      </c>
      <c r="AH184" s="118"/>
      <c r="AI184" s="191">
        <v>-390728</v>
      </c>
      <c r="AJ184" s="191">
        <v>-390726</v>
      </c>
      <c r="AK184" s="191">
        <v>-352710</v>
      </c>
      <c r="AL184" s="191">
        <v>0</v>
      </c>
      <c r="AM184" s="191">
        <v>0</v>
      </c>
    </row>
    <row r="185" spans="1:39">
      <c r="A185" s="204">
        <v>35305</v>
      </c>
      <c r="B185" s="184" t="s">
        <v>164</v>
      </c>
      <c r="C185" s="188">
        <v>1.4300999999999999E-3</v>
      </c>
      <c r="E185" s="191">
        <v>2265887</v>
      </c>
      <c r="F185" s="191">
        <v>573890</v>
      </c>
      <c r="G185" s="191">
        <v>231446</v>
      </c>
      <c r="H185" s="191">
        <v>99416</v>
      </c>
      <c r="I185" s="191">
        <v>0</v>
      </c>
      <c r="J185" s="118"/>
      <c r="K185" s="191">
        <v>535605</v>
      </c>
      <c r="L185" s="191">
        <v>483291</v>
      </c>
      <c r="M185" s="191">
        <v>191583</v>
      </c>
      <c r="N185" s="191">
        <v>0</v>
      </c>
      <c r="O185" s="191">
        <v>0</v>
      </c>
      <c r="P185" s="118"/>
      <c r="Q185" s="191">
        <v>650359</v>
      </c>
      <c r="R185" s="191">
        <v>-540083</v>
      </c>
      <c r="S185" s="191">
        <v>74497</v>
      </c>
      <c r="T185" s="191">
        <v>99416</v>
      </c>
      <c r="U185" s="191">
        <v>0</v>
      </c>
      <c r="V185" s="118"/>
      <c r="W185" s="191">
        <v>994227</v>
      </c>
      <c r="X185" s="191">
        <v>585519</v>
      </c>
      <c r="Y185" s="191">
        <v>0</v>
      </c>
      <c r="Z185" s="191">
        <v>0</v>
      </c>
      <c r="AA185" s="191">
        <v>0</v>
      </c>
      <c r="AB185" s="118"/>
      <c r="AC185" s="191">
        <v>124517</v>
      </c>
      <c r="AD185" s="191">
        <v>79796</v>
      </c>
      <c r="AE185" s="191">
        <v>0</v>
      </c>
      <c r="AF185" s="191">
        <v>0</v>
      </c>
      <c r="AG185" s="191">
        <v>0</v>
      </c>
      <c r="AH185" s="118"/>
      <c r="AI185" s="191">
        <v>-38821</v>
      </c>
      <c r="AJ185" s="191">
        <v>-34633</v>
      </c>
      <c r="AK185" s="191">
        <v>-34634</v>
      </c>
      <c r="AL185" s="191">
        <v>0</v>
      </c>
      <c r="AM185" s="191">
        <v>0</v>
      </c>
    </row>
    <row r="186" spans="1:39">
      <c r="A186" s="204">
        <v>35400</v>
      </c>
      <c r="B186" s="184" t="s">
        <v>165</v>
      </c>
      <c r="C186" s="188">
        <v>2.9683000000000001E-3</v>
      </c>
      <c r="E186" s="191">
        <v>4324082</v>
      </c>
      <c r="F186" s="191">
        <v>1072995</v>
      </c>
      <c r="G186" s="191">
        <v>501176</v>
      </c>
      <c r="H186" s="191">
        <v>206347</v>
      </c>
      <c r="I186" s="191">
        <v>0</v>
      </c>
      <c r="J186" s="118"/>
      <c r="K186" s="191">
        <v>1111697</v>
      </c>
      <c r="L186" s="191">
        <v>1003113</v>
      </c>
      <c r="M186" s="191">
        <v>397648</v>
      </c>
      <c r="N186" s="191">
        <v>0</v>
      </c>
      <c r="O186" s="191">
        <v>0</v>
      </c>
      <c r="P186" s="118"/>
      <c r="Q186" s="191">
        <v>1349879</v>
      </c>
      <c r="R186" s="191">
        <v>-1120990</v>
      </c>
      <c r="S186" s="191">
        <v>154625</v>
      </c>
      <c r="T186" s="191">
        <v>206347</v>
      </c>
      <c r="U186" s="191">
        <v>0</v>
      </c>
      <c r="V186" s="118"/>
      <c r="W186" s="191">
        <v>2063607</v>
      </c>
      <c r="X186" s="191">
        <v>1215296</v>
      </c>
      <c r="Y186" s="191">
        <v>0</v>
      </c>
      <c r="Z186" s="191">
        <v>0</v>
      </c>
      <c r="AA186" s="191">
        <v>0</v>
      </c>
      <c r="AB186" s="118"/>
      <c r="AC186" s="191">
        <v>26675</v>
      </c>
      <c r="AD186" s="191">
        <v>26674</v>
      </c>
      <c r="AE186" s="191">
        <v>0</v>
      </c>
      <c r="AF186" s="191">
        <v>0</v>
      </c>
      <c r="AG186" s="191">
        <v>0</v>
      </c>
      <c r="AH186" s="118"/>
      <c r="AI186" s="191">
        <v>-227776</v>
      </c>
      <c r="AJ186" s="191">
        <v>-51098</v>
      </c>
      <c r="AK186" s="191">
        <v>-51097</v>
      </c>
      <c r="AL186" s="191">
        <v>0</v>
      </c>
      <c r="AM186" s="191">
        <v>0</v>
      </c>
    </row>
    <row r="187" spans="1:39">
      <c r="A187" s="204">
        <v>35401</v>
      </c>
      <c r="B187" s="184" t="s">
        <v>166</v>
      </c>
      <c r="C187" s="188">
        <v>3.1199999999999999E-5</v>
      </c>
      <c r="E187" s="191">
        <v>45370</v>
      </c>
      <c r="F187" s="191">
        <v>2102</v>
      </c>
      <c r="G187" s="191">
        <v>4236</v>
      </c>
      <c r="H187" s="191">
        <v>2169</v>
      </c>
      <c r="I187" s="191">
        <v>0</v>
      </c>
      <c r="J187" s="118"/>
      <c r="K187" s="191">
        <v>11685</v>
      </c>
      <c r="L187" s="191">
        <v>10544</v>
      </c>
      <c r="M187" s="191">
        <v>4180</v>
      </c>
      <c r="N187" s="191">
        <v>0</v>
      </c>
      <c r="O187" s="191">
        <v>0</v>
      </c>
      <c r="P187" s="118"/>
      <c r="Q187" s="191">
        <v>14189</v>
      </c>
      <c r="R187" s="191">
        <v>-11783</v>
      </c>
      <c r="S187" s="191">
        <v>1625</v>
      </c>
      <c r="T187" s="191">
        <v>2169</v>
      </c>
      <c r="U187" s="191">
        <v>0</v>
      </c>
      <c r="V187" s="118"/>
      <c r="W187" s="191">
        <v>21691</v>
      </c>
      <c r="X187" s="191">
        <v>12774</v>
      </c>
      <c r="Y187" s="191">
        <v>0</v>
      </c>
      <c r="Z187" s="191">
        <v>0</v>
      </c>
      <c r="AA187" s="191">
        <v>0</v>
      </c>
      <c r="AB187" s="118"/>
      <c r="AC187" s="191">
        <v>9527</v>
      </c>
      <c r="AD187" s="191">
        <v>0</v>
      </c>
      <c r="AE187" s="191">
        <v>0</v>
      </c>
      <c r="AF187" s="191">
        <v>0</v>
      </c>
      <c r="AG187" s="191">
        <v>0</v>
      </c>
      <c r="AH187" s="118"/>
      <c r="AI187" s="191">
        <v>-11722</v>
      </c>
      <c r="AJ187" s="191">
        <v>-9433</v>
      </c>
      <c r="AK187" s="191">
        <v>-1569</v>
      </c>
      <c r="AL187" s="191">
        <v>0</v>
      </c>
      <c r="AM187" s="191">
        <v>0</v>
      </c>
    </row>
    <row r="188" spans="1:39">
      <c r="A188" s="204">
        <v>35402</v>
      </c>
      <c r="B188" s="184" t="s">
        <v>167</v>
      </c>
      <c r="C188" s="188">
        <v>0</v>
      </c>
      <c r="E188" s="191">
        <v>0</v>
      </c>
      <c r="F188" s="191">
        <v>0</v>
      </c>
      <c r="G188" s="191">
        <v>0</v>
      </c>
      <c r="H188" s="191">
        <v>0</v>
      </c>
      <c r="I188" s="191">
        <v>0</v>
      </c>
      <c r="J188" s="118"/>
      <c r="K188" s="191">
        <v>0</v>
      </c>
      <c r="L188" s="191">
        <v>0</v>
      </c>
      <c r="M188" s="191">
        <v>0</v>
      </c>
      <c r="N188" s="191">
        <v>0</v>
      </c>
      <c r="O188" s="191">
        <v>0</v>
      </c>
      <c r="P188" s="118"/>
      <c r="Q188" s="191">
        <v>0</v>
      </c>
      <c r="R188" s="191">
        <v>0</v>
      </c>
      <c r="S188" s="191">
        <v>0</v>
      </c>
      <c r="T188" s="191">
        <v>0</v>
      </c>
      <c r="U188" s="191">
        <v>0</v>
      </c>
      <c r="V188" s="118"/>
      <c r="W188" s="191">
        <v>0</v>
      </c>
      <c r="X188" s="191">
        <v>0</v>
      </c>
      <c r="Y188" s="191">
        <v>0</v>
      </c>
      <c r="Z188" s="191">
        <v>0</v>
      </c>
      <c r="AA188" s="191">
        <v>0</v>
      </c>
      <c r="AB188" s="118"/>
      <c r="AC188" s="191">
        <v>0</v>
      </c>
      <c r="AD188" s="191">
        <v>0</v>
      </c>
      <c r="AE188" s="191">
        <v>0</v>
      </c>
      <c r="AF188" s="191">
        <v>0</v>
      </c>
      <c r="AG188" s="191">
        <v>0</v>
      </c>
      <c r="AH188" s="118"/>
      <c r="AI188" s="191">
        <v>0</v>
      </c>
      <c r="AJ188" s="191">
        <v>0</v>
      </c>
      <c r="AK188" s="191">
        <v>0</v>
      </c>
      <c r="AL188" s="191">
        <v>0</v>
      </c>
      <c r="AM188" s="191">
        <v>0</v>
      </c>
    </row>
    <row r="189" spans="1:39">
      <c r="A189" s="204">
        <v>35405</v>
      </c>
      <c r="B189" s="184" t="s">
        <v>168</v>
      </c>
      <c r="C189" s="188">
        <v>9.7170000000000004E-4</v>
      </c>
      <c r="E189" s="191">
        <v>1296549</v>
      </c>
      <c r="F189" s="191">
        <v>222555</v>
      </c>
      <c r="G189" s="191">
        <v>109137</v>
      </c>
      <c r="H189" s="191">
        <v>67550</v>
      </c>
      <c r="I189" s="191">
        <v>0</v>
      </c>
      <c r="J189" s="118"/>
      <c r="K189" s="191">
        <v>363924</v>
      </c>
      <c r="L189" s="191">
        <v>328378</v>
      </c>
      <c r="M189" s="191">
        <v>130174</v>
      </c>
      <c r="N189" s="191">
        <v>0</v>
      </c>
      <c r="O189" s="191">
        <v>0</v>
      </c>
      <c r="P189" s="118"/>
      <c r="Q189" s="191">
        <v>441895</v>
      </c>
      <c r="R189" s="191">
        <v>-366966</v>
      </c>
      <c r="S189" s="191">
        <v>50618</v>
      </c>
      <c r="T189" s="191">
        <v>67550</v>
      </c>
      <c r="U189" s="191">
        <v>0</v>
      </c>
      <c r="V189" s="118"/>
      <c r="W189" s="191">
        <v>675540</v>
      </c>
      <c r="X189" s="191">
        <v>397838</v>
      </c>
      <c r="Y189" s="191">
        <v>0</v>
      </c>
      <c r="Z189" s="191">
        <v>0</v>
      </c>
      <c r="AA189" s="191">
        <v>0</v>
      </c>
      <c r="AB189" s="118"/>
      <c r="AC189" s="191">
        <v>5387</v>
      </c>
      <c r="AD189" s="191">
        <v>0</v>
      </c>
      <c r="AE189" s="191">
        <v>0</v>
      </c>
      <c r="AF189" s="191">
        <v>0</v>
      </c>
      <c r="AG189" s="191">
        <v>0</v>
      </c>
      <c r="AH189" s="118"/>
      <c r="AI189" s="191">
        <v>-190197</v>
      </c>
      <c r="AJ189" s="191">
        <v>-136695</v>
      </c>
      <c r="AK189" s="191">
        <v>-71655</v>
      </c>
      <c r="AL189" s="191">
        <v>0</v>
      </c>
      <c r="AM189" s="191">
        <v>0</v>
      </c>
    </row>
    <row r="190" spans="1:39">
      <c r="A190" s="204">
        <v>35500</v>
      </c>
      <c r="B190" s="184" t="s">
        <v>169</v>
      </c>
      <c r="C190" s="188">
        <v>4.0363999999999999E-3</v>
      </c>
      <c r="E190" s="191">
        <v>5492332</v>
      </c>
      <c r="F190" s="191">
        <v>1223200</v>
      </c>
      <c r="G190" s="191">
        <v>615503</v>
      </c>
      <c r="H190" s="191">
        <v>280598</v>
      </c>
      <c r="I190" s="191">
        <v>0</v>
      </c>
      <c r="J190" s="118"/>
      <c r="K190" s="191">
        <v>1511725</v>
      </c>
      <c r="L190" s="191">
        <v>1364069</v>
      </c>
      <c r="M190" s="191">
        <v>540736</v>
      </c>
      <c r="N190" s="191">
        <v>0</v>
      </c>
      <c r="O190" s="191">
        <v>0</v>
      </c>
      <c r="P190" s="118"/>
      <c r="Q190" s="191">
        <v>1835613</v>
      </c>
      <c r="R190" s="191">
        <v>-1524363</v>
      </c>
      <c r="S190" s="191">
        <v>210264</v>
      </c>
      <c r="T190" s="191">
        <v>280598</v>
      </c>
      <c r="U190" s="191">
        <v>0</v>
      </c>
      <c r="V190" s="118"/>
      <c r="W190" s="191">
        <v>2806166</v>
      </c>
      <c r="X190" s="191">
        <v>1652603</v>
      </c>
      <c r="Y190" s="191">
        <v>0</v>
      </c>
      <c r="Z190" s="191">
        <v>0</v>
      </c>
      <c r="AA190" s="191">
        <v>0</v>
      </c>
      <c r="AB190" s="118"/>
      <c r="AC190" s="191">
        <v>0</v>
      </c>
      <c r="AD190" s="191">
        <v>0</v>
      </c>
      <c r="AE190" s="191">
        <v>0</v>
      </c>
      <c r="AF190" s="191">
        <v>0</v>
      </c>
      <c r="AG190" s="191">
        <v>0</v>
      </c>
      <c r="AH190" s="118"/>
      <c r="AI190" s="191">
        <v>-661172</v>
      </c>
      <c r="AJ190" s="191">
        <v>-269109</v>
      </c>
      <c r="AK190" s="191">
        <v>-135497</v>
      </c>
      <c r="AL190" s="191">
        <v>0</v>
      </c>
      <c r="AM190" s="191">
        <v>0</v>
      </c>
    </row>
    <row r="191" spans="1:39">
      <c r="A191" s="204">
        <v>35600</v>
      </c>
      <c r="B191" s="184" t="s">
        <v>170</v>
      </c>
      <c r="C191" s="188">
        <v>1.6775E-3</v>
      </c>
      <c r="E191" s="191">
        <v>2444462</v>
      </c>
      <c r="F191" s="191">
        <v>494598</v>
      </c>
      <c r="G191" s="191">
        <v>188326</v>
      </c>
      <c r="H191" s="191">
        <v>116615</v>
      </c>
      <c r="I191" s="191">
        <v>0</v>
      </c>
      <c r="J191" s="118"/>
      <c r="K191" s="191">
        <v>628262</v>
      </c>
      <c r="L191" s="191">
        <v>566898</v>
      </c>
      <c r="M191" s="191">
        <v>224726</v>
      </c>
      <c r="N191" s="191">
        <v>0</v>
      </c>
      <c r="O191" s="191">
        <v>0</v>
      </c>
      <c r="P191" s="118"/>
      <c r="Q191" s="191">
        <v>762868</v>
      </c>
      <c r="R191" s="191">
        <v>-633515</v>
      </c>
      <c r="S191" s="191">
        <v>87384</v>
      </c>
      <c r="T191" s="191">
        <v>116615</v>
      </c>
      <c r="U191" s="191">
        <v>0</v>
      </c>
      <c r="V191" s="118"/>
      <c r="W191" s="191">
        <v>1166223</v>
      </c>
      <c r="X191" s="191">
        <v>686810</v>
      </c>
      <c r="Y191" s="191">
        <v>0</v>
      </c>
      <c r="Z191" s="191">
        <v>0</v>
      </c>
      <c r="AA191" s="191">
        <v>0</v>
      </c>
      <c r="AB191" s="118"/>
      <c r="AC191" s="191">
        <v>12705</v>
      </c>
      <c r="AD191" s="191">
        <v>0</v>
      </c>
      <c r="AE191" s="191">
        <v>0</v>
      </c>
      <c r="AF191" s="191">
        <v>0</v>
      </c>
      <c r="AG191" s="191">
        <v>0</v>
      </c>
      <c r="AH191" s="118"/>
      <c r="AI191" s="191">
        <v>-125596</v>
      </c>
      <c r="AJ191" s="191">
        <v>-125595</v>
      </c>
      <c r="AK191" s="191">
        <v>-123784</v>
      </c>
      <c r="AL191" s="191">
        <v>0</v>
      </c>
      <c r="AM191" s="191">
        <v>0</v>
      </c>
    </row>
    <row r="192" spans="1:39">
      <c r="A192" s="204">
        <v>35700</v>
      </c>
      <c r="B192" s="184" t="s">
        <v>171</v>
      </c>
      <c r="C192" s="188">
        <v>9.2579999999999995E-4</v>
      </c>
      <c r="E192" s="191">
        <v>1316357</v>
      </c>
      <c r="F192" s="191">
        <v>293027</v>
      </c>
      <c r="G192" s="191">
        <v>150208</v>
      </c>
      <c r="H192" s="191">
        <v>64359</v>
      </c>
      <c r="I192" s="191">
        <v>0</v>
      </c>
      <c r="J192" s="118"/>
      <c r="K192" s="191">
        <v>346733</v>
      </c>
      <c r="L192" s="191">
        <v>312867</v>
      </c>
      <c r="M192" s="191">
        <v>124025</v>
      </c>
      <c r="N192" s="191">
        <v>0</v>
      </c>
      <c r="O192" s="191">
        <v>0</v>
      </c>
      <c r="P192" s="118"/>
      <c r="Q192" s="191">
        <v>421021</v>
      </c>
      <c r="R192" s="191">
        <v>-349632</v>
      </c>
      <c r="S192" s="191">
        <v>48227</v>
      </c>
      <c r="T192" s="191">
        <v>64359</v>
      </c>
      <c r="U192" s="191">
        <v>0</v>
      </c>
      <c r="V192" s="118"/>
      <c r="W192" s="191">
        <v>643630</v>
      </c>
      <c r="X192" s="191">
        <v>379046</v>
      </c>
      <c r="Y192" s="191">
        <v>0</v>
      </c>
      <c r="Z192" s="191">
        <v>0</v>
      </c>
      <c r="AA192" s="191">
        <v>0</v>
      </c>
      <c r="AB192" s="118"/>
      <c r="AC192" s="191">
        <v>0</v>
      </c>
      <c r="AD192" s="191">
        <v>0</v>
      </c>
      <c r="AE192" s="191">
        <v>0</v>
      </c>
      <c r="AF192" s="191">
        <v>0</v>
      </c>
      <c r="AG192" s="191">
        <v>0</v>
      </c>
      <c r="AH192" s="118"/>
      <c r="AI192" s="191">
        <v>-95027</v>
      </c>
      <c r="AJ192" s="191">
        <v>-49254</v>
      </c>
      <c r="AK192" s="191">
        <v>-22044</v>
      </c>
      <c r="AL192" s="191">
        <v>0</v>
      </c>
      <c r="AM192" s="191">
        <v>0</v>
      </c>
    </row>
    <row r="193" spans="1:39">
      <c r="A193" s="204">
        <v>35800</v>
      </c>
      <c r="B193" s="184" t="s">
        <v>172</v>
      </c>
      <c r="C193" s="188">
        <v>1.2562999999999999E-3</v>
      </c>
      <c r="E193" s="191">
        <v>1822595</v>
      </c>
      <c r="F193" s="191">
        <v>425932</v>
      </c>
      <c r="G193" s="191">
        <v>256190</v>
      </c>
      <c r="H193" s="191">
        <v>87334</v>
      </c>
      <c r="I193" s="191">
        <v>0</v>
      </c>
      <c r="J193" s="118"/>
      <c r="K193" s="191">
        <v>470513</v>
      </c>
      <c r="L193" s="191">
        <v>424557</v>
      </c>
      <c r="M193" s="191">
        <v>168300</v>
      </c>
      <c r="N193" s="191">
        <v>0</v>
      </c>
      <c r="O193" s="191">
        <v>0</v>
      </c>
      <c r="P193" s="118"/>
      <c r="Q193" s="191">
        <v>571321</v>
      </c>
      <c r="R193" s="191">
        <v>-474447</v>
      </c>
      <c r="S193" s="191">
        <v>65443</v>
      </c>
      <c r="T193" s="191">
        <v>87334</v>
      </c>
      <c r="U193" s="191">
        <v>0</v>
      </c>
      <c r="V193" s="118"/>
      <c r="W193" s="191">
        <v>873399</v>
      </c>
      <c r="X193" s="191">
        <v>514361</v>
      </c>
      <c r="Y193" s="191">
        <v>0</v>
      </c>
      <c r="Z193" s="191">
        <v>0</v>
      </c>
      <c r="AA193" s="191">
        <v>0</v>
      </c>
      <c r="AB193" s="118"/>
      <c r="AC193" s="191">
        <v>22446</v>
      </c>
      <c r="AD193" s="191">
        <v>22446</v>
      </c>
      <c r="AE193" s="191">
        <v>22447</v>
      </c>
      <c r="AF193" s="191">
        <v>0</v>
      </c>
      <c r="AG193" s="191">
        <v>0</v>
      </c>
      <c r="AH193" s="118"/>
      <c r="AI193" s="191">
        <v>-115084</v>
      </c>
      <c r="AJ193" s="191">
        <v>-60985</v>
      </c>
      <c r="AK193" s="191">
        <v>0</v>
      </c>
      <c r="AL193" s="191">
        <v>0</v>
      </c>
      <c r="AM193" s="191">
        <v>0</v>
      </c>
    </row>
    <row r="194" spans="1:39">
      <c r="A194" s="204">
        <v>35805</v>
      </c>
      <c r="B194" s="184" t="s">
        <v>173</v>
      </c>
      <c r="C194" s="188">
        <v>2.6640000000000002E-4</v>
      </c>
      <c r="E194" s="191">
        <v>546192</v>
      </c>
      <c r="F194" s="191">
        <v>181646</v>
      </c>
      <c r="G194" s="191">
        <v>102107</v>
      </c>
      <c r="H194" s="191">
        <v>18519</v>
      </c>
      <c r="I194" s="191">
        <v>0</v>
      </c>
      <c r="J194" s="118"/>
      <c r="K194" s="191">
        <v>99773</v>
      </c>
      <c r="L194" s="191">
        <v>90028</v>
      </c>
      <c r="M194" s="191">
        <v>35688</v>
      </c>
      <c r="N194" s="191">
        <v>0</v>
      </c>
      <c r="O194" s="191">
        <v>0</v>
      </c>
      <c r="P194" s="118"/>
      <c r="Q194" s="191">
        <v>121149</v>
      </c>
      <c r="R194" s="191">
        <v>-100607</v>
      </c>
      <c r="S194" s="191">
        <v>13877</v>
      </c>
      <c r="T194" s="191">
        <v>18519</v>
      </c>
      <c r="U194" s="191">
        <v>0</v>
      </c>
      <c r="V194" s="118"/>
      <c r="W194" s="191">
        <v>185205</v>
      </c>
      <c r="X194" s="191">
        <v>109071</v>
      </c>
      <c r="Y194" s="191">
        <v>0</v>
      </c>
      <c r="Z194" s="191">
        <v>0</v>
      </c>
      <c r="AA194" s="191">
        <v>0</v>
      </c>
      <c r="AB194" s="118"/>
      <c r="AC194" s="191">
        <v>140065</v>
      </c>
      <c r="AD194" s="191">
        <v>83154</v>
      </c>
      <c r="AE194" s="191">
        <v>52542</v>
      </c>
      <c r="AF194" s="191">
        <v>0</v>
      </c>
      <c r="AG194" s="191">
        <v>0</v>
      </c>
      <c r="AH194" s="118"/>
      <c r="AI194" s="191">
        <v>0</v>
      </c>
      <c r="AJ194" s="191">
        <v>0</v>
      </c>
      <c r="AK194" s="191">
        <v>0</v>
      </c>
      <c r="AL194" s="191">
        <v>0</v>
      </c>
      <c r="AM194" s="191">
        <v>0</v>
      </c>
    </row>
    <row r="195" spans="1:39">
      <c r="A195" s="204">
        <v>35900</v>
      </c>
      <c r="B195" s="184" t="s">
        <v>174</v>
      </c>
      <c r="C195" s="188">
        <v>2.4377999999999999E-3</v>
      </c>
      <c r="E195" s="191">
        <v>3406726</v>
      </c>
      <c r="F195" s="191">
        <v>744130</v>
      </c>
      <c r="G195" s="191">
        <v>335078</v>
      </c>
      <c r="H195" s="191">
        <v>169469</v>
      </c>
      <c r="I195" s="191">
        <v>0</v>
      </c>
      <c r="J195" s="118"/>
      <c r="K195" s="191">
        <v>913012</v>
      </c>
      <c r="L195" s="191">
        <v>823835</v>
      </c>
      <c r="M195" s="191">
        <v>326580</v>
      </c>
      <c r="N195" s="191">
        <v>0</v>
      </c>
      <c r="O195" s="191">
        <v>0</v>
      </c>
      <c r="P195" s="118"/>
      <c r="Q195" s="191">
        <v>1108626</v>
      </c>
      <c r="R195" s="191">
        <v>-920645</v>
      </c>
      <c r="S195" s="191">
        <v>126990</v>
      </c>
      <c r="T195" s="191">
        <v>169469</v>
      </c>
      <c r="U195" s="191">
        <v>0</v>
      </c>
      <c r="V195" s="118"/>
      <c r="W195" s="191">
        <v>1694795</v>
      </c>
      <c r="X195" s="191">
        <v>998096</v>
      </c>
      <c r="Y195" s="191">
        <v>0</v>
      </c>
      <c r="Z195" s="191">
        <v>0</v>
      </c>
      <c r="AA195" s="191">
        <v>0</v>
      </c>
      <c r="AB195" s="118"/>
      <c r="AC195" s="191">
        <v>0</v>
      </c>
      <c r="AD195" s="191">
        <v>0</v>
      </c>
      <c r="AE195" s="191">
        <v>0</v>
      </c>
      <c r="AF195" s="191">
        <v>0</v>
      </c>
      <c r="AG195" s="191">
        <v>0</v>
      </c>
      <c r="AH195" s="118"/>
      <c r="AI195" s="191">
        <v>-309707</v>
      </c>
      <c r="AJ195" s="191">
        <v>-157156</v>
      </c>
      <c r="AK195" s="191">
        <v>-118492</v>
      </c>
      <c r="AL195" s="191">
        <v>0</v>
      </c>
      <c r="AM195" s="191">
        <v>0</v>
      </c>
    </row>
    <row r="196" spans="1:39">
      <c r="A196" s="204">
        <v>35905</v>
      </c>
      <c r="B196" s="184" t="s">
        <v>175</v>
      </c>
      <c r="C196" s="188">
        <v>2.8509999999999999E-4</v>
      </c>
      <c r="E196" s="191">
        <v>415134</v>
      </c>
      <c r="F196" s="191">
        <v>65312</v>
      </c>
      <c r="G196" s="191">
        <v>36573</v>
      </c>
      <c r="H196" s="191">
        <v>19819</v>
      </c>
      <c r="I196" s="191">
        <v>0</v>
      </c>
      <c r="J196" s="118"/>
      <c r="K196" s="191">
        <v>106777</v>
      </c>
      <c r="L196" s="191">
        <v>96347</v>
      </c>
      <c r="M196" s="191">
        <v>38193</v>
      </c>
      <c r="N196" s="191">
        <v>0</v>
      </c>
      <c r="O196" s="191">
        <v>0</v>
      </c>
      <c r="P196" s="118"/>
      <c r="Q196" s="191">
        <v>129654</v>
      </c>
      <c r="R196" s="191">
        <v>-107669</v>
      </c>
      <c r="S196" s="191">
        <v>14851</v>
      </c>
      <c r="T196" s="191">
        <v>19819</v>
      </c>
      <c r="U196" s="191">
        <v>0</v>
      </c>
      <c r="V196" s="118"/>
      <c r="W196" s="191">
        <v>198206</v>
      </c>
      <c r="X196" s="191">
        <v>116727</v>
      </c>
      <c r="Y196" s="191">
        <v>0</v>
      </c>
      <c r="Z196" s="191">
        <v>0</v>
      </c>
      <c r="AA196" s="191">
        <v>0</v>
      </c>
      <c r="AB196" s="118"/>
      <c r="AC196" s="191">
        <v>20592</v>
      </c>
      <c r="AD196" s="191">
        <v>0</v>
      </c>
      <c r="AE196" s="191">
        <v>0</v>
      </c>
      <c r="AF196" s="191">
        <v>0</v>
      </c>
      <c r="AG196" s="191">
        <v>0</v>
      </c>
      <c r="AH196" s="118"/>
      <c r="AI196" s="191">
        <v>-40095</v>
      </c>
      <c r="AJ196" s="191">
        <v>-40093</v>
      </c>
      <c r="AK196" s="191">
        <v>-16471</v>
      </c>
      <c r="AL196" s="191">
        <v>0</v>
      </c>
      <c r="AM196" s="191">
        <v>0</v>
      </c>
    </row>
    <row r="197" spans="1:39">
      <c r="A197" s="204">
        <v>36000</v>
      </c>
      <c r="B197" s="184" t="s">
        <v>176</v>
      </c>
      <c r="C197" s="188">
        <v>6.0041600000000001E-2</v>
      </c>
      <c r="E197" s="191">
        <v>87174505</v>
      </c>
      <c r="F197" s="191">
        <v>18186215</v>
      </c>
      <c r="G197" s="191">
        <v>8641896</v>
      </c>
      <c r="H197" s="191">
        <v>4173912</v>
      </c>
      <c r="I197" s="191">
        <v>0</v>
      </c>
      <c r="J197" s="118"/>
      <c r="K197" s="191">
        <v>22486960</v>
      </c>
      <c r="L197" s="191">
        <v>20290578</v>
      </c>
      <c r="M197" s="191">
        <v>8043473</v>
      </c>
      <c r="N197" s="191">
        <v>0</v>
      </c>
      <c r="O197" s="191">
        <v>0</v>
      </c>
      <c r="P197" s="118"/>
      <c r="Q197" s="191">
        <v>27304818</v>
      </c>
      <c r="R197" s="191">
        <v>-22674950</v>
      </c>
      <c r="S197" s="191">
        <v>3127687</v>
      </c>
      <c r="T197" s="191">
        <v>4173912</v>
      </c>
      <c r="U197" s="191">
        <v>0</v>
      </c>
      <c r="V197" s="118"/>
      <c r="W197" s="191">
        <v>41741821</v>
      </c>
      <c r="X197" s="191">
        <v>24582532</v>
      </c>
      <c r="Y197" s="191">
        <v>0</v>
      </c>
      <c r="Z197" s="191">
        <v>0</v>
      </c>
      <c r="AA197" s="191">
        <v>0</v>
      </c>
      <c r="AB197" s="118"/>
      <c r="AC197" s="191">
        <v>180566</v>
      </c>
      <c r="AD197" s="191">
        <v>0</v>
      </c>
      <c r="AE197" s="191">
        <v>0</v>
      </c>
      <c r="AF197" s="191">
        <v>0</v>
      </c>
      <c r="AG197" s="191">
        <v>0</v>
      </c>
      <c r="AH197" s="118"/>
      <c r="AI197" s="191">
        <v>-4539660</v>
      </c>
      <c r="AJ197" s="191">
        <v>-4011945</v>
      </c>
      <c r="AK197" s="191">
        <v>-2529264</v>
      </c>
      <c r="AL197" s="191">
        <v>0</v>
      </c>
      <c r="AM197" s="191">
        <v>0</v>
      </c>
    </row>
    <row r="198" spans="1:39">
      <c r="A198" s="204">
        <v>36001</v>
      </c>
      <c r="B198" s="184" t="s">
        <v>177</v>
      </c>
      <c r="C198" s="188">
        <v>0</v>
      </c>
      <c r="E198" s="191">
        <v>-46990</v>
      </c>
      <c r="F198" s="191">
        <v>-41002</v>
      </c>
      <c r="G198" s="191">
        <v>0</v>
      </c>
      <c r="H198" s="191">
        <v>0</v>
      </c>
      <c r="I198" s="191">
        <v>0</v>
      </c>
      <c r="J198" s="118"/>
      <c r="K198" s="191">
        <v>0</v>
      </c>
      <c r="L198" s="191">
        <v>0</v>
      </c>
      <c r="M198" s="191">
        <v>0</v>
      </c>
      <c r="N198" s="191">
        <v>0</v>
      </c>
      <c r="O198" s="191">
        <v>0</v>
      </c>
      <c r="P198" s="118"/>
      <c r="Q198" s="191">
        <v>0</v>
      </c>
      <c r="R198" s="191">
        <v>0</v>
      </c>
      <c r="S198" s="191">
        <v>0</v>
      </c>
      <c r="T198" s="191">
        <v>0</v>
      </c>
      <c r="U198" s="191">
        <v>0</v>
      </c>
      <c r="V198" s="118"/>
      <c r="W198" s="191">
        <v>0</v>
      </c>
      <c r="X198" s="191">
        <v>0</v>
      </c>
      <c r="Y198" s="191">
        <v>0</v>
      </c>
      <c r="Z198" s="191">
        <v>0</v>
      </c>
      <c r="AA198" s="191">
        <v>0</v>
      </c>
      <c r="AB198" s="118"/>
      <c r="AC198" s="191">
        <v>0</v>
      </c>
      <c r="AD198" s="191">
        <v>0</v>
      </c>
      <c r="AE198" s="191">
        <v>0</v>
      </c>
      <c r="AF198" s="191">
        <v>0</v>
      </c>
      <c r="AG198" s="191">
        <v>0</v>
      </c>
      <c r="AH198" s="118"/>
      <c r="AI198" s="191">
        <v>-46990</v>
      </c>
      <c r="AJ198" s="191">
        <v>-41002</v>
      </c>
      <c r="AK198" s="191">
        <v>0</v>
      </c>
      <c r="AL198" s="191">
        <v>0</v>
      </c>
      <c r="AM198" s="191">
        <v>0</v>
      </c>
    </row>
    <row r="199" spans="1:39">
      <c r="A199" s="204">
        <v>36002</v>
      </c>
      <c r="B199" s="184" t="s">
        <v>178</v>
      </c>
      <c r="C199" s="188">
        <v>0</v>
      </c>
      <c r="E199" s="191">
        <v>-226737</v>
      </c>
      <c r="F199" s="191">
        <v>0</v>
      </c>
      <c r="G199" s="191">
        <v>0</v>
      </c>
      <c r="H199" s="191">
        <v>0</v>
      </c>
      <c r="I199" s="191">
        <v>0</v>
      </c>
      <c r="J199" s="118"/>
      <c r="K199" s="191">
        <v>0</v>
      </c>
      <c r="L199" s="191">
        <v>0</v>
      </c>
      <c r="M199" s="191">
        <v>0</v>
      </c>
      <c r="N199" s="191">
        <v>0</v>
      </c>
      <c r="O199" s="191">
        <v>0</v>
      </c>
      <c r="P199" s="118"/>
      <c r="Q199" s="191">
        <v>0</v>
      </c>
      <c r="R199" s="191">
        <v>0</v>
      </c>
      <c r="S199" s="191">
        <v>0</v>
      </c>
      <c r="T199" s="191">
        <v>0</v>
      </c>
      <c r="U199" s="191">
        <v>0</v>
      </c>
      <c r="V199" s="118"/>
      <c r="W199" s="191">
        <v>0</v>
      </c>
      <c r="X199" s="191">
        <v>0</v>
      </c>
      <c r="Y199" s="191">
        <v>0</v>
      </c>
      <c r="Z199" s="191">
        <v>0</v>
      </c>
      <c r="AA199" s="191">
        <v>0</v>
      </c>
      <c r="AB199" s="118"/>
      <c r="AC199" s="191">
        <v>0</v>
      </c>
      <c r="AD199" s="191">
        <v>0</v>
      </c>
      <c r="AE199" s="191">
        <v>0</v>
      </c>
      <c r="AF199" s="191">
        <v>0</v>
      </c>
      <c r="AG199" s="191">
        <v>0</v>
      </c>
      <c r="AH199" s="118"/>
      <c r="AI199" s="191">
        <v>-226737</v>
      </c>
      <c r="AJ199" s="191">
        <v>0</v>
      </c>
      <c r="AK199" s="191">
        <v>0</v>
      </c>
      <c r="AL199" s="191">
        <v>0</v>
      </c>
      <c r="AM199" s="191">
        <v>0</v>
      </c>
    </row>
    <row r="200" spans="1:39">
      <c r="A200" s="204">
        <v>36003</v>
      </c>
      <c r="B200" s="184" t="s">
        <v>179</v>
      </c>
      <c r="C200" s="188">
        <v>4.2010000000000002E-4</v>
      </c>
      <c r="E200" s="191">
        <v>505207</v>
      </c>
      <c r="F200" s="191">
        <v>70976</v>
      </c>
      <c r="G200" s="191">
        <v>36938</v>
      </c>
      <c r="H200" s="191">
        <v>29204</v>
      </c>
      <c r="I200" s="191">
        <v>0</v>
      </c>
      <c r="J200" s="118"/>
      <c r="K200" s="191">
        <v>157337</v>
      </c>
      <c r="L200" s="191">
        <v>141969</v>
      </c>
      <c r="M200" s="191">
        <v>56279</v>
      </c>
      <c r="N200" s="191">
        <v>0</v>
      </c>
      <c r="O200" s="191">
        <v>0</v>
      </c>
      <c r="P200" s="118"/>
      <c r="Q200" s="191">
        <v>191047</v>
      </c>
      <c r="R200" s="191">
        <v>-158652</v>
      </c>
      <c r="S200" s="191">
        <v>21884</v>
      </c>
      <c r="T200" s="191">
        <v>29204</v>
      </c>
      <c r="U200" s="191">
        <v>0</v>
      </c>
      <c r="V200" s="118"/>
      <c r="W200" s="191">
        <v>292060</v>
      </c>
      <c r="X200" s="191">
        <v>171999</v>
      </c>
      <c r="Y200" s="191">
        <v>0</v>
      </c>
      <c r="Z200" s="191">
        <v>0</v>
      </c>
      <c r="AA200" s="191">
        <v>0</v>
      </c>
      <c r="AB200" s="118"/>
      <c r="AC200" s="191">
        <v>0</v>
      </c>
      <c r="AD200" s="191">
        <v>0</v>
      </c>
      <c r="AE200" s="191">
        <v>0</v>
      </c>
      <c r="AF200" s="191">
        <v>0</v>
      </c>
      <c r="AG200" s="191">
        <v>0</v>
      </c>
      <c r="AH200" s="118"/>
      <c r="AI200" s="191">
        <v>-135237</v>
      </c>
      <c r="AJ200" s="191">
        <v>-84340</v>
      </c>
      <c r="AK200" s="191">
        <v>-41225</v>
      </c>
      <c r="AL200" s="191">
        <v>0</v>
      </c>
      <c r="AM200" s="191">
        <v>0</v>
      </c>
    </row>
    <row r="201" spans="1:39">
      <c r="A201" s="204">
        <v>36004</v>
      </c>
      <c r="B201" s="184" t="s">
        <v>396</v>
      </c>
      <c r="C201" s="188">
        <v>2.7549999999999997E-4</v>
      </c>
      <c r="E201" s="191">
        <v>462388</v>
      </c>
      <c r="F201" s="191">
        <v>111893</v>
      </c>
      <c r="G201" s="191">
        <v>59300</v>
      </c>
      <c r="H201" s="191">
        <v>19152</v>
      </c>
      <c r="I201" s="191">
        <v>0</v>
      </c>
      <c r="J201" s="118"/>
      <c r="K201" s="191">
        <v>103181</v>
      </c>
      <c r="L201" s="191">
        <v>93103</v>
      </c>
      <c r="M201" s="191">
        <v>36907</v>
      </c>
      <c r="N201" s="191">
        <v>0</v>
      </c>
      <c r="O201" s="191">
        <v>0</v>
      </c>
      <c r="P201" s="118"/>
      <c r="Q201" s="191">
        <v>125288</v>
      </c>
      <c r="R201" s="191">
        <v>-104044</v>
      </c>
      <c r="S201" s="191">
        <v>14351</v>
      </c>
      <c r="T201" s="191">
        <v>19152</v>
      </c>
      <c r="U201" s="191">
        <v>0</v>
      </c>
      <c r="V201" s="118"/>
      <c r="W201" s="191">
        <v>191532</v>
      </c>
      <c r="X201" s="191">
        <v>112797</v>
      </c>
      <c r="Y201" s="191">
        <v>0</v>
      </c>
      <c r="Z201" s="191">
        <v>0</v>
      </c>
      <c r="AA201" s="191">
        <v>0</v>
      </c>
      <c r="AB201" s="118"/>
      <c r="AC201" s="191">
        <v>42387</v>
      </c>
      <c r="AD201" s="191">
        <v>10037</v>
      </c>
      <c r="AE201" s="191">
        <v>8042</v>
      </c>
      <c r="AF201" s="191">
        <v>0</v>
      </c>
      <c r="AG201" s="191">
        <v>0</v>
      </c>
      <c r="AH201" s="118"/>
      <c r="AI201" s="191">
        <v>0</v>
      </c>
      <c r="AJ201" s="191">
        <v>0</v>
      </c>
      <c r="AK201" s="191">
        <v>0</v>
      </c>
      <c r="AL201" s="191">
        <v>0</v>
      </c>
      <c r="AM201" s="191">
        <v>0</v>
      </c>
    </row>
    <row r="202" spans="1:39">
      <c r="A202" s="204">
        <v>36005</v>
      </c>
      <c r="B202" s="184" t="s">
        <v>180</v>
      </c>
      <c r="C202" s="188">
        <v>4.8085999999999997E-3</v>
      </c>
      <c r="E202" s="191">
        <v>7035413</v>
      </c>
      <c r="F202" s="191">
        <v>1353473</v>
      </c>
      <c r="G202" s="191">
        <v>557384</v>
      </c>
      <c r="H202" s="191">
        <v>334279</v>
      </c>
      <c r="I202" s="191">
        <v>0</v>
      </c>
      <c r="J202" s="118"/>
      <c r="K202" s="191">
        <v>1800931</v>
      </c>
      <c r="L202" s="191">
        <v>1625028</v>
      </c>
      <c r="M202" s="191">
        <v>644184</v>
      </c>
      <c r="N202" s="191">
        <v>0</v>
      </c>
      <c r="O202" s="191">
        <v>0</v>
      </c>
      <c r="P202" s="118"/>
      <c r="Q202" s="191">
        <v>2186783</v>
      </c>
      <c r="R202" s="191">
        <v>-1815987</v>
      </c>
      <c r="S202" s="191">
        <v>250490</v>
      </c>
      <c r="T202" s="191">
        <v>334279</v>
      </c>
      <c r="U202" s="191">
        <v>0</v>
      </c>
      <c r="V202" s="118"/>
      <c r="W202" s="191">
        <v>3343011</v>
      </c>
      <c r="X202" s="191">
        <v>1968761</v>
      </c>
      <c r="Y202" s="191">
        <v>0</v>
      </c>
      <c r="Z202" s="191">
        <v>0</v>
      </c>
      <c r="AA202" s="191">
        <v>0</v>
      </c>
      <c r="AB202" s="118"/>
      <c r="AC202" s="191">
        <v>129018</v>
      </c>
      <c r="AD202" s="191">
        <v>0</v>
      </c>
      <c r="AE202" s="191">
        <v>0</v>
      </c>
      <c r="AF202" s="191">
        <v>0</v>
      </c>
      <c r="AG202" s="191">
        <v>0</v>
      </c>
      <c r="AH202" s="118"/>
      <c r="AI202" s="191">
        <v>-424330</v>
      </c>
      <c r="AJ202" s="191">
        <v>-424329</v>
      </c>
      <c r="AK202" s="191">
        <v>-337290</v>
      </c>
      <c r="AL202" s="191">
        <v>0</v>
      </c>
      <c r="AM202" s="191">
        <v>0</v>
      </c>
    </row>
    <row r="203" spans="1:39">
      <c r="A203" s="204">
        <v>36006</v>
      </c>
      <c r="B203" s="184" t="s">
        <v>181</v>
      </c>
      <c r="C203" s="188">
        <v>6.9990000000000004E-4</v>
      </c>
      <c r="E203" s="191">
        <v>1165402</v>
      </c>
      <c r="F203" s="191">
        <v>383280</v>
      </c>
      <c r="G203" s="191">
        <v>162567</v>
      </c>
      <c r="H203" s="191">
        <v>48655</v>
      </c>
      <c r="I203" s="191">
        <v>0</v>
      </c>
      <c r="J203" s="118"/>
      <c r="K203" s="191">
        <v>262129</v>
      </c>
      <c r="L203" s="191">
        <v>236526</v>
      </c>
      <c r="M203" s="191">
        <v>93762</v>
      </c>
      <c r="N203" s="191">
        <v>0</v>
      </c>
      <c r="O203" s="191">
        <v>0</v>
      </c>
      <c r="P203" s="118"/>
      <c r="Q203" s="191">
        <v>318290</v>
      </c>
      <c r="R203" s="191">
        <v>-264320</v>
      </c>
      <c r="S203" s="191">
        <v>36459</v>
      </c>
      <c r="T203" s="191">
        <v>48655</v>
      </c>
      <c r="U203" s="191">
        <v>0</v>
      </c>
      <c r="V203" s="118"/>
      <c r="W203" s="191">
        <v>486581</v>
      </c>
      <c r="X203" s="191">
        <v>286557</v>
      </c>
      <c r="Y203" s="191">
        <v>0</v>
      </c>
      <c r="Z203" s="191">
        <v>0</v>
      </c>
      <c r="AA203" s="191">
        <v>0</v>
      </c>
      <c r="AB203" s="118"/>
      <c r="AC203" s="191">
        <v>124519</v>
      </c>
      <c r="AD203" s="191">
        <v>124517</v>
      </c>
      <c r="AE203" s="191">
        <v>32346</v>
      </c>
      <c r="AF203" s="191">
        <v>0</v>
      </c>
      <c r="AG203" s="191">
        <v>0</v>
      </c>
      <c r="AH203" s="118"/>
      <c r="AI203" s="191">
        <v>-26117</v>
      </c>
      <c r="AJ203" s="191">
        <v>0</v>
      </c>
      <c r="AK203" s="191">
        <v>0</v>
      </c>
      <c r="AL203" s="191">
        <v>0</v>
      </c>
      <c r="AM203" s="191">
        <v>0</v>
      </c>
    </row>
    <row r="204" spans="1:39">
      <c r="A204" s="204">
        <v>36007</v>
      </c>
      <c r="B204" s="184" t="s">
        <v>182</v>
      </c>
      <c r="C204" s="188">
        <v>2.173E-4</v>
      </c>
      <c r="E204" s="191">
        <v>350237</v>
      </c>
      <c r="F204" s="191">
        <v>93301</v>
      </c>
      <c r="G204" s="191">
        <v>49926</v>
      </c>
      <c r="H204" s="191">
        <v>15106</v>
      </c>
      <c r="I204" s="191">
        <v>0</v>
      </c>
      <c r="J204" s="118"/>
      <c r="K204" s="191">
        <v>81384</v>
      </c>
      <c r="L204" s="191">
        <v>73435</v>
      </c>
      <c r="M204" s="191">
        <v>29111</v>
      </c>
      <c r="N204" s="191">
        <v>0</v>
      </c>
      <c r="O204" s="191">
        <v>0</v>
      </c>
      <c r="P204" s="118"/>
      <c r="Q204" s="191">
        <v>98820</v>
      </c>
      <c r="R204" s="191">
        <v>-82064</v>
      </c>
      <c r="S204" s="191">
        <v>11320</v>
      </c>
      <c r="T204" s="191">
        <v>15106</v>
      </c>
      <c r="U204" s="191">
        <v>0</v>
      </c>
      <c r="V204" s="118"/>
      <c r="W204" s="191">
        <v>151070</v>
      </c>
      <c r="X204" s="191">
        <v>88968</v>
      </c>
      <c r="Y204" s="191">
        <v>0</v>
      </c>
      <c r="Z204" s="191">
        <v>0</v>
      </c>
      <c r="AA204" s="191">
        <v>0</v>
      </c>
      <c r="AB204" s="118"/>
      <c r="AC204" s="191">
        <v>26972</v>
      </c>
      <c r="AD204" s="191">
        <v>12962</v>
      </c>
      <c r="AE204" s="191">
        <v>9495</v>
      </c>
      <c r="AF204" s="191">
        <v>0</v>
      </c>
      <c r="AG204" s="191">
        <v>0</v>
      </c>
      <c r="AH204" s="118"/>
      <c r="AI204" s="191">
        <v>-8009</v>
      </c>
      <c r="AJ204" s="191">
        <v>0</v>
      </c>
      <c r="AK204" s="191">
        <v>0</v>
      </c>
      <c r="AL204" s="191">
        <v>0</v>
      </c>
      <c r="AM204" s="191">
        <v>0</v>
      </c>
    </row>
    <row r="205" spans="1:39">
      <c r="A205" s="204">
        <v>36008</v>
      </c>
      <c r="B205" s="184" t="s">
        <v>183</v>
      </c>
      <c r="C205" s="188">
        <v>6.0320000000000003E-4</v>
      </c>
      <c r="E205" s="191">
        <v>833574</v>
      </c>
      <c r="F205" s="191">
        <v>116637</v>
      </c>
      <c r="G205" s="191">
        <v>100822</v>
      </c>
      <c r="H205" s="191">
        <v>41933</v>
      </c>
      <c r="I205" s="191">
        <v>0</v>
      </c>
      <c r="J205" s="118"/>
      <c r="K205" s="191">
        <v>225912</v>
      </c>
      <c r="L205" s="191">
        <v>203847</v>
      </c>
      <c r="M205" s="191">
        <v>80808</v>
      </c>
      <c r="N205" s="191">
        <v>0</v>
      </c>
      <c r="O205" s="191">
        <v>0</v>
      </c>
      <c r="P205" s="118"/>
      <c r="Q205" s="191">
        <v>274314</v>
      </c>
      <c r="R205" s="191">
        <v>-227801</v>
      </c>
      <c r="S205" s="191">
        <v>31422</v>
      </c>
      <c r="T205" s="191">
        <v>41933</v>
      </c>
      <c r="U205" s="191">
        <v>0</v>
      </c>
      <c r="V205" s="118"/>
      <c r="W205" s="191">
        <v>419354</v>
      </c>
      <c r="X205" s="191">
        <v>246965</v>
      </c>
      <c r="Y205" s="191">
        <v>0</v>
      </c>
      <c r="Z205" s="191">
        <v>0</v>
      </c>
      <c r="AA205" s="191">
        <v>0</v>
      </c>
      <c r="AB205" s="118"/>
      <c r="AC205" s="191">
        <v>37426</v>
      </c>
      <c r="AD205" s="191">
        <v>0</v>
      </c>
      <c r="AE205" s="191">
        <v>0</v>
      </c>
      <c r="AF205" s="191">
        <v>0</v>
      </c>
      <c r="AG205" s="191">
        <v>0</v>
      </c>
      <c r="AH205" s="118"/>
      <c r="AI205" s="191">
        <v>-123432</v>
      </c>
      <c r="AJ205" s="191">
        <v>-106374</v>
      </c>
      <c r="AK205" s="191">
        <v>-11408</v>
      </c>
      <c r="AL205" s="191">
        <v>0</v>
      </c>
      <c r="AM205" s="191">
        <v>0</v>
      </c>
    </row>
    <row r="206" spans="1:39">
      <c r="A206" s="204">
        <v>36009</v>
      </c>
      <c r="B206" s="184" t="s">
        <v>184</v>
      </c>
      <c r="C206" s="188">
        <v>1.08E-4</v>
      </c>
      <c r="E206" s="191">
        <v>43996</v>
      </c>
      <c r="F206" s="191">
        <v>-32053</v>
      </c>
      <c r="G206" s="191">
        <v>-23569</v>
      </c>
      <c r="H206" s="191">
        <v>7508</v>
      </c>
      <c r="I206" s="191">
        <v>0</v>
      </c>
      <c r="J206" s="118"/>
      <c r="K206" s="191">
        <v>40448</v>
      </c>
      <c r="L206" s="191">
        <v>36498</v>
      </c>
      <c r="M206" s="191">
        <v>14468</v>
      </c>
      <c r="N206" s="191">
        <v>0</v>
      </c>
      <c r="O206" s="191">
        <v>0</v>
      </c>
      <c r="P206" s="118"/>
      <c r="Q206" s="191">
        <v>49115</v>
      </c>
      <c r="R206" s="191">
        <v>-40787</v>
      </c>
      <c r="S206" s="191">
        <v>5626</v>
      </c>
      <c r="T206" s="191">
        <v>7508</v>
      </c>
      <c r="U206" s="191">
        <v>0</v>
      </c>
      <c r="V206" s="118"/>
      <c r="W206" s="191">
        <v>75083</v>
      </c>
      <c r="X206" s="191">
        <v>44218</v>
      </c>
      <c r="Y206" s="191">
        <v>0</v>
      </c>
      <c r="Z206" s="191">
        <v>0</v>
      </c>
      <c r="AA206" s="191">
        <v>0</v>
      </c>
      <c r="AB206" s="118"/>
      <c r="AC206" s="191">
        <v>6376</v>
      </c>
      <c r="AD206" s="191">
        <v>0</v>
      </c>
      <c r="AE206" s="191">
        <v>0</v>
      </c>
      <c r="AF206" s="191">
        <v>0</v>
      </c>
      <c r="AG206" s="191">
        <v>0</v>
      </c>
      <c r="AH206" s="118"/>
      <c r="AI206" s="191">
        <v>-127026</v>
      </c>
      <c r="AJ206" s="191">
        <v>-71982</v>
      </c>
      <c r="AK206" s="191">
        <v>-43663</v>
      </c>
      <c r="AL206" s="191">
        <v>0</v>
      </c>
      <c r="AM206" s="191">
        <v>0</v>
      </c>
    </row>
    <row r="207" spans="1:39">
      <c r="A207" s="204">
        <v>36100</v>
      </c>
      <c r="B207" s="184" t="s">
        <v>185</v>
      </c>
      <c r="C207" s="188">
        <v>7.2760000000000001E-4</v>
      </c>
      <c r="E207" s="191">
        <v>1086755</v>
      </c>
      <c r="F207" s="191">
        <v>264822</v>
      </c>
      <c r="G207" s="191">
        <v>145639</v>
      </c>
      <c r="H207" s="191">
        <v>50581</v>
      </c>
      <c r="I207" s="191">
        <v>0</v>
      </c>
      <c r="J207" s="118"/>
      <c r="K207" s="191">
        <v>272503</v>
      </c>
      <c r="L207" s="191">
        <v>245887</v>
      </c>
      <c r="M207" s="191">
        <v>97473</v>
      </c>
      <c r="N207" s="191">
        <v>0</v>
      </c>
      <c r="O207" s="191">
        <v>0</v>
      </c>
      <c r="P207" s="118"/>
      <c r="Q207" s="191">
        <v>330887</v>
      </c>
      <c r="R207" s="191">
        <v>-274781</v>
      </c>
      <c r="S207" s="191">
        <v>37902</v>
      </c>
      <c r="T207" s="191">
        <v>50581</v>
      </c>
      <c r="U207" s="191">
        <v>0</v>
      </c>
      <c r="V207" s="118"/>
      <c r="W207" s="191">
        <v>505838</v>
      </c>
      <c r="X207" s="191">
        <v>297898</v>
      </c>
      <c r="Y207" s="191">
        <v>0</v>
      </c>
      <c r="Z207" s="191">
        <v>0</v>
      </c>
      <c r="AA207" s="191">
        <v>0</v>
      </c>
      <c r="AB207" s="118"/>
      <c r="AC207" s="191">
        <v>10265</v>
      </c>
      <c r="AD207" s="191">
        <v>10265</v>
      </c>
      <c r="AE207" s="191">
        <v>10264</v>
      </c>
      <c r="AF207" s="191">
        <v>0</v>
      </c>
      <c r="AG207" s="191">
        <v>0</v>
      </c>
      <c r="AH207" s="118"/>
      <c r="AI207" s="191">
        <v>-32738</v>
      </c>
      <c r="AJ207" s="191">
        <v>-14447</v>
      </c>
      <c r="AK207" s="191">
        <v>0</v>
      </c>
      <c r="AL207" s="191">
        <v>0</v>
      </c>
      <c r="AM207" s="191">
        <v>0</v>
      </c>
    </row>
    <row r="208" spans="1:39">
      <c r="A208" s="204">
        <v>36102</v>
      </c>
      <c r="B208" s="184" t="s">
        <v>186</v>
      </c>
      <c r="C208" s="188">
        <v>2.654E-4</v>
      </c>
      <c r="E208" s="191">
        <v>491012</v>
      </c>
      <c r="F208" s="191">
        <v>116845</v>
      </c>
      <c r="G208" s="191">
        <v>24132</v>
      </c>
      <c r="H208" s="191">
        <v>18450</v>
      </c>
      <c r="I208" s="191">
        <v>0</v>
      </c>
      <c r="J208" s="118"/>
      <c r="K208" s="191">
        <v>99398</v>
      </c>
      <c r="L208" s="191">
        <v>89690</v>
      </c>
      <c r="M208" s="191">
        <v>35554</v>
      </c>
      <c r="N208" s="191">
        <v>0</v>
      </c>
      <c r="O208" s="191">
        <v>0</v>
      </c>
      <c r="P208" s="118"/>
      <c r="Q208" s="191">
        <v>120695</v>
      </c>
      <c r="R208" s="191">
        <v>-100229</v>
      </c>
      <c r="S208" s="191">
        <v>13825</v>
      </c>
      <c r="T208" s="191">
        <v>18450</v>
      </c>
      <c r="U208" s="191">
        <v>0</v>
      </c>
      <c r="V208" s="118"/>
      <c r="W208" s="191">
        <v>184510</v>
      </c>
      <c r="X208" s="191">
        <v>108661</v>
      </c>
      <c r="Y208" s="191">
        <v>0</v>
      </c>
      <c r="Z208" s="191">
        <v>0</v>
      </c>
      <c r="AA208" s="191">
        <v>0</v>
      </c>
      <c r="AB208" s="118"/>
      <c r="AC208" s="191">
        <v>111658</v>
      </c>
      <c r="AD208" s="191">
        <v>43972</v>
      </c>
      <c r="AE208" s="191">
        <v>0</v>
      </c>
      <c r="AF208" s="191">
        <v>0</v>
      </c>
      <c r="AG208" s="191">
        <v>0</v>
      </c>
      <c r="AH208" s="118"/>
      <c r="AI208" s="191">
        <v>-25249</v>
      </c>
      <c r="AJ208" s="191">
        <v>-25249</v>
      </c>
      <c r="AK208" s="191">
        <v>-25247</v>
      </c>
      <c r="AL208" s="191">
        <v>0</v>
      </c>
      <c r="AM208" s="191">
        <v>0</v>
      </c>
    </row>
    <row r="209" spans="1:39">
      <c r="A209" s="204">
        <v>36105</v>
      </c>
      <c r="B209" s="184" t="s">
        <v>187</v>
      </c>
      <c r="C209" s="188">
        <v>3.6660000000000002E-4</v>
      </c>
      <c r="E209" s="191">
        <v>524729</v>
      </c>
      <c r="F209" s="191">
        <v>82065</v>
      </c>
      <c r="G209" s="191">
        <v>32876</v>
      </c>
      <c r="H209" s="191">
        <v>25485</v>
      </c>
      <c r="I209" s="191">
        <v>0</v>
      </c>
      <c r="J209" s="118"/>
      <c r="K209" s="191">
        <v>137300</v>
      </c>
      <c r="L209" s="191">
        <v>123890</v>
      </c>
      <c r="M209" s="191">
        <v>49112</v>
      </c>
      <c r="N209" s="191">
        <v>0</v>
      </c>
      <c r="O209" s="191">
        <v>0</v>
      </c>
      <c r="P209" s="118"/>
      <c r="Q209" s="191">
        <v>166717</v>
      </c>
      <c r="R209" s="191">
        <v>-138448</v>
      </c>
      <c r="S209" s="191">
        <v>19097</v>
      </c>
      <c r="T209" s="191">
        <v>25485</v>
      </c>
      <c r="U209" s="191">
        <v>0</v>
      </c>
      <c r="V209" s="118"/>
      <c r="W209" s="191">
        <v>254866</v>
      </c>
      <c r="X209" s="191">
        <v>150095</v>
      </c>
      <c r="Y209" s="191">
        <v>0</v>
      </c>
      <c r="Z209" s="191">
        <v>0</v>
      </c>
      <c r="AA209" s="191">
        <v>0</v>
      </c>
      <c r="AB209" s="118"/>
      <c r="AC209" s="191">
        <v>19320</v>
      </c>
      <c r="AD209" s="191">
        <v>0</v>
      </c>
      <c r="AE209" s="191">
        <v>0</v>
      </c>
      <c r="AF209" s="191">
        <v>0</v>
      </c>
      <c r="AG209" s="191">
        <v>0</v>
      </c>
      <c r="AH209" s="118"/>
      <c r="AI209" s="191">
        <v>-53474</v>
      </c>
      <c r="AJ209" s="191">
        <v>-53472</v>
      </c>
      <c r="AK209" s="191">
        <v>-35333</v>
      </c>
      <c r="AL209" s="191">
        <v>0</v>
      </c>
      <c r="AM209" s="191">
        <v>0</v>
      </c>
    </row>
    <row r="210" spans="1:39">
      <c r="A210" s="204">
        <v>36200</v>
      </c>
      <c r="B210" s="184" t="s">
        <v>188</v>
      </c>
      <c r="C210" s="188">
        <v>1.4702000000000001E-3</v>
      </c>
      <c r="E210" s="191">
        <v>2051941</v>
      </c>
      <c r="F210" s="191">
        <v>375878</v>
      </c>
      <c r="G210" s="191">
        <v>111095</v>
      </c>
      <c r="H210" s="191">
        <v>102204</v>
      </c>
      <c r="I210" s="191">
        <v>0</v>
      </c>
      <c r="J210" s="118"/>
      <c r="K210" s="191">
        <v>550624</v>
      </c>
      <c r="L210" s="191">
        <v>496842</v>
      </c>
      <c r="M210" s="191">
        <v>196955</v>
      </c>
      <c r="N210" s="191">
        <v>0</v>
      </c>
      <c r="O210" s="191">
        <v>0</v>
      </c>
      <c r="P210" s="118"/>
      <c r="Q210" s="191">
        <v>668596</v>
      </c>
      <c r="R210" s="191">
        <v>-555227</v>
      </c>
      <c r="S210" s="191">
        <v>76586</v>
      </c>
      <c r="T210" s="191">
        <v>102204</v>
      </c>
      <c r="U210" s="191">
        <v>0</v>
      </c>
      <c r="V210" s="118"/>
      <c r="W210" s="191">
        <v>1022105</v>
      </c>
      <c r="X210" s="191">
        <v>601937</v>
      </c>
      <c r="Y210" s="191">
        <v>0</v>
      </c>
      <c r="Z210" s="191">
        <v>0</v>
      </c>
      <c r="AA210" s="191">
        <v>0</v>
      </c>
      <c r="AB210" s="118"/>
      <c r="AC210" s="191">
        <v>23614</v>
      </c>
      <c r="AD210" s="191">
        <v>0</v>
      </c>
      <c r="AE210" s="191">
        <v>0</v>
      </c>
      <c r="AF210" s="191">
        <v>0</v>
      </c>
      <c r="AG210" s="191">
        <v>0</v>
      </c>
      <c r="AH210" s="118"/>
      <c r="AI210" s="191">
        <v>-212998</v>
      </c>
      <c r="AJ210" s="191">
        <v>-167674</v>
      </c>
      <c r="AK210" s="191">
        <v>-162446</v>
      </c>
      <c r="AL210" s="191">
        <v>0</v>
      </c>
      <c r="AM210" s="191">
        <v>0</v>
      </c>
    </row>
    <row r="211" spans="1:39">
      <c r="A211" s="204">
        <v>36205</v>
      </c>
      <c r="B211" s="184" t="s">
        <v>189</v>
      </c>
      <c r="C211" s="188">
        <v>3.0160000000000001E-4</v>
      </c>
      <c r="E211" s="191">
        <v>484165</v>
      </c>
      <c r="F211" s="191">
        <v>118841</v>
      </c>
      <c r="G211" s="191">
        <v>62067</v>
      </c>
      <c r="H211" s="191">
        <v>20966</v>
      </c>
      <c r="I211" s="191">
        <v>0</v>
      </c>
      <c r="J211" s="118"/>
      <c r="K211" s="191">
        <v>112956</v>
      </c>
      <c r="L211" s="191">
        <v>101923</v>
      </c>
      <c r="M211" s="191">
        <v>40404</v>
      </c>
      <c r="N211" s="191">
        <v>0</v>
      </c>
      <c r="O211" s="191">
        <v>0</v>
      </c>
      <c r="P211" s="118"/>
      <c r="Q211" s="191">
        <v>137157</v>
      </c>
      <c r="R211" s="191">
        <v>-113900</v>
      </c>
      <c r="S211" s="191">
        <v>15711</v>
      </c>
      <c r="T211" s="191">
        <v>20966</v>
      </c>
      <c r="U211" s="191">
        <v>0</v>
      </c>
      <c r="V211" s="118"/>
      <c r="W211" s="191">
        <v>209677</v>
      </c>
      <c r="X211" s="191">
        <v>123483</v>
      </c>
      <c r="Y211" s="191">
        <v>0</v>
      </c>
      <c r="Z211" s="191">
        <v>0</v>
      </c>
      <c r="AA211" s="191">
        <v>0</v>
      </c>
      <c r="AB211" s="118"/>
      <c r="AC211" s="191">
        <v>24375</v>
      </c>
      <c r="AD211" s="191">
        <v>7335</v>
      </c>
      <c r="AE211" s="191">
        <v>5952</v>
      </c>
      <c r="AF211" s="191">
        <v>0</v>
      </c>
      <c r="AG211" s="191">
        <v>0</v>
      </c>
      <c r="AH211" s="118"/>
      <c r="AI211" s="191">
        <v>0</v>
      </c>
      <c r="AJ211" s="191">
        <v>0</v>
      </c>
      <c r="AK211" s="191">
        <v>0</v>
      </c>
      <c r="AL211" s="191">
        <v>0</v>
      </c>
      <c r="AM211" s="191">
        <v>0</v>
      </c>
    </row>
    <row r="212" spans="1:39">
      <c r="A212" s="204">
        <v>36300</v>
      </c>
      <c r="B212" s="184" t="s">
        <v>190</v>
      </c>
      <c r="C212" s="188">
        <v>5.0121999999999996E-3</v>
      </c>
      <c r="E212" s="191">
        <v>7412666</v>
      </c>
      <c r="F212" s="191">
        <v>1639245</v>
      </c>
      <c r="G212" s="191">
        <v>943040</v>
      </c>
      <c r="H212" s="191">
        <v>348433</v>
      </c>
      <c r="I212" s="191">
        <v>0</v>
      </c>
      <c r="J212" s="118"/>
      <c r="K212" s="191">
        <v>1877184</v>
      </c>
      <c r="L212" s="191">
        <v>1693833</v>
      </c>
      <c r="M212" s="191">
        <v>671459</v>
      </c>
      <c r="N212" s="191">
        <v>0</v>
      </c>
      <c r="O212" s="191">
        <v>0</v>
      </c>
      <c r="P212" s="118"/>
      <c r="Q212" s="191">
        <v>2279373</v>
      </c>
      <c r="R212" s="191">
        <v>-1892877</v>
      </c>
      <c r="S212" s="191">
        <v>261096</v>
      </c>
      <c r="T212" s="191">
        <v>348433</v>
      </c>
      <c r="U212" s="191">
        <v>0</v>
      </c>
      <c r="V212" s="118"/>
      <c r="W212" s="191">
        <v>3484557</v>
      </c>
      <c r="X212" s="191">
        <v>2052120</v>
      </c>
      <c r="Y212" s="191">
        <v>0</v>
      </c>
      <c r="Z212" s="191">
        <v>0</v>
      </c>
      <c r="AA212" s="191">
        <v>0</v>
      </c>
      <c r="AB212" s="118"/>
      <c r="AC212" s="191">
        <v>85888</v>
      </c>
      <c r="AD212" s="191">
        <v>10486</v>
      </c>
      <c r="AE212" s="191">
        <v>10485</v>
      </c>
      <c r="AF212" s="191">
        <v>0</v>
      </c>
      <c r="AG212" s="191">
        <v>0</v>
      </c>
      <c r="AH212" s="118"/>
      <c r="AI212" s="191">
        <v>-314336</v>
      </c>
      <c r="AJ212" s="191">
        <v>-224317</v>
      </c>
      <c r="AK212" s="191">
        <v>0</v>
      </c>
      <c r="AL212" s="191">
        <v>0</v>
      </c>
      <c r="AM212" s="191">
        <v>0</v>
      </c>
    </row>
    <row r="213" spans="1:39">
      <c r="A213" s="204">
        <v>36301</v>
      </c>
      <c r="B213" s="184" t="s">
        <v>191</v>
      </c>
      <c r="C213" s="188">
        <v>1.047E-4</v>
      </c>
      <c r="E213" s="191">
        <v>208523</v>
      </c>
      <c r="F213" s="191">
        <v>69760</v>
      </c>
      <c r="G213" s="191">
        <v>46616</v>
      </c>
      <c r="H213" s="191">
        <v>7278</v>
      </c>
      <c r="I213" s="191">
        <v>0</v>
      </c>
      <c r="J213" s="118"/>
      <c r="K213" s="191">
        <v>39213</v>
      </c>
      <c r="L213" s="191">
        <v>35383</v>
      </c>
      <c r="M213" s="191">
        <v>14026</v>
      </c>
      <c r="N213" s="191">
        <v>0</v>
      </c>
      <c r="O213" s="191">
        <v>0</v>
      </c>
      <c r="P213" s="118"/>
      <c r="Q213" s="191">
        <v>47614</v>
      </c>
      <c r="R213" s="191">
        <v>-39540</v>
      </c>
      <c r="S213" s="191">
        <v>5454</v>
      </c>
      <c r="T213" s="191">
        <v>7278</v>
      </c>
      <c r="U213" s="191">
        <v>0</v>
      </c>
      <c r="V213" s="118"/>
      <c r="W213" s="191">
        <v>72789</v>
      </c>
      <c r="X213" s="191">
        <v>42867</v>
      </c>
      <c r="Y213" s="191">
        <v>0</v>
      </c>
      <c r="Z213" s="191">
        <v>0</v>
      </c>
      <c r="AA213" s="191">
        <v>0</v>
      </c>
      <c r="AB213" s="118"/>
      <c r="AC213" s="191">
        <v>48907</v>
      </c>
      <c r="AD213" s="191">
        <v>31050</v>
      </c>
      <c r="AE213" s="191">
        <v>27136</v>
      </c>
      <c r="AF213" s="191">
        <v>0</v>
      </c>
      <c r="AG213" s="191">
        <v>0</v>
      </c>
      <c r="AH213" s="118"/>
      <c r="AI213" s="191">
        <v>0</v>
      </c>
      <c r="AJ213" s="191">
        <v>0</v>
      </c>
      <c r="AK213" s="191">
        <v>0</v>
      </c>
      <c r="AL213" s="191">
        <v>0</v>
      </c>
      <c r="AM213" s="191">
        <v>0</v>
      </c>
    </row>
    <row r="214" spans="1:39">
      <c r="A214" s="204">
        <v>36302</v>
      </c>
      <c r="B214" s="184" t="s">
        <v>192</v>
      </c>
      <c r="C214" s="188">
        <v>1.5210000000000001E-4</v>
      </c>
      <c r="E214" s="191">
        <v>247798</v>
      </c>
      <c r="F214" s="191">
        <v>89158</v>
      </c>
      <c r="G214" s="191">
        <v>57224</v>
      </c>
      <c r="H214" s="191">
        <v>10574</v>
      </c>
      <c r="I214" s="191">
        <v>0</v>
      </c>
      <c r="J214" s="118"/>
      <c r="K214" s="191">
        <v>56965</v>
      </c>
      <c r="L214" s="191">
        <v>51401</v>
      </c>
      <c r="M214" s="191">
        <v>20376</v>
      </c>
      <c r="N214" s="191">
        <v>0</v>
      </c>
      <c r="O214" s="191">
        <v>0</v>
      </c>
      <c r="P214" s="118"/>
      <c r="Q214" s="191">
        <v>69170</v>
      </c>
      <c r="R214" s="191">
        <v>-57441</v>
      </c>
      <c r="S214" s="191">
        <v>7923</v>
      </c>
      <c r="T214" s="191">
        <v>10574</v>
      </c>
      <c r="U214" s="191">
        <v>0</v>
      </c>
      <c r="V214" s="118"/>
      <c r="W214" s="191">
        <v>105742</v>
      </c>
      <c r="X214" s="191">
        <v>62274</v>
      </c>
      <c r="Y214" s="191">
        <v>0</v>
      </c>
      <c r="Z214" s="191">
        <v>0</v>
      </c>
      <c r="AA214" s="191">
        <v>0</v>
      </c>
      <c r="AB214" s="118"/>
      <c r="AC214" s="191">
        <v>32926</v>
      </c>
      <c r="AD214" s="191">
        <v>32924</v>
      </c>
      <c r="AE214" s="191">
        <v>28925</v>
      </c>
      <c r="AF214" s="191">
        <v>0</v>
      </c>
      <c r="AG214" s="191">
        <v>0</v>
      </c>
      <c r="AH214" s="118"/>
      <c r="AI214" s="191">
        <v>-17005</v>
      </c>
      <c r="AJ214" s="191">
        <v>0</v>
      </c>
      <c r="AK214" s="191">
        <v>0</v>
      </c>
      <c r="AL214" s="191">
        <v>0</v>
      </c>
      <c r="AM214" s="191">
        <v>0</v>
      </c>
    </row>
    <row r="215" spans="1:39">
      <c r="A215" s="204">
        <v>36303</v>
      </c>
      <c r="B215" s="184" t="s">
        <v>397</v>
      </c>
      <c r="C215" s="188">
        <v>1.9790000000000001E-4</v>
      </c>
      <c r="E215" s="191">
        <v>550845</v>
      </c>
      <c r="F215" s="191">
        <v>322311</v>
      </c>
      <c r="G215" s="191">
        <v>51506</v>
      </c>
      <c r="H215" s="191">
        <v>13757</v>
      </c>
      <c r="I215" s="191">
        <v>0</v>
      </c>
      <c r="J215" s="118"/>
      <c r="K215" s="191">
        <v>74118</v>
      </c>
      <c r="L215" s="191">
        <v>66879</v>
      </c>
      <c r="M215" s="191">
        <v>26512</v>
      </c>
      <c r="N215" s="191">
        <v>0</v>
      </c>
      <c r="O215" s="191">
        <v>0</v>
      </c>
      <c r="P215" s="118"/>
      <c r="Q215" s="191">
        <v>89998</v>
      </c>
      <c r="R215" s="191">
        <v>-74738</v>
      </c>
      <c r="S215" s="191">
        <v>10309</v>
      </c>
      <c r="T215" s="191">
        <v>13757</v>
      </c>
      <c r="U215" s="191">
        <v>0</v>
      </c>
      <c r="V215" s="118"/>
      <c r="W215" s="191">
        <v>137583</v>
      </c>
      <c r="X215" s="191">
        <v>81025</v>
      </c>
      <c r="Y215" s="191">
        <v>0</v>
      </c>
      <c r="Z215" s="191">
        <v>0</v>
      </c>
      <c r="AA215" s="191">
        <v>0</v>
      </c>
      <c r="AB215" s="118"/>
      <c r="AC215" s="191">
        <v>249146</v>
      </c>
      <c r="AD215" s="191">
        <v>249145</v>
      </c>
      <c r="AE215" s="191">
        <v>14685</v>
      </c>
      <c r="AF215" s="191">
        <v>0</v>
      </c>
      <c r="AG215" s="191">
        <v>0</v>
      </c>
      <c r="AH215" s="118"/>
      <c r="AI215" s="191">
        <v>0</v>
      </c>
      <c r="AJ215" s="191">
        <v>0</v>
      </c>
      <c r="AK215" s="191">
        <v>0</v>
      </c>
      <c r="AL215" s="191">
        <v>0</v>
      </c>
      <c r="AM215" s="191">
        <v>0</v>
      </c>
    </row>
    <row r="216" spans="1:39">
      <c r="A216" s="204">
        <v>36305</v>
      </c>
      <c r="B216" s="184" t="s">
        <v>193</v>
      </c>
      <c r="C216" s="188">
        <v>9.4229999999999997E-4</v>
      </c>
      <c r="E216" s="191">
        <v>1514796</v>
      </c>
      <c r="F216" s="191">
        <v>418248</v>
      </c>
      <c r="G216" s="191">
        <v>210333</v>
      </c>
      <c r="H216" s="191">
        <v>65506</v>
      </c>
      <c r="I216" s="191">
        <v>0</v>
      </c>
      <c r="J216" s="118"/>
      <c r="K216" s="191">
        <v>352913</v>
      </c>
      <c r="L216" s="191">
        <v>318443</v>
      </c>
      <c r="M216" s="191">
        <v>126235</v>
      </c>
      <c r="N216" s="191">
        <v>0</v>
      </c>
      <c r="O216" s="191">
        <v>0</v>
      </c>
      <c r="P216" s="118"/>
      <c r="Q216" s="191">
        <v>428525</v>
      </c>
      <c r="R216" s="191">
        <v>-355863</v>
      </c>
      <c r="S216" s="191">
        <v>49086</v>
      </c>
      <c r="T216" s="191">
        <v>65506</v>
      </c>
      <c r="U216" s="191">
        <v>0</v>
      </c>
      <c r="V216" s="118"/>
      <c r="W216" s="191">
        <v>655101</v>
      </c>
      <c r="X216" s="191">
        <v>385801</v>
      </c>
      <c r="Y216" s="191">
        <v>0</v>
      </c>
      <c r="Z216" s="191">
        <v>0</v>
      </c>
      <c r="AA216" s="191">
        <v>0</v>
      </c>
      <c r="AB216" s="118"/>
      <c r="AC216" s="191">
        <v>94959</v>
      </c>
      <c r="AD216" s="191">
        <v>69867</v>
      </c>
      <c r="AE216" s="191">
        <v>35012</v>
      </c>
      <c r="AF216" s="191">
        <v>0</v>
      </c>
      <c r="AG216" s="191">
        <v>0</v>
      </c>
      <c r="AH216" s="118"/>
      <c r="AI216" s="191">
        <v>-16702</v>
      </c>
      <c r="AJ216" s="191">
        <v>0</v>
      </c>
      <c r="AK216" s="191">
        <v>0</v>
      </c>
      <c r="AL216" s="191">
        <v>0</v>
      </c>
      <c r="AM216" s="191">
        <v>0</v>
      </c>
    </row>
    <row r="217" spans="1:39">
      <c r="A217" s="204">
        <v>36310</v>
      </c>
      <c r="B217" s="184" t="s">
        <v>381</v>
      </c>
      <c r="C217" s="188">
        <v>0</v>
      </c>
      <c r="E217" s="191">
        <v>-6804</v>
      </c>
      <c r="F217" s="191">
        <v>-52893</v>
      </c>
      <c r="G217" s="191">
        <v>0</v>
      </c>
      <c r="H217" s="191">
        <v>0</v>
      </c>
      <c r="I217" s="191">
        <v>0</v>
      </c>
      <c r="J217" s="118"/>
      <c r="K217" s="191">
        <v>0</v>
      </c>
      <c r="L217" s="191">
        <v>0</v>
      </c>
      <c r="M217" s="191">
        <v>0</v>
      </c>
      <c r="N217" s="191">
        <v>0</v>
      </c>
      <c r="O217" s="191">
        <v>0</v>
      </c>
      <c r="P217" s="118"/>
      <c r="Q217" s="191">
        <v>0</v>
      </c>
      <c r="R217" s="191">
        <v>0</v>
      </c>
      <c r="S217" s="191">
        <v>0</v>
      </c>
      <c r="T217" s="191">
        <v>0</v>
      </c>
      <c r="U217" s="191">
        <v>0</v>
      </c>
      <c r="V217" s="118"/>
      <c r="W217" s="191">
        <v>0</v>
      </c>
      <c r="X217" s="191">
        <v>0</v>
      </c>
      <c r="Y217" s="191">
        <v>0</v>
      </c>
      <c r="Z217" s="191">
        <v>0</v>
      </c>
      <c r="AA217" s="191">
        <v>0</v>
      </c>
      <c r="AB217" s="118"/>
      <c r="AC217" s="191">
        <v>46091</v>
      </c>
      <c r="AD217" s="191">
        <v>0</v>
      </c>
      <c r="AE217" s="191">
        <v>0</v>
      </c>
      <c r="AF217" s="191">
        <v>0</v>
      </c>
      <c r="AG217" s="191">
        <v>0</v>
      </c>
      <c r="AH217" s="118"/>
      <c r="AI217" s="191">
        <v>-52895</v>
      </c>
      <c r="AJ217" s="191">
        <v>-52893</v>
      </c>
      <c r="AK217" s="191">
        <v>0</v>
      </c>
      <c r="AL217" s="191">
        <v>0</v>
      </c>
      <c r="AM217" s="191">
        <v>0</v>
      </c>
    </row>
    <row r="218" spans="1:39">
      <c r="A218" s="204">
        <v>36400</v>
      </c>
      <c r="B218" s="184" t="s">
        <v>194</v>
      </c>
      <c r="C218" s="188">
        <v>5.2236000000000001E-3</v>
      </c>
      <c r="E218" s="191">
        <v>7595548</v>
      </c>
      <c r="F218" s="191">
        <v>1341242</v>
      </c>
      <c r="G218" s="191">
        <v>585534</v>
      </c>
      <c r="H218" s="191">
        <v>363129</v>
      </c>
      <c r="I218" s="191">
        <v>0</v>
      </c>
      <c r="J218" s="118"/>
      <c r="K218" s="191">
        <v>1956358</v>
      </c>
      <c r="L218" s="191">
        <v>1765274</v>
      </c>
      <c r="M218" s="191">
        <v>699780</v>
      </c>
      <c r="N218" s="191">
        <v>0</v>
      </c>
      <c r="O218" s="191">
        <v>0</v>
      </c>
      <c r="P218" s="118"/>
      <c r="Q218" s="191">
        <v>2375510</v>
      </c>
      <c r="R218" s="191">
        <v>-1972713</v>
      </c>
      <c r="S218" s="191">
        <v>272108</v>
      </c>
      <c r="T218" s="191">
        <v>363129</v>
      </c>
      <c r="U218" s="191">
        <v>0</v>
      </c>
      <c r="V218" s="118"/>
      <c r="W218" s="191">
        <v>3631525</v>
      </c>
      <c r="X218" s="191">
        <v>2138672</v>
      </c>
      <c r="Y218" s="191">
        <v>0</v>
      </c>
      <c r="Z218" s="191">
        <v>0</v>
      </c>
      <c r="AA218" s="191">
        <v>0</v>
      </c>
      <c r="AB218" s="118"/>
      <c r="AC218" s="191">
        <v>222147</v>
      </c>
      <c r="AD218" s="191">
        <v>0</v>
      </c>
      <c r="AE218" s="191">
        <v>0</v>
      </c>
      <c r="AF218" s="191">
        <v>0</v>
      </c>
      <c r="AG218" s="191">
        <v>0</v>
      </c>
      <c r="AH218" s="118"/>
      <c r="AI218" s="191">
        <v>-589992</v>
      </c>
      <c r="AJ218" s="191">
        <v>-589991</v>
      </c>
      <c r="AK218" s="191">
        <v>-386354</v>
      </c>
      <c r="AL218" s="191">
        <v>0</v>
      </c>
      <c r="AM218" s="191">
        <v>0</v>
      </c>
    </row>
    <row r="219" spans="1:39">
      <c r="A219" s="204">
        <v>36405</v>
      </c>
      <c r="B219" s="184" t="s">
        <v>398</v>
      </c>
      <c r="C219" s="188">
        <v>8.518E-4</v>
      </c>
      <c r="E219" s="191">
        <v>1145544</v>
      </c>
      <c r="F219" s="191">
        <v>119822</v>
      </c>
      <c r="G219" s="191">
        <v>73845</v>
      </c>
      <c r="H219" s="191">
        <v>59215</v>
      </c>
      <c r="I219" s="191">
        <v>0</v>
      </c>
      <c r="J219" s="118"/>
      <c r="K219" s="191">
        <v>319019</v>
      </c>
      <c r="L219" s="191">
        <v>287859</v>
      </c>
      <c r="M219" s="191">
        <v>114111</v>
      </c>
      <c r="N219" s="191">
        <v>0</v>
      </c>
      <c r="O219" s="191">
        <v>0</v>
      </c>
      <c r="P219" s="118"/>
      <c r="Q219" s="191">
        <v>387369</v>
      </c>
      <c r="R219" s="191">
        <v>-321686</v>
      </c>
      <c r="S219" s="191">
        <v>44372</v>
      </c>
      <c r="T219" s="191">
        <v>59215</v>
      </c>
      <c r="U219" s="191">
        <v>0</v>
      </c>
      <c r="V219" s="118"/>
      <c r="W219" s="191">
        <v>592184</v>
      </c>
      <c r="X219" s="191">
        <v>348748</v>
      </c>
      <c r="Y219" s="191">
        <v>0</v>
      </c>
      <c r="Z219" s="191">
        <v>0</v>
      </c>
      <c r="AA219" s="191">
        <v>0</v>
      </c>
      <c r="AB219" s="118"/>
      <c r="AC219" s="191">
        <v>42071</v>
      </c>
      <c r="AD219" s="191">
        <v>0</v>
      </c>
      <c r="AE219" s="191">
        <v>0</v>
      </c>
      <c r="AF219" s="191">
        <v>0</v>
      </c>
      <c r="AG219" s="191">
        <v>0</v>
      </c>
      <c r="AH219" s="118"/>
      <c r="AI219" s="191">
        <v>-195099</v>
      </c>
      <c r="AJ219" s="191">
        <v>-195099</v>
      </c>
      <c r="AK219" s="191">
        <v>-84638</v>
      </c>
      <c r="AL219" s="191">
        <v>0</v>
      </c>
      <c r="AM219" s="191">
        <v>0</v>
      </c>
    </row>
    <row r="220" spans="1:39">
      <c r="A220" s="204">
        <v>36500</v>
      </c>
      <c r="B220" s="184" t="s">
        <v>196</v>
      </c>
      <c r="C220" s="188">
        <v>1.09421E-2</v>
      </c>
      <c r="E220" s="191">
        <v>16313804</v>
      </c>
      <c r="F220" s="191">
        <v>3488841</v>
      </c>
      <c r="G220" s="191">
        <v>1549761</v>
      </c>
      <c r="H220" s="191">
        <v>760662</v>
      </c>
      <c r="I220" s="191">
        <v>0</v>
      </c>
      <c r="J220" s="118"/>
      <c r="K220" s="191">
        <v>4098068</v>
      </c>
      <c r="L220" s="191">
        <v>3697795</v>
      </c>
      <c r="M220" s="191">
        <v>1465858</v>
      </c>
      <c r="N220" s="191">
        <v>0</v>
      </c>
      <c r="O220" s="191">
        <v>0</v>
      </c>
      <c r="P220" s="118"/>
      <c r="Q220" s="191">
        <v>4976084</v>
      </c>
      <c r="R220" s="191">
        <v>-4132328</v>
      </c>
      <c r="S220" s="191">
        <v>569996</v>
      </c>
      <c r="T220" s="191">
        <v>760662</v>
      </c>
      <c r="U220" s="191">
        <v>0</v>
      </c>
      <c r="V220" s="118"/>
      <c r="W220" s="191">
        <v>7607112</v>
      </c>
      <c r="X220" s="191">
        <v>4479969</v>
      </c>
      <c r="Y220" s="191">
        <v>0</v>
      </c>
      <c r="Z220" s="191">
        <v>0</v>
      </c>
      <c r="AA220" s="191">
        <v>0</v>
      </c>
      <c r="AB220" s="118"/>
      <c r="AC220" s="191">
        <v>189136</v>
      </c>
      <c r="AD220" s="191">
        <v>0</v>
      </c>
      <c r="AE220" s="191">
        <v>0</v>
      </c>
      <c r="AF220" s="191">
        <v>0</v>
      </c>
      <c r="AG220" s="191">
        <v>0</v>
      </c>
      <c r="AH220" s="118"/>
      <c r="AI220" s="191">
        <v>-556596</v>
      </c>
      <c r="AJ220" s="191">
        <v>-556595</v>
      </c>
      <c r="AK220" s="191">
        <v>-486093</v>
      </c>
      <c r="AL220" s="191">
        <v>0</v>
      </c>
      <c r="AM220" s="191">
        <v>0</v>
      </c>
    </row>
    <row r="221" spans="1:39">
      <c r="A221" s="204">
        <v>36501</v>
      </c>
      <c r="B221" s="184" t="s">
        <v>197</v>
      </c>
      <c r="C221" s="188">
        <v>1.3850000000000001E-4</v>
      </c>
      <c r="E221" s="191">
        <v>204635</v>
      </c>
      <c r="F221" s="191">
        <v>26044</v>
      </c>
      <c r="G221" s="191">
        <v>7652</v>
      </c>
      <c r="H221" s="191">
        <v>9628</v>
      </c>
      <c r="I221" s="191">
        <v>0</v>
      </c>
      <c r="J221" s="118"/>
      <c r="K221" s="191">
        <v>51871</v>
      </c>
      <c r="L221" s="191">
        <v>46805</v>
      </c>
      <c r="M221" s="191">
        <v>18554</v>
      </c>
      <c r="N221" s="191">
        <v>0</v>
      </c>
      <c r="O221" s="191">
        <v>0</v>
      </c>
      <c r="P221" s="118"/>
      <c r="Q221" s="191">
        <v>62985</v>
      </c>
      <c r="R221" s="191">
        <v>-52305</v>
      </c>
      <c r="S221" s="191">
        <v>7215</v>
      </c>
      <c r="T221" s="191">
        <v>9628</v>
      </c>
      <c r="U221" s="191">
        <v>0</v>
      </c>
      <c r="V221" s="118"/>
      <c r="W221" s="191">
        <v>96287</v>
      </c>
      <c r="X221" s="191">
        <v>56705</v>
      </c>
      <c r="Y221" s="191">
        <v>0</v>
      </c>
      <c r="Z221" s="191">
        <v>0</v>
      </c>
      <c r="AA221" s="191">
        <v>0</v>
      </c>
      <c r="AB221" s="118"/>
      <c r="AC221" s="191">
        <v>19336</v>
      </c>
      <c r="AD221" s="191">
        <v>0</v>
      </c>
      <c r="AE221" s="191">
        <v>0</v>
      </c>
      <c r="AF221" s="191">
        <v>0</v>
      </c>
      <c r="AG221" s="191">
        <v>0</v>
      </c>
      <c r="AH221" s="118"/>
      <c r="AI221" s="191">
        <v>-25844</v>
      </c>
      <c r="AJ221" s="191">
        <v>-25161</v>
      </c>
      <c r="AK221" s="191">
        <v>-18117</v>
      </c>
      <c r="AL221" s="191">
        <v>0</v>
      </c>
      <c r="AM221" s="191">
        <v>0</v>
      </c>
    </row>
    <row r="222" spans="1:39">
      <c r="A222" s="204">
        <v>36502</v>
      </c>
      <c r="B222" s="184" t="s">
        <v>198</v>
      </c>
      <c r="C222" s="188">
        <v>5.2099999999999999E-5</v>
      </c>
      <c r="E222" s="191">
        <v>72004</v>
      </c>
      <c r="F222" s="191">
        <v>14820</v>
      </c>
      <c r="G222" s="191">
        <v>6035</v>
      </c>
      <c r="H222" s="191">
        <v>3622</v>
      </c>
      <c r="I222" s="191">
        <v>0</v>
      </c>
      <c r="J222" s="118"/>
      <c r="K222" s="191">
        <v>19513</v>
      </c>
      <c r="L222" s="191">
        <v>17607</v>
      </c>
      <c r="M222" s="191">
        <v>6980</v>
      </c>
      <c r="N222" s="191">
        <v>0</v>
      </c>
      <c r="O222" s="191">
        <v>0</v>
      </c>
      <c r="P222" s="118"/>
      <c r="Q222" s="191">
        <v>23693</v>
      </c>
      <c r="R222" s="191">
        <v>-19676</v>
      </c>
      <c r="S222" s="191">
        <v>2714</v>
      </c>
      <c r="T222" s="191">
        <v>3622</v>
      </c>
      <c r="U222" s="191">
        <v>0</v>
      </c>
      <c r="V222" s="118"/>
      <c r="W222" s="191">
        <v>36221</v>
      </c>
      <c r="X222" s="191">
        <v>21331</v>
      </c>
      <c r="Y222" s="191">
        <v>0</v>
      </c>
      <c r="Z222" s="191">
        <v>0</v>
      </c>
      <c r="AA222" s="191">
        <v>0</v>
      </c>
      <c r="AB222" s="118"/>
      <c r="AC222" s="191">
        <v>2381</v>
      </c>
      <c r="AD222" s="191">
        <v>0</v>
      </c>
      <c r="AE222" s="191">
        <v>0</v>
      </c>
      <c r="AF222" s="191">
        <v>0</v>
      </c>
      <c r="AG222" s="191">
        <v>0</v>
      </c>
      <c r="AH222" s="118"/>
      <c r="AI222" s="191">
        <v>-9804</v>
      </c>
      <c r="AJ222" s="191">
        <v>-4442</v>
      </c>
      <c r="AK222" s="191">
        <v>-3659</v>
      </c>
      <c r="AL222" s="191">
        <v>0</v>
      </c>
      <c r="AM222" s="191">
        <v>0</v>
      </c>
    </row>
    <row r="223" spans="1:39">
      <c r="A223" s="204">
        <v>36505</v>
      </c>
      <c r="B223" s="184" t="s">
        <v>199</v>
      </c>
      <c r="C223" s="188">
        <v>2.0817000000000001E-3</v>
      </c>
      <c r="E223" s="191">
        <v>3141247</v>
      </c>
      <c r="F223" s="191">
        <v>587553</v>
      </c>
      <c r="G223" s="191">
        <v>286593</v>
      </c>
      <c r="H223" s="191">
        <v>144714</v>
      </c>
      <c r="I223" s="191">
        <v>0</v>
      </c>
      <c r="J223" s="118"/>
      <c r="K223" s="191">
        <v>779645</v>
      </c>
      <c r="L223" s="191">
        <v>703494</v>
      </c>
      <c r="M223" s="191">
        <v>278875</v>
      </c>
      <c r="N223" s="191">
        <v>0</v>
      </c>
      <c r="O223" s="191">
        <v>0</v>
      </c>
      <c r="P223" s="118"/>
      <c r="Q223" s="191">
        <v>946684</v>
      </c>
      <c r="R223" s="191">
        <v>-786162</v>
      </c>
      <c r="S223" s="191">
        <v>108440</v>
      </c>
      <c r="T223" s="191">
        <v>144714</v>
      </c>
      <c r="U223" s="191">
        <v>0</v>
      </c>
      <c r="V223" s="118"/>
      <c r="W223" s="191">
        <v>1447229</v>
      </c>
      <c r="X223" s="191">
        <v>852300</v>
      </c>
      <c r="Y223" s="191">
        <v>0</v>
      </c>
      <c r="Z223" s="191">
        <v>0</v>
      </c>
      <c r="AA223" s="191">
        <v>0</v>
      </c>
      <c r="AB223" s="118"/>
      <c r="AC223" s="191">
        <v>149768</v>
      </c>
      <c r="AD223" s="191">
        <v>0</v>
      </c>
      <c r="AE223" s="191">
        <v>0</v>
      </c>
      <c r="AF223" s="191">
        <v>0</v>
      </c>
      <c r="AG223" s="191">
        <v>0</v>
      </c>
      <c r="AH223" s="118"/>
      <c r="AI223" s="191">
        <v>-182079</v>
      </c>
      <c r="AJ223" s="191">
        <v>-182079</v>
      </c>
      <c r="AK223" s="191">
        <v>-100722</v>
      </c>
      <c r="AL223" s="191">
        <v>0</v>
      </c>
      <c r="AM223" s="191">
        <v>0</v>
      </c>
    </row>
    <row r="224" spans="1:39">
      <c r="A224" s="204">
        <v>36600</v>
      </c>
      <c r="B224" s="184" t="s">
        <v>200</v>
      </c>
      <c r="C224" s="188">
        <v>7.3300000000000004E-4</v>
      </c>
      <c r="E224" s="191">
        <v>1091876</v>
      </c>
      <c r="F224" s="191">
        <v>238961</v>
      </c>
      <c r="G224" s="191">
        <v>109284</v>
      </c>
      <c r="H224" s="191">
        <v>50956</v>
      </c>
      <c r="I224" s="191">
        <v>0</v>
      </c>
      <c r="J224" s="118"/>
      <c r="K224" s="191">
        <v>274525</v>
      </c>
      <c r="L224" s="191">
        <v>247711</v>
      </c>
      <c r="M224" s="191">
        <v>98196</v>
      </c>
      <c r="N224" s="191">
        <v>0</v>
      </c>
      <c r="O224" s="191">
        <v>0</v>
      </c>
      <c r="P224" s="118"/>
      <c r="Q224" s="191">
        <v>333343</v>
      </c>
      <c r="R224" s="191">
        <v>-276820</v>
      </c>
      <c r="S224" s="191">
        <v>38183</v>
      </c>
      <c r="T224" s="191">
        <v>50956</v>
      </c>
      <c r="U224" s="191">
        <v>0</v>
      </c>
      <c r="V224" s="118"/>
      <c r="W224" s="191">
        <v>509593</v>
      </c>
      <c r="X224" s="191">
        <v>300109</v>
      </c>
      <c r="Y224" s="191">
        <v>0</v>
      </c>
      <c r="Z224" s="191">
        <v>0</v>
      </c>
      <c r="AA224" s="191">
        <v>0</v>
      </c>
      <c r="AB224" s="118"/>
      <c r="AC224" s="191">
        <v>16490</v>
      </c>
      <c r="AD224" s="191">
        <v>0</v>
      </c>
      <c r="AE224" s="191">
        <v>0</v>
      </c>
      <c r="AF224" s="191">
        <v>0</v>
      </c>
      <c r="AG224" s="191">
        <v>0</v>
      </c>
      <c r="AH224" s="118"/>
      <c r="AI224" s="191">
        <v>-42075</v>
      </c>
      <c r="AJ224" s="191">
        <v>-32039</v>
      </c>
      <c r="AK224" s="191">
        <v>-27095</v>
      </c>
      <c r="AL224" s="191">
        <v>0</v>
      </c>
      <c r="AM224" s="191">
        <v>0</v>
      </c>
    </row>
    <row r="225" spans="1:39">
      <c r="A225" s="204">
        <v>36601</v>
      </c>
      <c r="B225" s="184" t="s">
        <v>201</v>
      </c>
      <c r="C225" s="188">
        <v>4.3419999999999998E-4</v>
      </c>
      <c r="E225" s="191">
        <v>597144</v>
      </c>
      <c r="F225" s="191">
        <v>54165</v>
      </c>
      <c r="G225" s="191">
        <v>-19599</v>
      </c>
      <c r="H225" s="191">
        <v>30184</v>
      </c>
      <c r="I225" s="191">
        <v>0</v>
      </c>
      <c r="J225" s="118"/>
      <c r="K225" s="191">
        <v>162618</v>
      </c>
      <c r="L225" s="191">
        <v>146734</v>
      </c>
      <c r="M225" s="191">
        <v>58168</v>
      </c>
      <c r="N225" s="191">
        <v>0</v>
      </c>
      <c r="O225" s="191">
        <v>0</v>
      </c>
      <c r="P225" s="118"/>
      <c r="Q225" s="191">
        <v>197459</v>
      </c>
      <c r="R225" s="191">
        <v>-163977</v>
      </c>
      <c r="S225" s="191">
        <v>22618</v>
      </c>
      <c r="T225" s="191">
        <v>30184</v>
      </c>
      <c r="U225" s="191">
        <v>0</v>
      </c>
      <c r="V225" s="118"/>
      <c r="W225" s="191">
        <v>301862</v>
      </c>
      <c r="X225" s="191">
        <v>177772</v>
      </c>
      <c r="Y225" s="191">
        <v>0</v>
      </c>
      <c r="Z225" s="191">
        <v>0</v>
      </c>
      <c r="AA225" s="191">
        <v>0</v>
      </c>
      <c r="AB225" s="118"/>
      <c r="AC225" s="191">
        <v>41570</v>
      </c>
      <c r="AD225" s="191">
        <v>0</v>
      </c>
      <c r="AE225" s="191">
        <v>0</v>
      </c>
      <c r="AF225" s="191">
        <v>0</v>
      </c>
      <c r="AG225" s="191">
        <v>0</v>
      </c>
      <c r="AH225" s="118"/>
      <c r="AI225" s="191">
        <v>-106365</v>
      </c>
      <c r="AJ225" s="191">
        <v>-106364</v>
      </c>
      <c r="AK225" s="191">
        <v>-100385</v>
      </c>
      <c r="AL225" s="191">
        <v>0</v>
      </c>
      <c r="AM225" s="191">
        <v>0</v>
      </c>
    </row>
    <row r="226" spans="1:39">
      <c r="A226" s="204">
        <v>36700</v>
      </c>
      <c r="B226" s="184" t="s">
        <v>202</v>
      </c>
      <c r="C226" s="188">
        <v>9.5197000000000007E-3</v>
      </c>
      <c r="E226" s="191">
        <v>14240500</v>
      </c>
      <c r="F226" s="191">
        <v>3574503</v>
      </c>
      <c r="G226" s="191">
        <v>1693374</v>
      </c>
      <c r="H226" s="191">
        <v>661781</v>
      </c>
      <c r="I226" s="191">
        <v>0</v>
      </c>
      <c r="J226" s="118"/>
      <c r="K226" s="191">
        <v>3565347</v>
      </c>
      <c r="L226" s="191">
        <v>3217106</v>
      </c>
      <c r="M226" s="191">
        <v>1275307</v>
      </c>
      <c r="N226" s="191">
        <v>0</v>
      </c>
      <c r="O226" s="191">
        <v>0</v>
      </c>
      <c r="P226" s="118"/>
      <c r="Q226" s="191">
        <v>4329226</v>
      </c>
      <c r="R226" s="191">
        <v>-3595153</v>
      </c>
      <c r="S226" s="191">
        <v>495900</v>
      </c>
      <c r="T226" s="191">
        <v>661781</v>
      </c>
      <c r="U226" s="191">
        <v>0</v>
      </c>
      <c r="V226" s="118"/>
      <c r="W226" s="191">
        <v>6618238</v>
      </c>
      <c r="X226" s="191">
        <v>3897603</v>
      </c>
      <c r="Y226" s="191">
        <v>0</v>
      </c>
      <c r="Z226" s="191">
        <v>0</v>
      </c>
      <c r="AA226" s="191">
        <v>0</v>
      </c>
      <c r="AB226" s="118"/>
      <c r="AC226" s="191">
        <v>132778</v>
      </c>
      <c r="AD226" s="191">
        <v>132779</v>
      </c>
      <c r="AE226" s="191">
        <v>0</v>
      </c>
      <c r="AF226" s="191">
        <v>0</v>
      </c>
      <c r="AG226" s="191">
        <v>0</v>
      </c>
      <c r="AH226" s="118"/>
      <c r="AI226" s="191">
        <v>-405089</v>
      </c>
      <c r="AJ226" s="191">
        <v>-77832</v>
      </c>
      <c r="AK226" s="191">
        <v>-77833</v>
      </c>
      <c r="AL226" s="191">
        <v>0</v>
      </c>
      <c r="AM226" s="191">
        <v>0</v>
      </c>
    </row>
    <row r="227" spans="1:39">
      <c r="A227" s="204">
        <v>36701</v>
      </c>
      <c r="B227" s="184" t="s">
        <v>203</v>
      </c>
      <c r="C227" s="188">
        <v>4.9100000000000001E-5</v>
      </c>
      <c r="E227" s="191">
        <v>79091</v>
      </c>
      <c r="F227" s="191">
        <v>38114</v>
      </c>
      <c r="G227" s="191">
        <v>28743</v>
      </c>
      <c r="H227" s="191">
        <v>3413</v>
      </c>
      <c r="I227" s="191">
        <v>0</v>
      </c>
      <c r="J227" s="118"/>
      <c r="K227" s="191">
        <v>18389</v>
      </c>
      <c r="L227" s="191">
        <v>16593</v>
      </c>
      <c r="M227" s="191">
        <v>6578</v>
      </c>
      <c r="N227" s="191">
        <v>0</v>
      </c>
      <c r="O227" s="191">
        <v>0</v>
      </c>
      <c r="P227" s="118"/>
      <c r="Q227" s="191">
        <v>22329</v>
      </c>
      <c r="R227" s="191">
        <v>-18543</v>
      </c>
      <c r="S227" s="191">
        <v>2558</v>
      </c>
      <c r="T227" s="191">
        <v>3413</v>
      </c>
      <c r="U227" s="191">
        <v>0</v>
      </c>
      <c r="V227" s="118"/>
      <c r="W227" s="191">
        <v>34135</v>
      </c>
      <c r="X227" s="191">
        <v>20103</v>
      </c>
      <c r="Y227" s="191">
        <v>0</v>
      </c>
      <c r="Z227" s="191">
        <v>0</v>
      </c>
      <c r="AA227" s="191">
        <v>0</v>
      </c>
      <c r="AB227" s="118"/>
      <c r="AC227" s="191">
        <v>24556</v>
      </c>
      <c r="AD227" s="191">
        <v>19961</v>
      </c>
      <c r="AE227" s="191">
        <v>19607</v>
      </c>
      <c r="AF227" s="191">
        <v>0</v>
      </c>
      <c r="AG227" s="191">
        <v>0</v>
      </c>
      <c r="AH227" s="118"/>
      <c r="AI227" s="191">
        <v>-20318</v>
      </c>
      <c r="AJ227" s="191">
        <v>0</v>
      </c>
      <c r="AK227" s="191">
        <v>0</v>
      </c>
      <c r="AL227" s="191">
        <v>0</v>
      </c>
      <c r="AM227" s="191">
        <v>0</v>
      </c>
    </row>
    <row r="228" spans="1:39">
      <c r="A228" s="204">
        <v>36705</v>
      </c>
      <c r="B228" s="184" t="s">
        <v>204</v>
      </c>
      <c r="C228" s="188">
        <v>1.0885999999999999E-3</v>
      </c>
      <c r="E228" s="191">
        <v>1711224</v>
      </c>
      <c r="F228" s="191">
        <v>379293</v>
      </c>
      <c r="G228" s="191">
        <v>141205</v>
      </c>
      <c r="H228" s="191">
        <v>75676</v>
      </c>
      <c r="I228" s="191">
        <v>0</v>
      </c>
      <c r="J228" s="118"/>
      <c r="K228" s="191">
        <v>407706</v>
      </c>
      <c r="L228" s="191">
        <v>367884</v>
      </c>
      <c r="M228" s="191">
        <v>145834</v>
      </c>
      <c r="N228" s="191">
        <v>0</v>
      </c>
      <c r="O228" s="191">
        <v>0</v>
      </c>
      <c r="P228" s="118"/>
      <c r="Q228" s="191">
        <v>495057</v>
      </c>
      <c r="R228" s="191">
        <v>-411114</v>
      </c>
      <c r="S228" s="191">
        <v>56707</v>
      </c>
      <c r="T228" s="191">
        <v>75676</v>
      </c>
      <c r="U228" s="191">
        <v>0</v>
      </c>
      <c r="V228" s="118"/>
      <c r="W228" s="191">
        <v>756811</v>
      </c>
      <c r="X228" s="191">
        <v>445700</v>
      </c>
      <c r="Y228" s="191">
        <v>0</v>
      </c>
      <c r="Z228" s="191">
        <v>0</v>
      </c>
      <c r="AA228" s="191">
        <v>0</v>
      </c>
      <c r="AB228" s="118"/>
      <c r="AC228" s="191">
        <v>112987</v>
      </c>
      <c r="AD228" s="191">
        <v>38160</v>
      </c>
      <c r="AE228" s="191">
        <v>0</v>
      </c>
      <c r="AF228" s="191">
        <v>0</v>
      </c>
      <c r="AG228" s="191">
        <v>0</v>
      </c>
      <c r="AH228" s="118"/>
      <c r="AI228" s="191">
        <v>-61337</v>
      </c>
      <c r="AJ228" s="191">
        <v>-61337</v>
      </c>
      <c r="AK228" s="191">
        <v>-61336</v>
      </c>
      <c r="AL228" s="191">
        <v>0</v>
      </c>
      <c r="AM228" s="191">
        <v>0</v>
      </c>
    </row>
    <row r="229" spans="1:39">
      <c r="A229" s="204">
        <v>36800</v>
      </c>
      <c r="B229" s="184" t="s">
        <v>205</v>
      </c>
      <c r="C229" s="188">
        <v>3.3803000000000001E-3</v>
      </c>
      <c r="E229" s="191">
        <v>5011401</v>
      </c>
      <c r="F229" s="191">
        <v>983749</v>
      </c>
      <c r="G229" s="191">
        <v>348717</v>
      </c>
      <c r="H229" s="191">
        <v>234988</v>
      </c>
      <c r="I229" s="191">
        <v>0</v>
      </c>
      <c r="J229" s="118"/>
      <c r="K229" s="191">
        <v>1266000</v>
      </c>
      <c r="L229" s="191">
        <v>1142345</v>
      </c>
      <c r="M229" s="191">
        <v>452842</v>
      </c>
      <c r="N229" s="191">
        <v>0</v>
      </c>
      <c r="O229" s="191">
        <v>0</v>
      </c>
      <c r="P229" s="118"/>
      <c r="Q229" s="191">
        <v>1537242</v>
      </c>
      <c r="R229" s="191">
        <v>-1276584</v>
      </c>
      <c r="S229" s="191">
        <v>176087</v>
      </c>
      <c r="T229" s="191">
        <v>234988</v>
      </c>
      <c r="U229" s="191">
        <v>0</v>
      </c>
      <c r="V229" s="118"/>
      <c r="W229" s="191">
        <v>2350035</v>
      </c>
      <c r="X229" s="191">
        <v>1383979</v>
      </c>
      <c r="Y229" s="191">
        <v>0</v>
      </c>
      <c r="Z229" s="191">
        <v>0</v>
      </c>
      <c r="AA229" s="191">
        <v>0</v>
      </c>
      <c r="AB229" s="118"/>
      <c r="AC229" s="191">
        <v>138336</v>
      </c>
      <c r="AD229" s="191">
        <v>14221</v>
      </c>
      <c r="AE229" s="191">
        <v>0</v>
      </c>
      <c r="AF229" s="191">
        <v>0</v>
      </c>
      <c r="AG229" s="191">
        <v>0</v>
      </c>
      <c r="AH229" s="118"/>
      <c r="AI229" s="191">
        <v>-280212</v>
      </c>
      <c r="AJ229" s="191">
        <v>-280212</v>
      </c>
      <c r="AK229" s="191">
        <v>-280212</v>
      </c>
      <c r="AL229" s="191">
        <v>0</v>
      </c>
      <c r="AM229" s="191">
        <v>0</v>
      </c>
    </row>
    <row r="230" spans="1:39">
      <c r="A230" s="204">
        <v>36801</v>
      </c>
      <c r="B230" s="184" t="s">
        <v>206</v>
      </c>
      <c r="C230" s="188">
        <v>0</v>
      </c>
      <c r="E230" s="191">
        <v>-28702</v>
      </c>
      <c r="F230" s="191">
        <v>0</v>
      </c>
      <c r="G230" s="191">
        <v>0</v>
      </c>
      <c r="H230" s="191">
        <v>0</v>
      </c>
      <c r="I230" s="191">
        <v>0</v>
      </c>
      <c r="J230" s="118"/>
      <c r="K230" s="191">
        <v>0</v>
      </c>
      <c r="L230" s="191">
        <v>0</v>
      </c>
      <c r="M230" s="191">
        <v>0</v>
      </c>
      <c r="N230" s="191">
        <v>0</v>
      </c>
      <c r="O230" s="191">
        <v>0</v>
      </c>
      <c r="P230" s="118"/>
      <c r="Q230" s="191">
        <v>0</v>
      </c>
      <c r="R230" s="191">
        <v>0</v>
      </c>
      <c r="S230" s="191">
        <v>0</v>
      </c>
      <c r="T230" s="191">
        <v>0</v>
      </c>
      <c r="U230" s="191">
        <v>0</v>
      </c>
      <c r="V230" s="118"/>
      <c r="W230" s="191">
        <v>0</v>
      </c>
      <c r="X230" s="191">
        <v>0</v>
      </c>
      <c r="Y230" s="191">
        <v>0</v>
      </c>
      <c r="Z230" s="191">
        <v>0</v>
      </c>
      <c r="AA230" s="191">
        <v>0</v>
      </c>
      <c r="AB230" s="118"/>
      <c r="AC230" s="191">
        <v>0</v>
      </c>
      <c r="AD230" s="191">
        <v>0</v>
      </c>
      <c r="AE230" s="191">
        <v>0</v>
      </c>
      <c r="AF230" s="191">
        <v>0</v>
      </c>
      <c r="AG230" s="191">
        <v>0</v>
      </c>
      <c r="AH230" s="118"/>
      <c r="AI230" s="191">
        <v>-28702</v>
      </c>
      <c r="AJ230" s="191">
        <v>0</v>
      </c>
      <c r="AK230" s="191">
        <v>0</v>
      </c>
      <c r="AL230" s="191">
        <v>0</v>
      </c>
      <c r="AM230" s="191">
        <v>0</v>
      </c>
    </row>
    <row r="231" spans="1:39">
      <c r="A231" s="204">
        <v>36802</v>
      </c>
      <c r="B231" s="184" t="s">
        <v>207</v>
      </c>
      <c r="C231" s="188">
        <v>2.2039999999999999E-4</v>
      </c>
      <c r="E231" s="191">
        <v>476263</v>
      </c>
      <c r="F231" s="191">
        <v>187826</v>
      </c>
      <c r="G231" s="191">
        <v>54708</v>
      </c>
      <c r="H231" s="191">
        <v>15322</v>
      </c>
      <c r="I231" s="191">
        <v>0</v>
      </c>
      <c r="J231" s="118"/>
      <c r="K231" s="191">
        <v>82545</v>
      </c>
      <c r="L231" s="191">
        <v>74482</v>
      </c>
      <c r="M231" s="191">
        <v>29526</v>
      </c>
      <c r="N231" s="191">
        <v>0</v>
      </c>
      <c r="O231" s="191">
        <v>0</v>
      </c>
      <c r="P231" s="118"/>
      <c r="Q231" s="191">
        <v>100230</v>
      </c>
      <c r="R231" s="191">
        <v>-83235</v>
      </c>
      <c r="S231" s="191">
        <v>11481</v>
      </c>
      <c r="T231" s="191">
        <v>15322</v>
      </c>
      <c r="U231" s="191">
        <v>0</v>
      </c>
      <c r="V231" s="118"/>
      <c r="W231" s="191">
        <v>153225</v>
      </c>
      <c r="X231" s="191">
        <v>90237</v>
      </c>
      <c r="Y231" s="191">
        <v>0</v>
      </c>
      <c r="Z231" s="191">
        <v>0</v>
      </c>
      <c r="AA231" s="191">
        <v>0</v>
      </c>
      <c r="AB231" s="118"/>
      <c r="AC231" s="191">
        <v>140263</v>
      </c>
      <c r="AD231" s="191">
        <v>106342</v>
      </c>
      <c r="AE231" s="191">
        <v>13701</v>
      </c>
      <c r="AF231" s="191">
        <v>0</v>
      </c>
      <c r="AG231" s="191">
        <v>0</v>
      </c>
      <c r="AH231" s="118"/>
      <c r="AI231" s="191">
        <v>0</v>
      </c>
      <c r="AJ231" s="191">
        <v>0</v>
      </c>
      <c r="AK231" s="191">
        <v>0</v>
      </c>
      <c r="AL231" s="191">
        <v>0</v>
      </c>
      <c r="AM231" s="191">
        <v>0</v>
      </c>
    </row>
    <row r="232" spans="1:39">
      <c r="A232" s="204">
        <v>36810</v>
      </c>
      <c r="B232" s="184" t="s">
        <v>399</v>
      </c>
      <c r="C232" s="188">
        <v>6.6810000000000003E-3</v>
      </c>
      <c r="E232" s="191">
        <v>9817232</v>
      </c>
      <c r="F232" s="191">
        <v>2288821</v>
      </c>
      <c r="G232" s="191">
        <v>1069766</v>
      </c>
      <c r="H232" s="191">
        <v>464443</v>
      </c>
      <c r="I232" s="191">
        <v>0</v>
      </c>
      <c r="J232" s="118"/>
      <c r="K232" s="191">
        <v>2502188</v>
      </c>
      <c r="L232" s="191">
        <v>2257791</v>
      </c>
      <c r="M232" s="191">
        <v>895020</v>
      </c>
      <c r="N232" s="191">
        <v>0</v>
      </c>
      <c r="O232" s="191">
        <v>0</v>
      </c>
      <c r="P232" s="118"/>
      <c r="Q232" s="191">
        <v>3038285</v>
      </c>
      <c r="R232" s="191">
        <v>-2523106</v>
      </c>
      <c r="S232" s="191">
        <v>348027</v>
      </c>
      <c r="T232" s="191">
        <v>464443</v>
      </c>
      <c r="U232" s="191">
        <v>0</v>
      </c>
      <c r="V232" s="118"/>
      <c r="W232" s="191">
        <v>4644731</v>
      </c>
      <c r="X232" s="191">
        <v>2735368</v>
      </c>
      <c r="Y232" s="191">
        <v>0</v>
      </c>
      <c r="Z232" s="191">
        <v>0</v>
      </c>
      <c r="AA232" s="191">
        <v>0</v>
      </c>
      <c r="AB232" s="118"/>
      <c r="AC232" s="191">
        <v>10522</v>
      </c>
      <c r="AD232" s="191">
        <v>0</v>
      </c>
      <c r="AE232" s="191">
        <v>0</v>
      </c>
      <c r="AF232" s="191">
        <v>0</v>
      </c>
      <c r="AG232" s="191">
        <v>0</v>
      </c>
      <c r="AH232" s="118"/>
      <c r="AI232" s="191">
        <v>-378494</v>
      </c>
      <c r="AJ232" s="191">
        <v>-181232</v>
      </c>
      <c r="AK232" s="191">
        <v>-173281</v>
      </c>
      <c r="AL232" s="191">
        <v>0</v>
      </c>
      <c r="AM232" s="191">
        <v>0</v>
      </c>
    </row>
    <row r="233" spans="1:39">
      <c r="A233" s="204">
        <v>36900</v>
      </c>
      <c r="B233" s="184" t="s">
        <v>209</v>
      </c>
      <c r="C233" s="188">
        <v>6.3170000000000001E-4</v>
      </c>
      <c r="E233" s="191">
        <v>946054</v>
      </c>
      <c r="F233" s="191">
        <v>216511</v>
      </c>
      <c r="G233" s="191">
        <v>112550</v>
      </c>
      <c r="H233" s="191">
        <v>43914</v>
      </c>
      <c r="I233" s="191">
        <v>0</v>
      </c>
      <c r="J233" s="118"/>
      <c r="K233" s="191">
        <v>236586</v>
      </c>
      <c r="L233" s="191">
        <v>213478</v>
      </c>
      <c r="M233" s="191">
        <v>84626</v>
      </c>
      <c r="N233" s="191">
        <v>0</v>
      </c>
      <c r="O233" s="191">
        <v>0</v>
      </c>
      <c r="P233" s="118"/>
      <c r="Q233" s="191">
        <v>287275</v>
      </c>
      <c r="R233" s="191">
        <v>-238564</v>
      </c>
      <c r="S233" s="191">
        <v>32907</v>
      </c>
      <c r="T233" s="191">
        <v>43914</v>
      </c>
      <c r="U233" s="191">
        <v>0</v>
      </c>
      <c r="V233" s="118"/>
      <c r="W233" s="191">
        <v>439167</v>
      </c>
      <c r="X233" s="191">
        <v>258634</v>
      </c>
      <c r="Y233" s="191">
        <v>0</v>
      </c>
      <c r="Z233" s="191">
        <v>0</v>
      </c>
      <c r="AA233" s="191">
        <v>0</v>
      </c>
      <c r="AB233" s="118"/>
      <c r="AC233" s="191">
        <v>8621</v>
      </c>
      <c r="AD233" s="191">
        <v>0</v>
      </c>
      <c r="AE233" s="191">
        <v>0</v>
      </c>
      <c r="AF233" s="191">
        <v>0</v>
      </c>
      <c r="AG233" s="191">
        <v>0</v>
      </c>
      <c r="AH233" s="118"/>
      <c r="AI233" s="191">
        <v>-25595</v>
      </c>
      <c r="AJ233" s="191">
        <v>-17037</v>
      </c>
      <c r="AK233" s="191">
        <v>-4983</v>
      </c>
      <c r="AL233" s="191">
        <v>0</v>
      </c>
      <c r="AM233" s="191">
        <v>0</v>
      </c>
    </row>
    <row r="234" spans="1:39">
      <c r="A234" s="204">
        <v>36901</v>
      </c>
      <c r="B234" s="184" t="s">
        <v>210</v>
      </c>
      <c r="C234" s="188">
        <v>2.5720000000000002E-4</v>
      </c>
      <c r="E234" s="191">
        <v>453991</v>
      </c>
      <c r="F234" s="191">
        <v>141647</v>
      </c>
      <c r="G234" s="191">
        <v>77258</v>
      </c>
      <c r="H234" s="191">
        <v>17880</v>
      </c>
      <c r="I234" s="191">
        <v>0</v>
      </c>
      <c r="J234" s="118"/>
      <c r="K234" s="191">
        <v>96327</v>
      </c>
      <c r="L234" s="191">
        <v>86919</v>
      </c>
      <c r="M234" s="191">
        <v>34456</v>
      </c>
      <c r="N234" s="191">
        <v>0</v>
      </c>
      <c r="O234" s="191">
        <v>0</v>
      </c>
      <c r="P234" s="118"/>
      <c r="Q234" s="191">
        <v>116966</v>
      </c>
      <c r="R234" s="191">
        <v>-97133</v>
      </c>
      <c r="S234" s="191">
        <v>13398</v>
      </c>
      <c r="T234" s="191">
        <v>17880</v>
      </c>
      <c r="U234" s="191">
        <v>0</v>
      </c>
      <c r="V234" s="118"/>
      <c r="W234" s="191">
        <v>178809</v>
      </c>
      <c r="X234" s="191">
        <v>105304</v>
      </c>
      <c r="Y234" s="191">
        <v>0</v>
      </c>
      <c r="Z234" s="191">
        <v>0</v>
      </c>
      <c r="AA234" s="191">
        <v>0</v>
      </c>
      <c r="AB234" s="118"/>
      <c r="AC234" s="191">
        <v>61889</v>
      </c>
      <c r="AD234" s="191">
        <v>46557</v>
      </c>
      <c r="AE234" s="191">
        <v>29404</v>
      </c>
      <c r="AF234" s="191">
        <v>0</v>
      </c>
      <c r="AG234" s="191">
        <v>0</v>
      </c>
      <c r="AH234" s="118"/>
      <c r="AI234" s="191">
        <v>0</v>
      </c>
      <c r="AJ234" s="191">
        <v>0</v>
      </c>
      <c r="AK234" s="191">
        <v>0</v>
      </c>
      <c r="AL234" s="191">
        <v>0</v>
      </c>
      <c r="AM234" s="191">
        <v>0</v>
      </c>
    </row>
    <row r="235" spans="1:39">
      <c r="A235" s="204">
        <v>36905</v>
      </c>
      <c r="B235" s="184" t="s">
        <v>211</v>
      </c>
      <c r="C235" s="188">
        <v>2.33E-4</v>
      </c>
      <c r="E235" s="191">
        <v>423755</v>
      </c>
      <c r="F235" s="191">
        <v>119392</v>
      </c>
      <c r="G235" s="191">
        <v>61408</v>
      </c>
      <c r="H235" s="191">
        <v>16197</v>
      </c>
      <c r="I235" s="191">
        <v>0</v>
      </c>
      <c r="J235" s="118"/>
      <c r="K235" s="191">
        <v>87264</v>
      </c>
      <c r="L235" s="191">
        <v>78740</v>
      </c>
      <c r="M235" s="191">
        <v>31214</v>
      </c>
      <c r="N235" s="191">
        <v>0</v>
      </c>
      <c r="O235" s="191">
        <v>0</v>
      </c>
      <c r="P235" s="118"/>
      <c r="Q235" s="191">
        <v>105960</v>
      </c>
      <c r="R235" s="191">
        <v>-87993</v>
      </c>
      <c r="S235" s="191">
        <v>12137</v>
      </c>
      <c r="T235" s="191">
        <v>16197</v>
      </c>
      <c r="U235" s="191">
        <v>0</v>
      </c>
      <c r="V235" s="118"/>
      <c r="W235" s="191">
        <v>161985</v>
      </c>
      <c r="X235" s="191">
        <v>95396</v>
      </c>
      <c r="Y235" s="191">
        <v>0</v>
      </c>
      <c r="Z235" s="191">
        <v>0</v>
      </c>
      <c r="AA235" s="191">
        <v>0</v>
      </c>
      <c r="AB235" s="118"/>
      <c r="AC235" s="191">
        <v>68546</v>
      </c>
      <c r="AD235" s="191">
        <v>33249</v>
      </c>
      <c r="AE235" s="191">
        <v>18057</v>
      </c>
      <c r="AF235" s="191">
        <v>0</v>
      </c>
      <c r="AG235" s="191">
        <v>0</v>
      </c>
      <c r="AH235" s="118"/>
      <c r="AI235" s="191">
        <v>0</v>
      </c>
      <c r="AJ235" s="191">
        <v>0</v>
      </c>
      <c r="AK235" s="191">
        <v>0</v>
      </c>
      <c r="AL235" s="191">
        <v>0</v>
      </c>
      <c r="AM235" s="191">
        <v>0</v>
      </c>
    </row>
    <row r="236" spans="1:39">
      <c r="A236" s="204">
        <v>37000</v>
      </c>
      <c r="B236" s="184" t="s">
        <v>212</v>
      </c>
      <c r="C236" s="188">
        <v>2.1031999999999999E-3</v>
      </c>
      <c r="E236" s="191">
        <v>2913203</v>
      </c>
      <c r="F236" s="191">
        <v>589136</v>
      </c>
      <c r="G236" s="191">
        <v>232259</v>
      </c>
      <c r="H236" s="191">
        <v>146208</v>
      </c>
      <c r="I236" s="191">
        <v>0</v>
      </c>
      <c r="J236" s="118"/>
      <c r="K236" s="191">
        <v>787697</v>
      </c>
      <c r="L236" s="191">
        <v>710760</v>
      </c>
      <c r="M236" s="191">
        <v>281755</v>
      </c>
      <c r="N236" s="191">
        <v>0</v>
      </c>
      <c r="O236" s="191">
        <v>0</v>
      </c>
      <c r="P236" s="118"/>
      <c r="Q236" s="191">
        <v>956462</v>
      </c>
      <c r="R236" s="191">
        <v>-794282</v>
      </c>
      <c r="S236" s="191">
        <v>109560</v>
      </c>
      <c r="T236" s="191">
        <v>146208</v>
      </c>
      <c r="U236" s="191">
        <v>0</v>
      </c>
      <c r="V236" s="118"/>
      <c r="W236" s="191">
        <v>1462176</v>
      </c>
      <c r="X236" s="191">
        <v>861103</v>
      </c>
      <c r="Y236" s="191">
        <v>0</v>
      </c>
      <c r="Z236" s="191">
        <v>0</v>
      </c>
      <c r="AA236" s="191">
        <v>0</v>
      </c>
      <c r="AB236" s="118"/>
      <c r="AC236" s="191">
        <v>50067</v>
      </c>
      <c r="AD236" s="191">
        <v>0</v>
      </c>
      <c r="AE236" s="191">
        <v>0</v>
      </c>
      <c r="AF236" s="191">
        <v>0</v>
      </c>
      <c r="AG236" s="191">
        <v>0</v>
      </c>
      <c r="AH236" s="118"/>
      <c r="AI236" s="191">
        <v>-343199</v>
      </c>
      <c r="AJ236" s="191">
        <v>-188445</v>
      </c>
      <c r="AK236" s="191">
        <v>-159056</v>
      </c>
      <c r="AL236" s="191">
        <v>0</v>
      </c>
      <c r="AM236" s="191">
        <v>0</v>
      </c>
    </row>
    <row r="237" spans="1:39">
      <c r="A237" s="204">
        <v>37001</v>
      </c>
      <c r="B237" s="184" t="s">
        <v>368</v>
      </c>
      <c r="C237" s="188">
        <v>1.439E-4</v>
      </c>
      <c r="E237" s="191">
        <v>361763</v>
      </c>
      <c r="F237" s="191">
        <v>126080</v>
      </c>
      <c r="G237" s="191">
        <v>71391</v>
      </c>
      <c r="H237" s="191">
        <v>10003</v>
      </c>
      <c r="I237" s="191">
        <v>0</v>
      </c>
      <c r="J237" s="118"/>
      <c r="K237" s="191">
        <v>53894</v>
      </c>
      <c r="L237" s="191">
        <v>48630</v>
      </c>
      <c r="M237" s="191">
        <v>19278</v>
      </c>
      <c r="N237" s="191">
        <v>0</v>
      </c>
      <c r="O237" s="191">
        <v>0</v>
      </c>
      <c r="P237" s="118"/>
      <c r="Q237" s="191">
        <v>65441</v>
      </c>
      <c r="R237" s="191">
        <v>-54344</v>
      </c>
      <c r="S237" s="191">
        <v>7496</v>
      </c>
      <c r="T237" s="191">
        <v>10003</v>
      </c>
      <c r="U237" s="191">
        <v>0</v>
      </c>
      <c r="V237" s="118"/>
      <c r="W237" s="191">
        <v>100041</v>
      </c>
      <c r="X237" s="191">
        <v>58916</v>
      </c>
      <c r="Y237" s="191">
        <v>0</v>
      </c>
      <c r="Z237" s="191">
        <v>0</v>
      </c>
      <c r="AA237" s="191">
        <v>0</v>
      </c>
      <c r="AB237" s="118"/>
      <c r="AC237" s="191">
        <v>142387</v>
      </c>
      <c r="AD237" s="191">
        <v>72878</v>
      </c>
      <c r="AE237" s="191">
        <v>44617</v>
      </c>
      <c r="AF237" s="191">
        <v>0</v>
      </c>
      <c r="AG237" s="191">
        <v>0</v>
      </c>
      <c r="AH237" s="118"/>
      <c r="AI237" s="191">
        <v>0</v>
      </c>
      <c r="AJ237" s="191">
        <v>0</v>
      </c>
      <c r="AK237" s="191">
        <v>0</v>
      </c>
      <c r="AL237" s="191">
        <v>0</v>
      </c>
      <c r="AM237" s="191">
        <v>0</v>
      </c>
    </row>
    <row r="238" spans="1:39">
      <c r="A238" s="204">
        <v>37005</v>
      </c>
      <c r="B238" s="184" t="s">
        <v>213</v>
      </c>
      <c r="C238" s="188">
        <v>5.2260000000000002E-4</v>
      </c>
      <c r="E238" s="191">
        <v>854115</v>
      </c>
      <c r="F238" s="191">
        <v>238512</v>
      </c>
      <c r="G238" s="191">
        <v>126655</v>
      </c>
      <c r="H238" s="191">
        <v>36330</v>
      </c>
      <c r="I238" s="191">
        <v>0</v>
      </c>
      <c r="J238" s="118"/>
      <c r="K238" s="191">
        <v>195726</v>
      </c>
      <c r="L238" s="191">
        <v>176608</v>
      </c>
      <c r="M238" s="191">
        <v>70010</v>
      </c>
      <c r="N238" s="191">
        <v>0</v>
      </c>
      <c r="O238" s="191">
        <v>0</v>
      </c>
      <c r="P238" s="118"/>
      <c r="Q238" s="191">
        <v>237660</v>
      </c>
      <c r="R238" s="191">
        <v>-197362</v>
      </c>
      <c r="S238" s="191">
        <v>27223</v>
      </c>
      <c r="T238" s="191">
        <v>36330</v>
      </c>
      <c r="U238" s="191">
        <v>0</v>
      </c>
      <c r="V238" s="118"/>
      <c r="W238" s="191">
        <v>363319</v>
      </c>
      <c r="X238" s="191">
        <v>213966</v>
      </c>
      <c r="Y238" s="191">
        <v>0</v>
      </c>
      <c r="Z238" s="191">
        <v>0</v>
      </c>
      <c r="AA238" s="191">
        <v>0</v>
      </c>
      <c r="AB238" s="118"/>
      <c r="AC238" s="191">
        <v>57410</v>
      </c>
      <c r="AD238" s="191">
        <v>45300</v>
      </c>
      <c r="AE238" s="191">
        <v>29422</v>
      </c>
      <c r="AF238" s="191">
        <v>0</v>
      </c>
      <c r="AG238" s="191">
        <v>0</v>
      </c>
      <c r="AH238" s="118"/>
      <c r="AI238" s="191">
        <v>0</v>
      </c>
      <c r="AJ238" s="191">
        <v>0</v>
      </c>
      <c r="AK238" s="191">
        <v>0</v>
      </c>
      <c r="AL238" s="191">
        <v>0</v>
      </c>
      <c r="AM238" s="191">
        <v>0</v>
      </c>
    </row>
    <row r="239" spans="1:39">
      <c r="A239" s="204">
        <v>37100</v>
      </c>
      <c r="B239" s="184" t="s">
        <v>214</v>
      </c>
      <c r="C239" s="188">
        <v>3.3446999999999999E-3</v>
      </c>
      <c r="E239" s="191">
        <v>5097900</v>
      </c>
      <c r="F239" s="191">
        <v>1181095</v>
      </c>
      <c r="G239" s="191">
        <v>645242</v>
      </c>
      <c r="H239" s="191">
        <v>232514</v>
      </c>
      <c r="I239" s="191">
        <v>0</v>
      </c>
      <c r="J239" s="118"/>
      <c r="K239" s="191">
        <v>1252667</v>
      </c>
      <c r="L239" s="191">
        <v>1130315</v>
      </c>
      <c r="M239" s="191">
        <v>448073</v>
      </c>
      <c r="N239" s="191">
        <v>0</v>
      </c>
      <c r="O239" s="191">
        <v>0</v>
      </c>
      <c r="P239" s="118"/>
      <c r="Q239" s="191">
        <v>1521052</v>
      </c>
      <c r="R239" s="191">
        <v>-1263139</v>
      </c>
      <c r="S239" s="191">
        <v>174232</v>
      </c>
      <c r="T239" s="191">
        <v>232514</v>
      </c>
      <c r="U239" s="191">
        <v>0</v>
      </c>
      <c r="V239" s="118"/>
      <c r="W239" s="191">
        <v>2325286</v>
      </c>
      <c r="X239" s="191">
        <v>1369404</v>
      </c>
      <c r="Y239" s="191">
        <v>0</v>
      </c>
      <c r="Z239" s="191">
        <v>0</v>
      </c>
      <c r="AA239" s="191">
        <v>0</v>
      </c>
      <c r="AB239" s="118"/>
      <c r="AC239" s="191">
        <v>77315</v>
      </c>
      <c r="AD239" s="191">
        <v>22936</v>
      </c>
      <c r="AE239" s="191">
        <v>22937</v>
      </c>
      <c r="AF239" s="191">
        <v>0</v>
      </c>
      <c r="AG239" s="191">
        <v>0</v>
      </c>
      <c r="AH239" s="118"/>
      <c r="AI239" s="191">
        <v>-78420</v>
      </c>
      <c r="AJ239" s="191">
        <v>-78421</v>
      </c>
      <c r="AK239" s="191">
        <v>0</v>
      </c>
      <c r="AL239" s="191">
        <v>0</v>
      </c>
      <c r="AM239" s="191">
        <v>0</v>
      </c>
    </row>
    <row r="240" spans="1:39">
      <c r="A240" s="204">
        <v>37200</v>
      </c>
      <c r="B240" s="184" t="s">
        <v>215</v>
      </c>
      <c r="C240" s="188">
        <v>6.9430000000000002E-4</v>
      </c>
      <c r="E240" s="191">
        <v>1001644</v>
      </c>
      <c r="F240" s="191">
        <v>203917</v>
      </c>
      <c r="G240" s="191">
        <v>138047</v>
      </c>
      <c r="H240" s="191">
        <v>48266</v>
      </c>
      <c r="I240" s="191">
        <v>0</v>
      </c>
      <c r="J240" s="118"/>
      <c r="K240" s="191">
        <v>260031</v>
      </c>
      <c r="L240" s="191">
        <v>234633</v>
      </c>
      <c r="M240" s="191">
        <v>93012</v>
      </c>
      <c r="N240" s="191">
        <v>0</v>
      </c>
      <c r="O240" s="191">
        <v>0</v>
      </c>
      <c r="P240" s="118"/>
      <c r="Q240" s="191">
        <v>315743</v>
      </c>
      <c r="R240" s="191">
        <v>-262205</v>
      </c>
      <c r="S240" s="191">
        <v>36167</v>
      </c>
      <c r="T240" s="191">
        <v>48266</v>
      </c>
      <c r="U240" s="191">
        <v>0</v>
      </c>
      <c r="V240" s="118"/>
      <c r="W240" s="191">
        <v>482688</v>
      </c>
      <c r="X240" s="191">
        <v>284264</v>
      </c>
      <c r="Y240" s="191">
        <v>0</v>
      </c>
      <c r="Z240" s="191">
        <v>0</v>
      </c>
      <c r="AA240" s="191">
        <v>0</v>
      </c>
      <c r="AB240" s="118"/>
      <c r="AC240" s="191">
        <v>16943</v>
      </c>
      <c r="AD240" s="191">
        <v>8867</v>
      </c>
      <c r="AE240" s="191">
        <v>8868</v>
      </c>
      <c r="AF240" s="191">
        <v>0</v>
      </c>
      <c r="AG240" s="191">
        <v>0</v>
      </c>
      <c r="AH240" s="118"/>
      <c r="AI240" s="191">
        <v>-73761</v>
      </c>
      <c r="AJ240" s="191">
        <v>-61642</v>
      </c>
      <c r="AK240" s="191">
        <v>0</v>
      </c>
      <c r="AL240" s="191">
        <v>0</v>
      </c>
      <c r="AM240" s="191">
        <v>0</v>
      </c>
    </row>
    <row r="241" spans="1:39">
      <c r="A241" s="204">
        <v>37300</v>
      </c>
      <c r="B241" s="184" t="s">
        <v>216</v>
      </c>
      <c r="C241" s="188">
        <v>1.8748E-3</v>
      </c>
      <c r="E241" s="191">
        <v>2679049</v>
      </c>
      <c r="F241" s="191">
        <v>490311</v>
      </c>
      <c r="G241" s="191">
        <v>189486</v>
      </c>
      <c r="H241" s="191">
        <v>130330</v>
      </c>
      <c r="I241" s="191">
        <v>0</v>
      </c>
      <c r="J241" s="118"/>
      <c r="K241" s="191">
        <v>702156</v>
      </c>
      <c r="L241" s="191">
        <v>633574</v>
      </c>
      <c r="M241" s="191">
        <v>251158</v>
      </c>
      <c r="N241" s="191">
        <v>0</v>
      </c>
      <c r="O241" s="191">
        <v>0</v>
      </c>
      <c r="P241" s="118"/>
      <c r="Q241" s="191">
        <v>852593</v>
      </c>
      <c r="R241" s="191">
        <v>-708026</v>
      </c>
      <c r="S241" s="191">
        <v>97662</v>
      </c>
      <c r="T241" s="191">
        <v>130330</v>
      </c>
      <c r="U241" s="191">
        <v>0</v>
      </c>
      <c r="V241" s="118"/>
      <c r="W241" s="191">
        <v>1303389</v>
      </c>
      <c r="X241" s="191">
        <v>767590</v>
      </c>
      <c r="Y241" s="191">
        <v>0</v>
      </c>
      <c r="Z241" s="191">
        <v>0</v>
      </c>
      <c r="AA241" s="191">
        <v>0</v>
      </c>
      <c r="AB241" s="118"/>
      <c r="AC241" s="191">
        <v>23739</v>
      </c>
      <c r="AD241" s="191">
        <v>0</v>
      </c>
      <c r="AE241" s="191">
        <v>0</v>
      </c>
      <c r="AF241" s="191">
        <v>0</v>
      </c>
      <c r="AG241" s="191">
        <v>0</v>
      </c>
      <c r="AH241" s="118"/>
      <c r="AI241" s="191">
        <v>-202828</v>
      </c>
      <c r="AJ241" s="191">
        <v>-202827</v>
      </c>
      <c r="AK241" s="191">
        <v>-159334</v>
      </c>
      <c r="AL241" s="191">
        <v>0</v>
      </c>
      <c r="AM241" s="191">
        <v>0</v>
      </c>
    </row>
    <row r="242" spans="1:39">
      <c r="A242" s="204">
        <v>37301</v>
      </c>
      <c r="B242" s="184" t="s">
        <v>217</v>
      </c>
      <c r="C242" s="188">
        <v>2.1670000000000001E-4</v>
      </c>
      <c r="E242" s="191">
        <v>343969</v>
      </c>
      <c r="F242" s="191">
        <v>77973</v>
      </c>
      <c r="G242" s="191">
        <v>45725</v>
      </c>
      <c r="H242" s="191">
        <v>15064</v>
      </c>
      <c r="I242" s="191">
        <v>0</v>
      </c>
      <c r="J242" s="118"/>
      <c r="K242" s="191">
        <v>81159</v>
      </c>
      <c r="L242" s="191">
        <v>73232</v>
      </c>
      <c r="M242" s="191">
        <v>29030</v>
      </c>
      <c r="N242" s="191">
        <v>0</v>
      </c>
      <c r="O242" s="191">
        <v>0</v>
      </c>
      <c r="P242" s="118"/>
      <c r="Q242" s="191">
        <v>98548</v>
      </c>
      <c r="R242" s="191">
        <v>-81838</v>
      </c>
      <c r="S242" s="191">
        <v>11288</v>
      </c>
      <c r="T242" s="191">
        <v>15064</v>
      </c>
      <c r="U242" s="191">
        <v>0</v>
      </c>
      <c r="V242" s="118"/>
      <c r="W242" s="191">
        <v>150653</v>
      </c>
      <c r="X242" s="191">
        <v>88722</v>
      </c>
      <c r="Y242" s="191">
        <v>0</v>
      </c>
      <c r="Z242" s="191">
        <v>0</v>
      </c>
      <c r="AA242" s="191">
        <v>0</v>
      </c>
      <c r="AB242" s="118"/>
      <c r="AC242" s="191">
        <v>21341</v>
      </c>
      <c r="AD242" s="191">
        <v>5407</v>
      </c>
      <c r="AE242" s="191">
        <v>5407</v>
      </c>
      <c r="AF242" s="191">
        <v>0</v>
      </c>
      <c r="AG242" s="191">
        <v>0</v>
      </c>
      <c r="AH242" s="118"/>
      <c r="AI242" s="191">
        <v>-7732</v>
      </c>
      <c r="AJ242" s="191">
        <v>-7550</v>
      </c>
      <c r="AK242" s="191">
        <v>0</v>
      </c>
      <c r="AL242" s="191">
        <v>0</v>
      </c>
      <c r="AM242" s="191">
        <v>0</v>
      </c>
    </row>
    <row r="243" spans="1:39">
      <c r="A243" s="204">
        <v>37305</v>
      </c>
      <c r="B243" s="184" t="s">
        <v>218</v>
      </c>
      <c r="C243" s="188">
        <v>4.8200000000000001E-4</v>
      </c>
      <c r="E243" s="191">
        <v>714412</v>
      </c>
      <c r="F243" s="191">
        <v>192092</v>
      </c>
      <c r="G243" s="191">
        <v>130239</v>
      </c>
      <c r="H243" s="191">
        <v>33507</v>
      </c>
      <c r="I243" s="191">
        <v>0</v>
      </c>
      <c r="J243" s="118"/>
      <c r="K243" s="191">
        <v>180520</v>
      </c>
      <c r="L243" s="191">
        <v>162888</v>
      </c>
      <c r="M243" s="191">
        <v>64571</v>
      </c>
      <c r="N243" s="191">
        <v>0</v>
      </c>
      <c r="O243" s="191">
        <v>0</v>
      </c>
      <c r="P243" s="118"/>
      <c r="Q243" s="191">
        <v>219197</v>
      </c>
      <c r="R243" s="191">
        <v>-182029</v>
      </c>
      <c r="S243" s="191">
        <v>25108</v>
      </c>
      <c r="T243" s="191">
        <v>33507</v>
      </c>
      <c r="U243" s="191">
        <v>0</v>
      </c>
      <c r="V243" s="118"/>
      <c r="W243" s="191">
        <v>335094</v>
      </c>
      <c r="X243" s="191">
        <v>197343</v>
      </c>
      <c r="Y243" s="191">
        <v>0</v>
      </c>
      <c r="Z243" s="191">
        <v>0</v>
      </c>
      <c r="AA243" s="191">
        <v>0</v>
      </c>
      <c r="AB243" s="118"/>
      <c r="AC243" s="191">
        <v>40562</v>
      </c>
      <c r="AD243" s="191">
        <v>40562</v>
      </c>
      <c r="AE243" s="191">
        <v>40560</v>
      </c>
      <c r="AF243" s="191">
        <v>0</v>
      </c>
      <c r="AG243" s="191">
        <v>0</v>
      </c>
      <c r="AH243" s="118"/>
      <c r="AI243" s="191">
        <v>-60961</v>
      </c>
      <c r="AJ243" s="191">
        <v>-26672</v>
      </c>
      <c r="AK243" s="191">
        <v>0</v>
      </c>
      <c r="AL243" s="191">
        <v>0</v>
      </c>
      <c r="AM243" s="191">
        <v>0</v>
      </c>
    </row>
    <row r="244" spans="1:39">
      <c r="A244" s="204">
        <v>37400</v>
      </c>
      <c r="B244" s="184" t="s">
        <v>219</v>
      </c>
      <c r="C244" s="188">
        <v>9.2034000000000005E-3</v>
      </c>
      <c r="E244" s="191">
        <v>13138228</v>
      </c>
      <c r="F244" s="191">
        <v>3092659</v>
      </c>
      <c r="G244" s="191">
        <v>1644006</v>
      </c>
      <c r="H244" s="191">
        <v>639793</v>
      </c>
      <c r="I244" s="191">
        <v>0</v>
      </c>
      <c r="J244" s="118"/>
      <c r="K244" s="191">
        <v>3446885</v>
      </c>
      <c r="L244" s="191">
        <v>3110215</v>
      </c>
      <c r="M244" s="191">
        <v>1232933</v>
      </c>
      <c r="N244" s="191">
        <v>0</v>
      </c>
      <c r="O244" s="191">
        <v>0</v>
      </c>
      <c r="P244" s="118"/>
      <c r="Q244" s="191">
        <v>4185384</v>
      </c>
      <c r="R244" s="191">
        <v>-3475701</v>
      </c>
      <c r="S244" s="191">
        <v>479424</v>
      </c>
      <c r="T244" s="191">
        <v>639793</v>
      </c>
      <c r="U244" s="191">
        <v>0</v>
      </c>
      <c r="V244" s="118"/>
      <c r="W244" s="191">
        <v>6398342</v>
      </c>
      <c r="X244" s="191">
        <v>3768102</v>
      </c>
      <c r="Y244" s="191">
        <v>0</v>
      </c>
      <c r="Z244" s="191">
        <v>0</v>
      </c>
      <c r="AA244" s="191">
        <v>0</v>
      </c>
      <c r="AB244" s="118"/>
      <c r="AC244" s="191">
        <v>0</v>
      </c>
      <c r="AD244" s="191">
        <v>0</v>
      </c>
      <c r="AE244" s="191">
        <v>0</v>
      </c>
      <c r="AF244" s="191">
        <v>0</v>
      </c>
      <c r="AG244" s="191">
        <v>0</v>
      </c>
      <c r="AH244" s="118"/>
      <c r="AI244" s="191">
        <v>-892383</v>
      </c>
      <c r="AJ244" s="191">
        <v>-309957</v>
      </c>
      <c r="AK244" s="191">
        <v>-68351</v>
      </c>
      <c r="AL244" s="191">
        <v>0</v>
      </c>
      <c r="AM244" s="191">
        <v>0</v>
      </c>
    </row>
    <row r="245" spans="1:39">
      <c r="A245" s="204">
        <v>37405</v>
      </c>
      <c r="B245" s="184" t="s">
        <v>220</v>
      </c>
      <c r="C245" s="188">
        <v>1.9296999999999999E-3</v>
      </c>
      <c r="E245" s="191">
        <v>2657191</v>
      </c>
      <c r="F245" s="191">
        <v>372632</v>
      </c>
      <c r="G245" s="191">
        <v>156405</v>
      </c>
      <c r="H245" s="191">
        <v>134147</v>
      </c>
      <c r="I245" s="191">
        <v>0</v>
      </c>
      <c r="J245" s="118"/>
      <c r="K245" s="191">
        <v>722717</v>
      </c>
      <c r="L245" s="191">
        <v>652127</v>
      </c>
      <c r="M245" s="191">
        <v>258512</v>
      </c>
      <c r="N245" s="191">
        <v>0</v>
      </c>
      <c r="O245" s="191">
        <v>0</v>
      </c>
      <c r="P245" s="118"/>
      <c r="Q245" s="191">
        <v>877560</v>
      </c>
      <c r="R245" s="191">
        <v>-728759</v>
      </c>
      <c r="S245" s="191">
        <v>100522</v>
      </c>
      <c r="T245" s="191">
        <v>134147</v>
      </c>
      <c r="U245" s="191">
        <v>0</v>
      </c>
      <c r="V245" s="118"/>
      <c r="W245" s="191">
        <v>1341556</v>
      </c>
      <c r="X245" s="191">
        <v>790067</v>
      </c>
      <c r="Y245" s="191">
        <v>0</v>
      </c>
      <c r="Z245" s="191">
        <v>0</v>
      </c>
      <c r="AA245" s="191">
        <v>0</v>
      </c>
      <c r="AB245" s="118"/>
      <c r="AC245" s="191">
        <v>56162</v>
      </c>
      <c r="AD245" s="191">
        <v>0</v>
      </c>
      <c r="AE245" s="191">
        <v>0</v>
      </c>
      <c r="AF245" s="191">
        <v>0</v>
      </c>
      <c r="AG245" s="191">
        <v>0</v>
      </c>
      <c r="AH245" s="118"/>
      <c r="AI245" s="191">
        <v>-340804</v>
      </c>
      <c r="AJ245" s="191">
        <v>-340803</v>
      </c>
      <c r="AK245" s="191">
        <v>-202629</v>
      </c>
      <c r="AL245" s="191">
        <v>0</v>
      </c>
      <c r="AM245" s="191">
        <v>0</v>
      </c>
    </row>
    <row r="246" spans="1:39">
      <c r="A246" s="204">
        <v>37500</v>
      </c>
      <c r="B246" s="184" t="s">
        <v>221</v>
      </c>
      <c r="C246" s="188">
        <v>9.946E-4</v>
      </c>
      <c r="E246" s="191">
        <v>1507587</v>
      </c>
      <c r="F246" s="191">
        <v>371182</v>
      </c>
      <c r="G246" s="191">
        <v>201857</v>
      </c>
      <c r="H246" s="191">
        <v>69142</v>
      </c>
      <c r="I246" s="191">
        <v>0</v>
      </c>
      <c r="J246" s="118"/>
      <c r="K246" s="191">
        <v>372501</v>
      </c>
      <c r="L246" s="191">
        <v>336117</v>
      </c>
      <c r="M246" s="191">
        <v>133242</v>
      </c>
      <c r="N246" s="191">
        <v>0</v>
      </c>
      <c r="O246" s="191">
        <v>0</v>
      </c>
      <c r="P246" s="118"/>
      <c r="Q246" s="191">
        <v>452309</v>
      </c>
      <c r="R246" s="191">
        <v>-375615</v>
      </c>
      <c r="S246" s="191">
        <v>51811</v>
      </c>
      <c r="T246" s="191">
        <v>69142</v>
      </c>
      <c r="U246" s="191">
        <v>0</v>
      </c>
      <c r="V246" s="118"/>
      <c r="W246" s="191">
        <v>691461</v>
      </c>
      <c r="X246" s="191">
        <v>407214</v>
      </c>
      <c r="Y246" s="191">
        <v>0</v>
      </c>
      <c r="Z246" s="191">
        <v>0</v>
      </c>
      <c r="AA246" s="191">
        <v>0</v>
      </c>
      <c r="AB246" s="118"/>
      <c r="AC246" s="191">
        <v>19847</v>
      </c>
      <c r="AD246" s="191">
        <v>16803</v>
      </c>
      <c r="AE246" s="191">
        <v>16804</v>
      </c>
      <c r="AF246" s="191">
        <v>0</v>
      </c>
      <c r="AG246" s="191">
        <v>0</v>
      </c>
      <c r="AH246" s="118"/>
      <c r="AI246" s="191">
        <v>-28531</v>
      </c>
      <c r="AJ246" s="191">
        <v>-13337</v>
      </c>
      <c r="AK246" s="191">
        <v>0</v>
      </c>
      <c r="AL246" s="191">
        <v>0</v>
      </c>
      <c r="AM246" s="191">
        <v>0</v>
      </c>
    </row>
    <row r="247" spans="1:39">
      <c r="A247" s="204">
        <v>37600</v>
      </c>
      <c r="B247" s="184" t="s">
        <v>222</v>
      </c>
      <c r="C247" s="188">
        <v>5.9551999999999999E-3</v>
      </c>
      <c r="E247" s="191">
        <v>7934789</v>
      </c>
      <c r="F247" s="191">
        <v>1364518</v>
      </c>
      <c r="G247" s="191">
        <v>640739</v>
      </c>
      <c r="H247" s="191">
        <v>413988</v>
      </c>
      <c r="I247" s="191">
        <v>0</v>
      </c>
      <c r="J247" s="118"/>
      <c r="K247" s="191">
        <v>2230359</v>
      </c>
      <c r="L247" s="191">
        <v>2012512</v>
      </c>
      <c r="M247" s="191">
        <v>797788</v>
      </c>
      <c r="N247" s="191">
        <v>0</v>
      </c>
      <c r="O247" s="191">
        <v>0</v>
      </c>
      <c r="P247" s="118"/>
      <c r="Q247" s="191">
        <v>2708217</v>
      </c>
      <c r="R247" s="191">
        <v>-2249005</v>
      </c>
      <c r="S247" s="191">
        <v>310218</v>
      </c>
      <c r="T247" s="191">
        <v>413988</v>
      </c>
      <c r="U247" s="191">
        <v>0</v>
      </c>
      <c r="V247" s="118"/>
      <c r="W247" s="191">
        <v>4140144</v>
      </c>
      <c r="X247" s="191">
        <v>2438208</v>
      </c>
      <c r="Y247" s="191">
        <v>0</v>
      </c>
      <c r="Z247" s="191">
        <v>0</v>
      </c>
      <c r="AA247" s="191">
        <v>0</v>
      </c>
      <c r="AB247" s="118"/>
      <c r="AC247" s="191">
        <v>0</v>
      </c>
      <c r="AD247" s="191">
        <v>0</v>
      </c>
      <c r="AE247" s="191">
        <v>0</v>
      </c>
      <c r="AF247" s="191">
        <v>0</v>
      </c>
      <c r="AG247" s="191">
        <v>0</v>
      </c>
      <c r="AH247" s="118"/>
      <c r="AI247" s="191">
        <v>-1143931</v>
      </c>
      <c r="AJ247" s="191">
        <v>-837197</v>
      </c>
      <c r="AK247" s="191">
        <v>-467267</v>
      </c>
      <c r="AL247" s="191">
        <v>0</v>
      </c>
      <c r="AM247" s="191">
        <v>0</v>
      </c>
    </row>
    <row r="248" spans="1:39">
      <c r="A248" s="204">
        <v>37601</v>
      </c>
      <c r="B248" s="184" t="s">
        <v>223</v>
      </c>
      <c r="C248" s="188">
        <v>4.8840000000000005E-4</v>
      </c>
      <c r="E248" s="191">
        <v>1132467</v>
      </c>
      <c r="F248" s="191">
        <v>466742</v>
      </c>
      <c r="G248" s="191">
        <v>329446</v>
      </c>
      <c r="H248" s="191">
        <v>33952</v>
      </c>
      <c r="I248" s="191">
        <v>0</v>
      </c>
      <c r="J248" s="118"/>
      <c r="K248" s="191">
        <v>182917</v>
      </c>
      <c r="L248" s="191">
        <v>165051</v>
      </c>
      <c r="M248" s="191">
        <v>65429</v>
      </c>
      <c r="N248" s="191">
        <v>0</v>
      </c>
      <c r="O248" s="191">
        <v>0</v>
      </c>
      <c r="P248" s="118"/>
      <c r="Q248" s="191">
        <v>222107</v>
      </c>
      <c r="R248" s="191">
        <v>-184446</v>
      </c>
      <c r="S248" s="191">
        <v>25442</v>
      </c>
      <c r="T248" s="191">
        <v>33952</v>
      </c>
      <c r="U248" s="191">
        <v>0</v>
      </c>
      <c r="V248" s="118"/>
      <c r="W248" s="191">
        <v>339543</v>
      </c>
      <c r="X248" s="191">
        <v>199963</v>
      </c>
      <c r="Y248" s="191">
        <v>0</v>
      </c>
      <c r="Z248" s="191">
        <v>0</v>
      </c>
      <c r="AA248" s="191">
        <v>0</v>
      </c>
      <c r="AB248" s="118"/>
      <c r="AC248" s="191">
        <v>387900</v>
      </c>
      <c r="AD248" s="191">
        <v>286174</v>
      </c>
      <c r="AE248" s="191">
        <v>238575</v>
      </c>
      <c r="AF248" s="191">
        <v>0</v>
      </c>
      <c r="AG248" s="191">
        <v>0</v>
      </c>
      <c r="AH248" s="118"/>
      <c r="AI248" s="191">
        <v>0</v>
      </c>
      <c r="AJ248" s="191">
        <v>0</v>
      </c>
      <c r="AK248" s="191">
        <v>0</v>
      </c>
      <c r="AL248" s="191">
        <v>0</v>
      </c>
      <c r="AM248" s="191">
        <v>0</v>
      </c>
    </row>
    <row r="249" spans="1:39">
      <c r="A249" s="204">
        <v>37605</v>
      </c>
      <c r="B249" s="184" t="s">
        <v>224</v>
      </c>
      <c r="C249" s="188">
        <v>7.4850000000000003E-4</v>
      </c>
      <c r="E249" s="191">
        <v>1075086</v>
      </c>
      <c r="F249" s="191">
        <v>187697</v>
      </c>
      <c r="G249" s="191">
        <v>81958</v>
      </c>
      <c r="H249" s="191">
        <v>52033</v>
      </c>
      <c r="I249" s="191">
        <v>0</v>
      </c>
      <c r="J249" s="118"/>
      <c r="K249" s="191">
        <v>280330</v>
      </c>
      <c r="L249" s="191">
        <v>252950</v>
      </c>
      <c r="M249" s="191">
        <v>100273</v>
      </c>
      <c r="N249" s="191">
        <v>0</v>
      </c>
      <c r="O249" s="191">
        <v>0</v>
      </c>
      <c r="P249" s="118"/>
      <c r="Q249" s="191">
        <v>340392</v>
      </c>
      <c r="R249" s="191">
        <v>-282674</v>
      </c>
      <c r="S249" s="191">
        <v>38991</v>
      </c>
      <c r="T249" s="191">
        <v>52033</v>
      </c>
      <c r="U249" s="191">
        <v>0</v>
      </c>
      <c r="V249" s="118"/>
      <c r="W249" s="191">
        <v>520368</v>
      </c>
      <c r="X249" s="191">
        <v>306455</v>
      </c>
      <c r="Y249" s="191">
        <v>0</v>
      </c>
      <c r="Z249" s="191">
        <v>0</v>
      </c>
      <c r="AA249" s="191">
        <v>0</v>
      </c>
      <c r="AB249" s="118"/>
      <c r="AC249" s="191">
        <v>23031</v>
      </c>
      <c r="AD249" s="191">
        <v>0</v>
      </c>
      <c r="AE249" s="191">
        <v>0</v>
      </c>
      <c r="AF249" s="191">
        <v>0</v>
      </c>
      <c r="AG249" s="191">
        <v>0</v>
      </c>
      <c r="AH249" s="118"/>
      <c r="AI249" s="191">
        <v>-89035</v>
      </c>
      <c r="AJ249" s="191">
        <v>-89034</v>
      </c>
      <c r="AK249" s="191">
        <v>-57306</v>
      </c>
      <c r="AL249" s="191">
        <v>0</v>
      </c>
      <c r="AM249" s="191">
        <v>0</v>
      </c>
    </row>
    <row r="250" spans="1:39">
      <c r="A250" s="204">
        <v>37610</v>
      </c>
      <c r="B250" s="184" t="s">
        <v>225</v>
      </c>
      <c r="C250" s="188">
        <v>1.8977E-3</v>
      </c>
      <c r="E250" s="191">
        <v>2530592</v>
      </c>
      <c r="F250" s="191">
        <v>477295</v>
      </c>
      <c r="G250" s="191">
        <v>270693</v>
      </c>
      <c r="H250" s="191">
        <v>131922</v>
      </c>
      <c r="I250" s="191">
        <v>0</v>
      </c>
      <c r="J250" s="118"/>
      <c r="K250" s="191">
        <v>710732</v>
      </c>
      <c r="L250" s="191">
        <v>641313</v>
      </c>
      <c r="M250" s="191">
        <v>254225</v>
      </c>
      <c r="N250" s="191">
        <v>0</v>
      </c>
      <c r="O250" s="191">
        <v>0</v>
      </c>
      <c r="P250" s="118"/>
      <c r="Q250" s="191">
        <v>863008</v>
      </c>
      <c r="R250" s="191">
        <v>-716674</v>
      </c>
      <c r="S250" s="191">
        <v>98855</v>
      </c>
      <c r="T250" s="191">
        <v>131922</v>
      </c>
      <c r="U250" s="191">
        <v>0</v>
      </c>
      <c r="V250" s="118"/>
      <c r="W250" s="191">
        <v>1319310</v>
      </c>
      <c r="X250" s="191">
        <v>776966</v>
      </c>
      <c r="Y250" s="191">
        <v>0</v>
      </c>
      <c r="Z250" s="191">
        <v>0</v>
      </c>
      <c r="AA250" s="191">
        <v>0</v>
      </c>
      <c r="AB250" s="118"/>
      <c r="AC250" s="191">
        <v>0</v>
      </c>
      <c r="AD250" s="191">
        <v>0</v>
      </c>
      <c r="AE250" s="191">
        <v>0</v>
      </c>
      <c r="AF250" s="191">
        <v>0</v>
      </c>
      <c r="AG250" s="191">
        <v>0</v>
      </c>
      <c r="AH250" s="118"/>
      <c r="AI250" s="191">
        <v>-362458</v>
      </c>
      <c r="AJ250" s="191">
        <v>-224310</v>
      </c>
      <c r="AK250" s="191">
        <v>-82387</v>
      </c>
      <c r="AL250" s="191">
        <v>0</v>
      </c>
      <c r="AM250" s="191">
        <v>0</v>
      </c>
    </row>
    <row r="251" spans="1:39">
      <c r="A251" s="204">
        <v>37700</v>
      </c>
      <c r="B251" s="184" t="s">
        <v>226</v>
      </c>
      <c r="C251" s="188">
        <v>2.5929999999999998E-3</v>
      </c>
      <c r="E251" s="191">
        <v>3692067</v>
      </c>
      <c r="F251" s="191">
        <v>785094</v>
      </c>
      <c r="G251" s="191">
        <v>415715</v>
      </c>
      <c r="H251" s="191">
        <v>180258</v>
      </c>
      <c r="I251" s="191">
        <v>0</v>
      </c>
      <c r="J251" s="118"/>
      <c r="K251" s="191">
        <v>971138</v>
      </c>
      <c r="L251" s="191">
        <v>876284</v>
      </c>
      <c r="M251" s="191">
        <v>347371</v>
      </c>
      <c r="N251" s="191">
        <v>0</v>
      </c>
      <c r="O251" s="191">
        <v>0</v>
      </c>
      <c r="P251" s="118"/>
      <c r="Q251" s="191">
        <v>1179206</v>
      </c>
      <c r="R251" s="191">
        <v>-979257</v>
      </c>
      <c r="S251" s="191">
        <v>135075</v>
      </c>
      <c r="T251" s="191">
        <v>180258</v>
      </c>
      <c r="U251" s="191">
        <v>0</v>
      </c>
      <c r="V251" s="118"/>
      <c r="W251" s="191">
        <v>1802692</v>
      </c>
      <c r="X251" s="191">
        <v>1061639</v>
      </c>
      <c r="Y251" s="191">
        <v>0</v>
      </c>
      <c r="Z251" s="191">
        <v>0</v>
      </c>
      <c r="AA251" s="191">
        <v>0</v>
      </c>
      <c r="AB251" s="118"/>
      <c r="AC251" s="191">
        <v>7749</v>
      </c>
      <c r="AD251" s="191">
        <v>0</v>
      </c>
      <c r="AE251" s="191">
        <v>0</v>
      </c>
      <c r="AF251" s="191">
        <v>0</v>
      </c>
      <c r="AG251" s="191">
        <v>0</v>
      </c>
      <c r="AH251" s="118"/>
      <c r="AI251" s="191">
        <v>-268718</v>
      </c>
      <c r="AJ251" s="191">
        <v>-173572</v>
      </c>
      <c r="AK251" s="191">
        <v>-66731</v>
      </c>
      <c r="AL251" s="191">
        <v>0</v>
      </c>
      <c r="AM251" s="191">
        <v>0</v>
      </c>
    </row>
    <row r="252" spans="1:39">
      <c r="A252" s="204">
        <v>37705</v>
      </c>
      <c r="B252" s="184" t="s">
        <v>227</v>
      </c>
      <c r="C252" s="188">
        <v>7.9149999999999999E-4</v>
      </c>
      <c r="E252" s="191">
        <v>1179233</v>
      </c>
      <c r="F252" s="191">
        <v>258633</v>
      </c>
      <c r="G252" s="191">
        <v>84790</v>
      </c>
      <c r="H252" s="191">
        <v>55023</v>
      </c>
      <c r="I252" s="191">
        <v>0</v>
      </c>
      <c r="J252" s="118"/>
      <c r="K252" s="191">
        <v>296435</v>
      </c>
      <c r="L252" s="191">
        <v>267481</v>
      </c>
      <c r="M252" s="191">
        <v>106033</v>
      </c>
      <c r="N252" s="191">
        <v>0</v>
      </c>
      <c r="O252" s="191">
        <v>0</v>
      </c>
      <c r="P252" s="118"/>
      <c r="Q252" s="191">
        <v>359946</v>
      </c>
      <c r="R252" s="191">
        <v>-298913</v>
      </c>
      <c r="S252" s="191">
        <v>41231</v>
      </c>
      <c r="T252" s="191">
        <v>55023</v>
      </c>
      <c r="U252" s="191">
        <v>0</v>
      </c>
      <c r="V252" s="118"/>
      <c r="W252" s="191">
        <v>550263</v>
      </c>
      <c r="X252" s="191">
        <v>324060</v>
      </c>
      <c r="Y252" s="191">
        <v>0</v>
      </c>
      <c r="Z252" s="191">
        <v>0</v>
      </c>
      <c r="AA252" s="191">
        <v>0</v>
      </c>
      <c r="AB252" s="118"/>
      <c r="AC252" s="191">
        <v>35271</v>
      </c>
      <c r="AD252" s="191">
        <v>28481</v>
      </c>
      <c r="AE252" s="191">
        <v>0</v>
      </c>
      <c r="AF252" s="191">
        <v>0</v>
      </c>
      <c r="AG252" s="191">
        <v>0</v>
      </c>
      <c r="AH252" s="118"/>
      <c r="AI252" s="191">
        <v>-62682</v>
      </c>
      <c r="AJ252" s="191">
        <v>-62476</v>
      </c>
      <c r="AK252" s="191">
        <v>-62474</v>
      </c>
      <c r="AL252" s="191">
        <v>0</v>
      </c>
      <c r="AM252" s="191">
        <v>0</v>
      </c>
    </row>
    <row r="253" spans="1:39">
      <c r="A253" s="204">
        <v>37800</v>
      </c>
      <c r="B253" s="184" t="s">
        <v>228</v>
      </c>
      <c r="C253" s="188">
        <v>8.2638E-3</v>
      </c>
      <c r="E253" s="191">
        <v>12400921</v>
      </c>
      <c r="F253" s="191">
        <v>2900999</v>
      </c>
      <c r="G253" s="191">
        <v>1364687</v>
      </c>
      <c r="H253" s="191">
        <v>574475</v>
      </c>
      <c r="I253" s="191">
        <v>0</v>
      </c>
      <c r="J253" s="118"/>
      <c r="K253" s="191">
        <v>3094983</v>
      </c>
      <c r="L253" s="191">
        <v>2792685</v>
      </c>
      <c r="M253" s="191">
        <v>1107060</v>
      </c>
      <c r="N253" s="191">
        <v>0</v>
      </c>
      <c r="O253" s="191">
        <v>0</v>
      </c>
      <c r="P253" s="118"/>
      <c r="Q253" s="191">
        <v>3758087</v>
      </c>
      <c r="R253" s="191">
        <v>-3120857</v>
      </c>
      <c r="S253" s="191">
        <v>430478</v>
      </c>
      <c r="T253" s="191">
        <v>574475</v>
      </c>
      <c r="U253" s="191">
        <v>0</v>
      </c>
      <c r="V253" s="118"/>
      <c r="W253" s="191">
        <v>5745118</v>
      </c>
      <c r="X253" s="191">
        <v>3383406</v>
      </c>
      <c r="Y253" s="191">
        <v>0</v>
      </c>
      <c r="Z253" s="191">
        <v>0</v>
      </c>
      <c r="AA253" s="191">
        <v>0</v>
      </c>
      <c r="AB253" s="118"/>
      <c r="AC253" s="191">
        <v>18615</v>
      </c>
      <c r="AD253" s="191">
        <v>18616</v>
      </c>
      <c r="AE253" s="191">
        <v>0</v>
      </c>
      <c r="AF253" s="191">
        <v>0</v>
      </c>
      <c r="AG253" s="191">
        <v>0</v>
      </c>
      <c r="AH253" s="118"/>
      <c r="AI253" s="191">
        <v>-215882</v>
      </c>
      <c r="AJ253" s="191">
        <v>-172851</v>
      </c>
      <c r="AK253" s="191">
        <v>-172851</v>
      </c>
      <c r="AL253" s="191">
        <v>0</v>
      </c>
      <c r="AM253" s="191">
        <v>0</v>
      </c>
    </row>
    <row r="254" spans="1:39">
      <c r="A254" s="204">
        <v>37801</v>
      </c>
      <c r="B254" s="184" t="s">
        <v>229</v>
      </c>
      <c r="C254" s="188">
        <v>6.6699999999999995E-5</v>
      </c>
      <c r="E254" s="191">
        <v>101274</v>
      </c>
      <c r="F254" s="191">
        <v>19601</v>
      </c>
      <c r="G254" s="191">
        <v>9204</v>
      </c>
      <c r="H254" s="191">
        <v>4637</v>
      </c>
      <c r="I254" s="191">
        <v>0</v>
      </c>
      <c r="J254" s="118"/>
      <c r="K254" s="191">
        <v>24981</v>
      </c>
      <c r="L254" s="191">
        <v>22541</v>
      </c>
      <c r="M254" s="191">
        <v>8935</v>
      </c>
      <c r="N254" s="191">
        <v>0</v>
      </c>
      <c r="O254" s="191">
        <v>0</v>
      </c>
      <c r="P254" s="118"/>
      <c r="Q254" s="191">
        <v>30333</v>
      </c>
      <c r="R254" s="191">
        <v>-25190</v>
      </c>
      <c r="S254" s="191">
        <v>3475</v>
      </c>
      <c r="T254" s="191">
        <v>4637</v>
      </c>
      <c r="U254" s="191">
        <v>0</v>
      </c>
      <c r="V254" s="118"/>
      <c r="W254" s="191">
        <v>46371</v>
      </c>
      <c r="X254" s="191">
        <v>27309</v>
      </c>
      <c r="Y254" s="191">
        <v>0</v>
      </c>
      <c r="Z254" s="191">
        <v>0</v>
      </c>
      <c r="AA254" s="191">
        <v>0</v>
      </c>
      <c r="AB254" s="118"/>
      <c r="AC254" s="191">
        <v>6497</v>
      </c>
      <c r="AD254" s="191">
        <v>0</v>
      </c>
      <c r="AE254" s="191">
        <v>0</v>
      </c>
      <c r="AF254" s="191">
        <v>0</v>
      </c>
      <c r="AG254" s="191">
        <v>0</v>
      </c>
      <c r="AH254" s="118"/>
      <c r="AI254" s="191">
        <v>-6908</v>
      </c>
      <c r="AJ254" s="191">
        <v>-5059</v>
      </c>
      <c r="AK254" s="191">
        <v>-3206</v>
      </c>
      <c r="AL254" s="191">
        <v>0</v>
      </c>
      <c r="AM254" s="191">
        <v>0</v>
      </c>
    </row>
    <row r="255" spans="1:39">
      <c r="A255" s="204">
        <v>37805</v>
      </c>
      <c r="B255" s="184" t="s">
        <v>230</v>
      </c>
      <c r="C255" s="188">
        <v>5.7839999999999996E-4</v>
      </c>
      <c r="E255" s="191">
        <v>775677</v>
      </c>
      <c r="F255" s="191">
        <v>173560</v>
      </c>
      <c r="G255" s="191">
        <v>93100</v>
      </c>
      <c r="H255" s="191">
        <v>40209</v>
      </c>
      <c r="I255" s="191">
        <v>0</v>
      </c>
      <c r="J255" s="118"/>
      <c r="K255" s="191">
        <v>216624</v>
      </c>
      <c r="L255" s="191">
        <v>195466</v>
      </c>
      <c r="M255" s="191">
        <v>77485</v>
      </c>
      <c r="N255" s="191">
        <v>0</v>
      </c>
      <c r="O255" s="191">
        <v>0</v>
      </c>
      <c r="P255" s="118"/>
      <c r="Q255" s="191">
        <v>263036</v>
      </c>
      <c r="R255" s="191">
        <v>-218435</v>
      </c>
      <c r="S255" s="191">
        <v>30130</v>
      </c>
      <c r="T255" s="191">
        <v>40209</v>
      </c>
      <c r="U255" s="191">
        <v>0</v>
      </c>
      <c r="V255" s="118"/>
      <c r="W255" s="191">
        <v>402112</v>
      </c>
      <c r="X255" s="191">
        <v>236811</v>
      </c>
      <c r="Y255" s="191">
        <v>0</v>
      </c>
      <c r="Z255" s="191">
        <v>0</v>
      </c>
      <c r="AA255" s="191">
        <v>0</v>
      </c>
      <c r="AB255" s="118"/>
      <c r="AC255" s="191">
        <v>0</v>
      </c>
      <c r="AD255" s="191">
        <v>0</v>
      </c>
      <c r="AE255" s="191">
        <v>0</v>
      </c>
      <c r="AF255" s="191">
        <v>0</v>
      </c>
      <c r="AG255" s="191">
        <v>0</v>
      </c>
      <c r="AH255" s="118"/>
      <c r="AI255" s="191">
        <v>-106095</v>
      </c>
      <c r="AJ255" s="191">
        <v>-40282</v>
      </c>
      <c r="AK255" s="191">
        <v>-14515</v>
      </c>
      <c r="AL255" s="191">
        <v>0</v>
      </c>
      <c r="AM255" s="191">
        <v>0</v>
      </c>
    </row>
    <row r="256" spans="1:39">
      <c r="A256" s="204">
        <v>37900</v>
      </c>
      <c r="B256" s="184" t="s">
        <v>231</v>
      </c>
      <c r="C256" s="188">
        <v>3.9782999999999997E-3</v>
      </c>
      <c r="E256" s="191">
        <v>5132074</v>
      </c>
      <c r="F256" s="191">
        <v>851178</v>
      </c>
      <c r="G256" s="191">
        <v>366936</v>
      </c>
      <c r="H256" s="191">
        <v>276559</v>
      </c>
      <c r="I256" s="191">
        <v>0</v>
      </c>
      <c r="J256" s="118"/>
      <c r="K256" s="191">
        <v>1489965</v>
      </c>
      <c r="L256" s="191">
        <v>1344435</v>
      </c>
      <c r="M256" s="191">
        <v>532953</v>
      </c>
      <c r="N256" s="191">
        <v>0</v>
      </c>
      <c r="O256" s="191">
        <v>0</v>
      </c>
      <c r="P256" s="118"/>
      <c r="Q256" s="191">
        <v>1809192</v>
      </c>
      <c r="R256" s="191">
        <v>-1502421</v>
      </c>
      <c r="S256" s="191">
        <v>207238</v>
      </c>
      <c r="T256" s="191">
        <v>276559</v>
      </c>
      <c r="U256" s="191">
        <v>0</v>
      </c>
      <c r="V256" s="118"/>
      <c r="W256" s="191">
        <v>2765774</v>
      </c>
      <c r="X256" s="191">
        <v>1628815</v>
      </c>
      <c r="Y256" s="191">
        <v>0</v>
      </c>
      <c r="Z256" s="191">
        <v>0</v>
      </c>
      <c r="AA256" s="191">
        <v>0</v>
      </c>
      <c r="AB256" s="118"/>
      <c r="AC256" s="191">
        <v>0</v>
      </c>
      <c r="AD256" s="191">
        <v>0</v>
      </c>
      <c r="AE256" s="191">
        <v>0</v>
      </c>
      <c r="AF256" s="191">
        <v>0</v>
      </c>
      <c r="AG256" s="191">
        <v>0</v>
      </c>
      <c r="AH256" s="118"/>
      <c r="AI256" s="191">
        <v>-932857</v>
      </c>
      <c r="AJ256" s="191">
        <v>-619651</v>
      </c>
      <c r="AK256" s="191">
        <v>-373255</v>
      </c>
      <c r="AL256" s="191">
        <v>0</v>
      </c>
      <c r="AM256" s="191">
        <v>0</v>
      </c>
    </row>
    <row r="257" spans="1:39">
      <c r="A257" s="204">
        <v>37901</v>
      </c>
      <c r="B257" s="184" t="s">
        <v>232</v>
      </c>
      <c r="C257" s="188">
        <v>1.002E-4</v>
      </c>
      <c r="E257" s="191">
        <v>203954</v>
      </c>
      <c r="F257" s="191">
        <v>92920</v>
      </c>
      <c r="G257" s="191">
        <v>42284</v>
      </c>
      <c r="H257" s="191">
        <v>6966</v>
      </c>
      <c r="I257" s="191">
        <v>0</v>
      </c>
      <c r="J257" s="118"/>
      <c r="K257" s="191">
        <v>37527</v>
      </c>
      <c r="L257" s="191">
        <v>33862</v>
      </c>
      <c r="M257" s="191">
        <v>13423</v>
      </c>
      <c r="N257" s="191">
        <v>0</v>
      </c>
      <c r="O257" s="191">
        <v>0</v>
      </c>
      <c r="P257" s="118"/>
      <c r="Q257" s="191">
        <v>45567</v>
      </c>
      <c r="R257" s="191">
        <v>-37841</v>
      </c>
      <c r="S257" s="191">
        <v>5220</v>
      </c>
      <c r="T257" s="191">
        <v>6966</v>
      </c>
      <c r="U257" s="191">
        <v>0</v>
      </c>
      <c r="V257" s="118"/>
      <c r="W257" s="191">
        <v>69661</v>
      </c>
      <c r="X257" s="191">
        <v>41024</v>
      </c>
      <c r="Y257" s="191">
        <v>0</v>
      </c>
      <c r="Z257" s="191">
        <v>0</v>
      </c>
      <c r="AA257" s="191">
        <v>0</v>
      </c>
      <c r="AB257" s="118"/>
      <c r="AC257" s="191">
        <v>55875</v>
      </c>
      <c r="AD257" s="191">
        <v>55875</v>
      </c>
      <c r="AE257" s="191">
        <v>23641</v>
      </c>
      <c r="AF257" s="191">
        <v>0</v>
      </c>
      <c r="AG257" s="191">
        <v>0</v>
      </c>
      <c r="AH257" s="118"/>
      <c r="AI257" s="191">
        <v>-4676</v>
      </c>
      <c r="AJ257" s="191">
        <v>0</v>
      </c>
      <c r="AK257" s="191">
        <v>0</v>
      </c>
      <c r="AL257" s="191">
        <v>0</v>
      </c>
      <c r="AM257" s="191">
        <v>0</v>
      </c>
    </row>
    <row r="258" spans="1:39">
      <c r="A258" s="204">
        <v>37905</v>
      </c>
      <c r="B258" s="184" t="s">
        <v>233</v>
      </c>
      <c r="C258" s="188">
        <v>4.7249999999999999E-4</v>
      </c>
      <c r="E258" s="191">
        <v>733882</v>
      </c>
      <c r="F258" s="191">
        <v>135037</v>
      </c>
      <c r="G258" s="191">
        <v>112865</v>
      </c>
      <c r="H258" s="191">
        <v>32847</v>
      </c>
      <c r="I258" s="191">
        <v>0</v>
      </c>
      <c r="J258" s="118"/>
      <c r="K258" s="191">
        <v>176962</v>
      </c>
      <c r="L258" s="191">
        <v>159678</v>
      </c>
      <c r="M258" s="191">
        <v>63298</v>
      </c>
      <c r="N258" s="191">
        <v>0</v>
      </c>
      <c r="O258" s="191">
        <v>0</v>
      </c>
      <c r="P258" s="118"/>
      <c r="Q258" s="191">
        <v>214876</v>
      </c>
      <c r="R258" s="191">
        <v>-178442</v>
      </c>
      <c r="S258" s="191">
        <v>24613</v>
      </c>
      <c r="T258" s="191">
        <v>32847</v>
      </c>
      <c r="U258" s="191">
        <v>0</v>
      </c>
      <c r="V258" s="118"/>
      <c r="W258" s="191">
        <v>328489</v>
      </c>
      <c r="X258" s="191">
        <v>193453</v>
      </c>
      <c r="Y258" s="191">
        <v>0</v>
      </c>
      <c r="Z258" s="191">
        <v>0</v>
      </c>
      <c r="AA258" s="191">
        <v>0</v>
      </c>
      <c r="AB258" s="118"/>
      <c r="AC258" s="191">
        <v>78159</v>
      </c>
      <c r="AD258" s="191">
        <v>24953</v>
      </c>
      <c r="AE258" s="191">
        <v>24954</v>
      </c>
      <c r="AF258" s="191">
        <v>0</v>
      </c>
      <c r="AG258" s="191">
        <v>0</v>
      </c>
      <c r="AH258" s="118"/>
      <c r="AI258" s="191">
        <v>-64604</v>
      </c>
      <c r="AJ258" s="191">
        <v>-64605</v>
      </c>
      <c r="AK258" s="191">
        <v>0</v>
      </c>
      <c r="AL258" s="191">
        <v>0</v>
      </c>
      <c r="AM258" s="191">
        <v>0</v>
      </c>
    </row>
    <row r="259" spans="1:39">
      <c r="A259" s="204">
        <v>38000</v>
      </c>
      <c r="B259" s="184" t="s">
        <v>234</v>
      </c>
      <c r="C259" s="188">
        <v>7.1181999999999999E-3</v>
      </c>
      <c r="E259" s="191">
        <v>10413232</v>
      </c>
      <c r="F259" s="191">
        <v>2213700</v>
      </c>
      <c r="G259" s="191">
        <v>1000511</v>
      </c>
      <c r="H259" s="191">
        <v>494836</v>
      </c>
      <c r="I259" s="191">
        <v>0</v>
      </c>
      <c r="J259" s="118"/>
      <c r="K259" s="191">
        <v>2665930</v>
      </c>
      <c r="L259" s="191">
        <v>2405539</v>
      </c>
      <c r="M259" s="191">
        <v>953590</v>
      </c>
      <c r="N259" s="191">
        <v>0</v>
      </c>
      <c r="O259" s="191">
        <v>0</v>
      </c>
      <c r="P259" s="118"/>
      <c r="Q259" s="191">
        <v>3237108</v>
      </c>
      <c r="R259" s="191">
        <v>-2688217</v>
      </c>
      <c r="S259" s="191">
        <v>370801</v>
      </c>
      <c r="T259" s="191">
        <v>494836</v>
      </c>
      <c r="U259" s="191">
        <v>0</v>
      </c>
      <c r="V259" s="118"/>
      <c r="W259" s="191">
        <v>4948679</v>
      </c>
      <c r="X259" s="191">
        <v>2914369</v>
      </c>
      <c r="Y259" s="191">
        <v>0</v>
      </c>
      <c r="Z259" s="191">
        <v>0</v>
      </c>
      <c r="AA259" s="191">
        <v>0</v>
      </c>
      <c r="AB259" s="118"/>
      <c r="AC259" s="191">
        <v>0</v>
      </c>
      <c r="AD259" s="191">
        <v>0</v>
      </c>
      <c r="AE259" s="191">
        <v>0</v>
      </c>
      <c r="AF259" s="191">
        <v>0</v>
      </c>
      <c r="AG259" s="191">
        <v>0</v>
      </c>
      <c r="AH259" s="118"/>
      <c r="AI259" s="191">
        <v>-438485</v>
      </c>
      <c r="AJ259" s="191">
        <v>-417991</v>
      </c>
      <c r="AK259" s="191">
        <v>-323880</v>
      </c>
      <c r="AL259" s="191">
        <v>0</v>
      </c>
      <c r="AM259" s="191">
        <v>0</v>
      </c>
    </row>
    <row r="260" spans="1:39">
      <c r="A260" s="204">
        <v>38005</v>
      </c>
      <c r="B260" s="184" t="s">
        <v>235</v>
      </c>
      <c r="C260" s="188">
        <v>1.3821E-3</v>
      </c>
      <c r="E260" s="191">
        <v>2000568</v>
      </c>
      <c r="F260" s="191">
        <v>504431</v>
      </c>
      <c r="G260" s="191">
        <v>298092</v>
      </c>
      <c r="H260" s="191">
        <v>96079</v>
      </c>
      <c r="I260" s="191">
        <v>0</v>
      </c>
      <c r="J260" s="118"/>
      <c r="K260" s="191">
        <v>517628</v>
      </c>
      <c r="L260" s="191">
        <v>467070</v>
      </c>
      <c r="M260" s="191">
        <v>185153</v>
      </c>
      <c r="N260" s="191">
        <v>0</v>
      </c>
      <c r="O260" s="191">
        <v>0</v>
      </c>
      <c r="P260" s="118"/>
      <c r="Q260" s="191">
        <v>628531</v>
      </c>
      <c r="R260" s="191">
        <v>-521956</v>
      </c>
      <c r="S260" s="191">
        <v>71996</v>
      </c>
      <c r="T260" s="191">
        <v>96079</v>
      </c>
      <c r="U260" s="191">
        <v>0</v>
      </c>
      <c r="V260" s="118"/>
      <c r="W260" s="191">
        <v>960857</v>
      </c>
      <c r="X260" s="191">
        <v>565866</v>
      </c>
      <c r="Y260" s="191">
        <v>0</v>
      </c>
      <c r="Z260" s="191">
        <v>0</v>
      </c>
      <c r="AA260" s="191">
        <v>0</v>
      </c>
      <c r="AB260" s="118"/>
      <c r="AC260" s="191">
        <v>67492</v>
      </c>
      <c r="AD260" s="191">
        <v>40944</v>
      </c>
      <c r="AE260" s="191">
        <v>40943</v>
      </c>
      <c r="AF260" s="191">
        <v>0</v>
      </c>
      <c r="AG260" s="191">
        <v>0</v>
      </c>
      <c r="AH260" s="118"/>
      <c r="AI260" s="191">
        <v>-173940</v>
      </c>
      <c r="AJ260" s="191">
        <v>-47493</v>
      </c>
      <c r="AK260" s="191">
        <v>0</v>
      </c>
      <c r="AL260" s="191">
        <v>0</v>
      </c>
      <c r="AM260" s="191">
        <v>0</v>
      </c>
    </row>
    <row r="261" spans="1:39">
      <c r="A261" s="204">
        <v>38100</v>
      </c>
      <c r="B261" s="184" t="s">
        <v>236</v>
      </c>
      <c r="C261" s="188">
        <v>3.2729999999999999E-3</v>
      </c>
      <c r="E261" s="191">
        <v>4887054</v>
      </c>
      <c r="F261" s="191">
        <v>1190994</v>
      </c>
      <c r="G261" s="191">
        <v>606329</v>
      </c>
      <c r="H261" s="191">
        <v>227529</v>
      </c>
      <c r="I261" s="191">
        <v>0</v>
      </c>
      <c r="J261" s="118"/>
      <c r="K261" s="191">
        <v>1225814</v>
      </c>
      <c r="L261" s="191">
        <v>1106084</v>
      </c>
      <c r="M261" s="191">
        <v>438467</v>
      </c>
      <c r="N261" s="191">
        <v>0</v>
      </c>
      <c r="O261" s="191">
        <v>0</v>
      </c>
      <c r="P261" s="118"/>
      <c r="Q261" s="191">
        <v>1488446</v>
      </c>
      <c r="R261" s="191">
        <v>-1236062</v>
      </c>
      <c r="S261" s="191">
        <v>170497</v>
      </c>
      <c r="T261" s="191">
        <v>227529</v>
      </c>
      <c r="U261" s="191">
        <v>0</v>
      </c>
      <c r="V261" s="118"/>
      <c r="W261" s="191">
        <v>2275439</v>
      </c>
      <c r="X261" s="191">
        <v>1340048</v>
      </c>
      <c r="Y261" s="191">
        <v>0</v>
      </c>
      <c r="Z261" s="191">
        <v>0</v>
      </c>
      <c r="AA261" s="191">
        <v>0</v>
      </c>
      <c r="AB261" s="118"/>
      <c r="AC261" s="191">
        <v>0</v>
      </c>
      <c r="AD261" s="191">
        <v>0</v>
      </c>
      <c r="AE261" s="191">
        <v>0</v>
      </c>
      <c r="AF261" s="191">
        <v>0</v>
      </c>
      <c r="AG261" s="191">
        <v>0</v>
      </c>
      <c r="AH261" s="118"/>
      <c r="AI261" s="191">
        <v>-102645</v>
      </c>
      <c r="AJ261" s="191">
        <v>-19076</v>
      </c>
      <c r="AK261" s="191">
        <v>-2635</v>
      </c>
      <c r="AL261" s="191">
        <v>0</v>
      </c>
      <c r="AM261" s="191">
        <v>0</v>
      </c>
    </row>
    <row r="262" spans="1:39">
      <c r="A262" s="204">
        <v>38105</v>
      </c>
      <c r="B262" s="184" t="s">
        <v>237</v>
      </c>
      <c r="C262" s="188">
        <v>6.3100000000000005E-4</v>
      </c>
      <c r="E262" s="191">
        <v>888827</v>
      </c>
      <c r="F262" s="191">
        <v>187073</v>
      </c>
      <c r="G262" s="191">
        <v>108665</v>
      </c>
      <c r="H262" s="191">
        <v>43865</v>
      </c>
      <c r="I262" s="191">
        <v>0</v>
      </c>
      <c r="J262" s="118"/>
      <c r="K262" s="191">
        <v>236324</v>
      </c>
      <c r="L262" s="191">
        <v>213241</v>
      </c>
      <c r="M262" s="191">
        <v>84532</v>
      </c>
      <c r="N262" s="191">
        <v>0</v>
      </c>
      <c r="O262" s="191">
        <v>0</v>
      </c>
      <c r="P262" s="118"/>
      <c r="Q262" s="191">
        <v>286957</v>
      </c>
      <c r="R262" s="191">
        <v>-238300</v>
      </c>
      <c r="S262" s="191">
        <v>32870</v>
      </c>
      <c r="T262" s="191">
        <v>43865</v>
      </c>
      <c r="U262" s="191">
        <v>0</v>
      </c>
      <c r="V262" s="118"/>
      <c r="W262" s="191">
        <v>438681</v>
      </c>
      <c r="X262" s="191">
        <v>258347</v>
      </c>
      <c r="Y262" s="191">
        <v>0</v>
      </c>
      <c r="Z262" s="191">
        <v>0</v>
      </c>
      <c r="AA262" s="191">
        <v>0</v>
      </c>
      <c r="AB262" s="118"/>
      <c r="AC262" s="191">
        <v>0</v>
      </c>
      <c r="AD262" s="191">
        <v>0</v>
      </c>
      <c r="AE262" s="191">
        <v>0</v>
      </c>
      <c r="AF262" s="191">
        <v>0</v>
      </c>
      <c r="AG262" s="191">
        <v>0</v>
      </c>
      <c r="AH262" s="118"/>
      <c r="AI262" s="191">
        <v>-73135</v>
      </c>
      <c r="AJ262" s="191">
        <v>-46215</v>
      </c>
      <c r="AK262" s="191">
        <v>-8737</v>
      </c>
      <c r="AL262" s="191">
        <v>0</v>
      </c>
      <c r="AM262" s="191">
        <v>0</v>
      </c>
    </row>
    <row r="263" spans="1:39">
      <c r="A263" s="204">
        <v>38200</v>
      </c>
      <c r="B263" s="184" t="s">
        <v>238</v>
      </c>
      <c r="C263" s="188">
        <v>3.0154000000000001E-3</v>
      </c>
      <c r="E263" s="191">
        <v>4141584</v>
      </c>
      <c r="F263" s="191">
        <v>900339</v>
      </c>
      <c r="G263" s="191">
        <v>438407</v>
      </c>
      <c r="H263" s="191">
        <v>209622</v>
      </c>
      <c r="I263" s="191">
        <v>0</v>
      </c>
      <c r="J263" s="118"/>
      <c r="K263" s="191">
        <v>1129337</v>
      </c>
      <c r="L263" s="191">
        <v>1019030</v>
      </c>
      <c r="M263" s="191">
        <v>403958</v>
      </c>
      <c r="N263" s="191">
        <v>0</v>
      </c>
      <c r="O263" s="191">
        <v>0</v>
      </c>
      <c r="P263" s="118"/>
      <c r="Q263" s="191">
        <v>1371298</v>
      </c>
      <c r="R263" s="191">
        <v>-1138778</v>
      </c>
      <c r="S263" s="191">
        <v>157078</v>
      </c>
      <c r="T263" s="191">
        <v>209622</v>
      </c>
      <c r="U263" s="191">
        <v>0</v>
      </c>
      <c r="V263" s="118"/>
      <c r="W263" s="191">
        <v>2096351</v>
      </c>
      <c r="X263" s="191">
        <v>1234580</v>
      </c>
      <c r="Y263" s="191">
        <v>0</v>
      </c>
      <c r="Z263" s="191">
        <v>0</v>
      </c>
      <c r="AA263" s="191">
        <v>0</v>
      </c>
      <c r="AB263" s="118"/>
      <c r="AC263" s="191">
        <v>0</v>
      </c>
      <c r="AD263" s="191">
        <v>0</v>
      </c>
      <c r="AE263" s="191">
        <v>0</v>
      </c>
      <c r="AF263" s="191">
        <v>0</v>
      </c>
      <c r="AG263" s="191">
        <v>0</v>
      </c>
      <c r="AH263" s="118"/>
      <c r="AI263" s="191">
        <v>-455402</v>
      </c>
      <c r="AJ263" s="191">
        <v>-214493</v>
      </c>
      <c r="AK263" s="191">
        <v>-122629</v>
      </c>
      <c r="AL263" s="191">
        <v>0</v>
      </c>
      <c r="AM263" s="191">
        <v>0</v>
      </c>
    </row>
    <row r="264" spans="1:39">
      <c r="A264" s="204">
        <v>38205</v>
      </c>
      <c r="B264" s="184" t="s">
        <v>239</v>
      </c>
      <c r="C264" s="188">
        <v>4.3520000000000001E-4</v>
      </c>
      <c r="E264" s="191">
        <v>656362</v>
      </c>
      <c r="F264" s="191">
        <v>128481</v>
      </c>
      <c r="G264" s="191">
        <v>68791</v>
      </c>
      <c r="H264" s="191">
        <v>30254</v>
      </c>
      <c r="I264" s="191">
        <v>0</v>
      </c>
      <c r="J264" s="118"/>
      <c r="K264" s="191">
        <v>162992</v>
      </c>
      <c r="L264" s="191">
        <v>147072</v>
      </c>
      <c r="M264" s="191">
        <v>58302</v>
      </c>
      <c r="N264" s="191">
        <v>0</v>
      </c>
      <c r="O264" s="191">
        <v>0</v>
      </c>
      <c r="P264" s="118"/>
      <c r="Q264" s="191">
        <v>197914</v>
      </c>
      <c r="R264" s="191">
        <v>-164355</v>
      </c>
      <c r="S264" s="191">
        <v>22670</v>
      </c>
      <c r="T264" s="191">
        <v>30254</v>
      </c>
      <c r="U264" s="191">
        <v>0</v>
      </c>
      <c r="V264" s="118"/>
      <c r="W264" s="191">
        <v>302558</v>
      </c>
      <c r="X264" s="191">
        <v>178182</v>
      </c>
      <c r="Y264" s="191">
        <v>0</v>
      </c>
      <c r="Z264" s="191">
        <v>0</v>
      </c>
      <c r="AA264" s="191">
        <v>0</v>
      </c>
      <c r="AB264" s="118"/>
      <c r="AC264" s="191">
        <v>25315</v>
      </c>
      <c r="AD264" s="191">
        <v>0</v>
      </c>
      <c r="AE264" s="191">
        <v>0</v>
      </c>
      <c r="AF264" s="191">
        <v>0</v>
      </c>
      <c r="AG264" s="191">
        <v>0</v>
      </c>
      <c r="AH264" s="118"/>
      <c r="AI264" s="191">
        <v>-32417</v>
      </c>
      <c r="AJ264" s="191">
        <v>-32418</v>
      </c>
      <c r="AK264" s="191">
        <v>-12181</v>
      </c>
      <c r="AL264" s="191">
        <v>0</v>
      </c>
      <c r="AM264" s="191">
        <v>0</v>
      </c>
    </row>
    <row r="265" spans="1:39">
      <c r="A265" s="204">
        <v>38210</v>
      </c>
      <c r="B265" s="184" t="s">
        <v>240</v>
      </c>
      <c r="C265" s="188">
        <v>1.1640000000000001E-3</v>
      </c>
      <c r="E265" s="191">
        <v>1692868</v>
      </c>
      <c r="F265" s="191">
        <v>366133</v>
      </c>
      <c r="G265" s="191">
        <v>152848</v>
      </c>
      <c r="H265" s="191">
        <v>80918</v>
      </c>
      <c r="I265" s="191">
        <v>0</v>
      </c>
      <c r="J265" s="118"/>
      <c r="K265" s="191">
        <v>435945</v>
      </c>
      <c r="L265" s="191">
        <v>393364</v>
      </c>
      <c r="M265" s="191">
        <v>155935</v>
      </c>
      <c r="N265" s="191">
        <v>0</v>
      </c>
      <c r="O265" s="191">
        <v>0</v>
      </c>
      <c r="P265" s="118"/>
      <c r="Q265" s="191">
        <v>529346</v>
      </c>
      <c r="R265" s="191">
        <v>-439589</v>
      </c>
      <c r="S265" s="191">
        <v>60635</v>
      </c>
      <c r="T265" s="191">
        <v>80918</v>
      </c>
      <c r="U265" s="191">
        <v>0</v>
      </c>
      <c r="V265" s="118"/>
      <c r="W265" s="191">
        <v>809230</v>
      </c>
      <c r="X265" s="191">
        <v>476571</v>
      </c>
      <c r="Y265" s="191">
        <v>0</v>
      </c>
      <c r="Z265" s="191">
        <v>0</v>
      </c>
      <c r="AA265" s="191">
        <v>0</v>
      </c>
      <c r="AB265" s="118"/>
      <c r="AC265" s="191">
        <v>6099</v>
      </c>
      <c r="AD265" s="191">
        <v>0</v>
      </c>
      <c r="AE265" s="191">
        <v>0</v>
      </c>
      <c r="AF265" s="191">
        <v>0</v>
      </c>
      <c r="AG265" s="191">
        <v>0</v>
      </c>
      <c r="AH265" s="118"/>
      <c r="AI265" s="191">
        <v>-87752</v>
      </c>
      <c r="AJ265" s="191">
        <v>-64213</v>
      </c>
      <c r="AK265" s="191">
        <v>-63722</v>
      </c>
      <c r="AL265" s="191">
        <v>0</v>
      </c>
      <c r="AM265" s="191">
        <v>0</v>
      </c>
    </row>
    <row r="266" spans="1:39">
      <c r="A266" s="204">
        <v>38300</v>
      </c>
      <c r="B266" s="184" t="s">
        <v>241</v>
      </c>
      <c r="C266" s="188">
        <v>2.3576999999999999E-3</v>
      </c>
      <c r="E266" s="191">
        <v>3127870</v>
      </c>
      <c r="F266" s="191">
        <v>534312</v>
      </c>
      <c r="G266" s="191">
        <v>160479</v>
      </c>
      <c r="H266" s="191">
        <v>163900</v>
      </c>
      <c r="I266" s="191">
        <v>0</v>
      </c>
      <c r="J266" s="118"/>
      <c r="K266" s="191">
        <v>883013</v>
      </c>
      <c r="L266" s="191">
        <v>796766</v>
      </c>
      <c r="M266" s="191">
        <v>315849</v>
      </c>
      <c r="N266" s="191">
        <v>0</v>
      </c>
      <c r="O266" s="191">
        <v>0</v>
      </c>
      <c r="P266" s="118"/>
      <c r="Q266" s="191">
        <v>1072199</v>
      </c>
      <c r="R266" s="191">
        <v>-890395</v>
      </c>
      <c r="S266" s="191">
        <v>122817</v>
      </c>
      <c r="T266" s="191">
        <v>163900</v>
      </c>
      <c r="U266" s="191">
        <v>0</v>
      </c>
      <c r="V266" s="118"/>
      <c r="W266" s="191">
        <v>1639108</v>
      </c>
      <c r="X266" s="191">
        <v>965301</v>
      </c>
      <c r="Y266" s="191">
        <v>0</v>
      </c>
      <c r="Z266" s="191">
        <v>0</v>
      </c>
      <c r="AA266" s="191">
        <v>0</v>
      </c>
      <c r="AB266" s="118"/>
      <c r="AC266" s="191">
        <v>0</v>
      </c>
      <c r="AD266" s="191">
        <v>0</v>
      </c>
      <c r="AE266" s="191">
        <v>0</v>
      </c>
      <c r="AF266" s="191">
        <v>0</v>
      </c>
      <c r="AG266" s="191">
        <v>0</v>
      </c>
      <c r="AH266" s="118"/>
      <c r="AI266" s="191">
        <v>-466450</v>
      </c>
      <c r="AJ266" s="191">
        <v>-337360</v>
      </c>
      <c r="AK266" s="191">
        <v>-278187</v>
      </c>
      <c r="AL266" s="191">
        <v>0</v>
      </c>
      <c r="AM266" s="191">
        <v>0</v>
      </c>
    </row>
    <row r="267" spans="1:39">
      <c r="A267" s="204">
        <v>38400</v>
      </c>
      <c r="B267" s="184" t="s">
        <v>242</v>
      </c>
      <c r="C267" s="188">
        <v>2.8782999999999999E-3</v>
      </c>
      <c r="E267" s="191">
        <v>3958184</v>
      </c>
      <c r="F267" s="191">
        <v>832808</v>
      </c>
      <c r="G267" s="191">
        <v>345110</v>
      </c>
      <c r="H267" s="191">
        <v>200091</v>
      </c>
      <c r="I267" s="191">
        <v>0</v>
      </c>
      <c r="J267" s="118"/>
      <c r="K267" s="191">
        <v>1077990</v>
      </c>
      <c r="L267" s="191">
        <v>972698</v>
      </c>
      <c r="M267" s="191">
        <v>385591</v>
      </c>
      <c r="N267" s="191">
        <v>0</v>
      </c>
      <c r="O267" s="191">
        <v>0</v>
      </c>
      <c r="P267" s="118"/>
      <c r="Q267" s="191">
        <v>1308950</v>
      </c>
      <c r="R267" s="191">
        <v>-1087002</v>
      </c>
      <c r="S267" s="191">
        <v>149936</v>
      </c>
      <c r="T267" s="191">
        <v>200091</v>
      </c>
      <c r="U267" s="191">
        <v>0</v>
      </c>
      <c r="V267" s="118"/>
      <c r="W267" s="191">
        <v>2001037</v>
      </c>
      <c r="X267" s="191">
        <v>1178448</v>
      </c>
      <c r="Y267" s="191">
        <v>0</v>
      </c>
      <c r="Z267" s="191">
        <v>0</v>
      </c>
      <c r="AA267" s="191">
        <v>0</v>
      </c>
      <c r="AB267" s="118"/>
      <c r="AC267" s="191">
        <v>0</v>
      </c>
      <c r="AD267" s="191">
        <v>0</v>
      </c>
      <c r="AE267" s="191">
        <v>0</v>
      </c>
      <c r="AF267" s="191">
        <v>0</v>
      </c>
      <c r="AG267" s="191">
        <v>0</v>
      </c>
      <c r="AH267" s="118"/>
      <c r="AI267" s="191">
        <v>-429793</v>
      </c>
      <c r="AJ267" s="191">
        <v>-231336</v>
      </c>
      <c r="AK267" s="191">
        <v>-190417</v>
      </c>
      <c r="AL267" s="191">
        <v>0</v>
      </c>
      <c r="AM267" s="191">
        <v>0</v>
      </c>
    </row>
    <row r="268" spans="1:39">
      <c r="A268" s="204">
        <v>38402</v>
      </c>
      <c r="B268" s="184" t="s">
        <v>243</v>
      </c>
      <c r="C268" s="188">
        <v>2.229E-4</v>
      </c>
      <c r="E268" s="191">
        <v>470100</v>
      </c>
      <c r="F268" s="191">
        <v>198372</v>
      </c>
      <c r="G268" s="191">
        <v>57921</v>
      </c>
      <c r="H268" s="191">
        <v>15495</v>
      </c>
      <c r="I268" s="191">
        <v>0</v>
      </c>
      <c r="J268" s="118"/>
      <c r="K268" s="191">
        <v>83481</v>
      </c>
      <c r="L268" s="191">
        <v>75327</v>
      </c>
      <c r="M268" s="191">
        <v>29861</v>
      </c>
      <c r="N268" s="191">
        <v>0</v>
      </c>
      <c r="O268" s="191">
        <v>0</v>
      </c>
      <c r="P268" s="118"/>
      <c r="Q268" s="191">
        <v>101367</v>
      </c>
      <c r="R268" s="191">
        <v>-84179</v>
      </c>
      <c r="S268" s="191">
        <v>11611</v>
      </c>
      <c r="T268" s="191">
        <v>15495</v>
      </c>
      <c r="U268" s="191">
        <v>0</v>
      </c>
      <c r="V268" s="118"/>
      <c r="W268" s="191">
        <v>154963</v>
      </c>
      <c r="X268" s="191">
        <v>91261</v>
      </c>
      <c r="Y268" s="191">
        <v>0</v>
      </c>
      <c r="Z268" s="191">
        <v>0</v>
      </c>
      <c r="AA268" s="191">
        <v>0</v>
      </c>
      <c r="AB268" s="118"/>
      <c r="AC268" s="191">
        <v>132750</v>
      </c>
      <c r="AD268" s="191">
        <v>115963</v>
      </c>
      <c r="AE268" s="191">
        <v>16449</v>
      </c>
      <c r="AF268" s="191">
        <v>0</v>
      </c>
      <c r="AG268" s="191">
        <v>0</v>
      </c>
      <c r="AH268" s="118"/>
      <c r="AI268" s="191">
        <v>-2461</v>
      </c>
      <c r="AJ268" s="191">
        <v>0</v>
      </c>
      <c r="AK268" s="191">
        <v>0</v>
      </c>
      <c r="AL268" s="191">
        <v>0</v>
      </c>
      <c r="AM268" s="191">
        <v>0</v>
      </c>
    </row>
    <row r="269" spans="1:39">
      <c r="A269" s="204">
        <v>38405</v>
      </c>
      <c r="B269" s="184" t="s">
        <v>244</v>
      </c>
      <c r="C269" s="188">
        <v>7.381E-4</v>
      </c>
      <c r="E269" s="191">
        <v>1019577</v>
      </c>
      <c r="F269" s="191">
        <v>148656</v>
      </c>
      <c r="G269" s="191">
        <v>942</v>
      </c>
      <c r="H269" s="191">
        <v>51310</v>
      </c>
      <c r="I269" s="191">
        <v>0</v>
      </c>
      <c r="J269" s="118"/>
      <c r="K269" s="191">
        <v>276435</v>
      </c>
      <c r="L269" s="191">
        <v>249435</v>
      </c>
      <c r="M269" s="191">
        <v>98880</v>
      </c>
      <c r="N269" s="191">
        <v>0</v>
      </c>
      <c r="O269" s="191">
        <v>0</v>
      </c>
      <c r="P269" s="118"/>
      <c r="Q269" s="191">
        <v>335662</v>
      </c>
      <c r="R269" s="191">
        <v>-278746</v>
      </c>
      <c r="S269" s="191">
        <v>38449</v>
      </c>
      <c r="T269" s="191">
        <v>51310</v>
      </c>
      <c r="U269" s="191">
        <v>0</v>
      </c>
      <c r="V269" s="118"/>
      <c r="W269" s="191">
        <v>513138</v>
      </c>
      <c r="X269" s="191">
        <v>302197</v>
      </c>
      <c r="Y269" s="191">
        <v>0</v>
      </c>
      <c r="Z269" s="191">
        <v>0</v>
      </c>
      <c r="AA269" s="191">
        <v>0</v>
      </c>
      <c r="AB269" s="118"/>
      <c r="AC269" s="191">
        <v>32394</v>
      </c>
      <c r="AD269" s="191">
        <v>12156</v>
      </c>
      <c r="AE269" s="191">
        <v>0</v>
      </c>
      <c r="AF269" s="191">
        <v>0</v>
      </c>
      <c r="AG269" s="191">
        <v>0</v>
      </c>
      <c r="AH269" s="118"/>
      <c r="AI269" s="191">
        <v>-138052</v>
      </c>
      <c r="AJ269" s="191">
        <v>-136386</v>
      </c>
      <c r="AK269" s="191">
        <v>-136387</v>
      </c>
      <c r="AL269" s="191">
        <v>0</v>
      </c>
      <c r="AM269" s="191">
        <v>0</v>
      </c>
    </row>
    <row r="270" spans="1:39">
      <c r="A270" s="204">
        <v>38500</v>
      </c>
      <c r="B270" s="184" t="s">
        <v>245</v>
      </c>
      <c r="C270" s="188">
        <v>2.2100000000000002E-3</v>
      </c>
      <c r="E270" s="191">
        <v>2925196</v>
      </c>
      <c r="F270" s="191">
        <v>625468</v>
      </c>
      <c r="G270" s="191">
        <v>253356</v>
      </c>
      <c r="H270" s="191">
        <v>153633</v>
      </c>
      <c r="I270" s="191">
        <v>0</v>
      </c>
      <c r="J270" s="118"/>
      <c r="K270" s="191">
        <v>827696</v>
      </c>
      <c r="L270" s="191">
        <v>746852</v>
      </c>
      <c r="M270" s="191">
        <v>296063</v>
      </c>
      <c r="N270" s="191">
        <v>0</v>
      </c>
      <c r="O270" s="191">
        <v>0</v>
      </c>
      <c r="P270" s="118"/>
      <c r="Q270" s="191">
        <v>1005031</v>
      </c>
      <c r="R270" s="191">
        <v>-834615</v>
      </c>
      <c r="S270" s="191">
        <v>115123</v>
      </c>
      <c r="T270" s="191">
        <v>153633</v>
      </c>
      <c r="U270" s="191">
        <v>0</v>
      </c>
      <c r="V270" s="118"/>
      <c r="W270" s="191">
        <v>1536425</v>
      </c>
      <c r="X270" s="191">
        <v>904829</v>
      </c>
      <c r="Y270" s="191">
        <v>0</v>
      </c>
      <c r="Z270" s="191">
        <v>0</v>
      </c>
      <c r="AA270" s="191">
        <v>0</v>
      </c>
      <c r="AB270" s="118"/>
      <c r="AC270" s="191">
        <v>0</v>
      </c>
      <c r="AD270" s="191">
        <v>0</v>
      </c>
      <c r="AE270" s="191">
        <v>0</v>
      </c>
      <c r="AF270" s="191">
        <v>0</v>
      </c>
      <c r="AG270" s="191">
        <v>0</v>
      </c>
      <c r="AH270" s="118"/>
      <c r="AI270" s="191">
        <v>-443956</v>
      </c>
      <c r="AJ270" s="191">
        <v>-191598</v>
      </c>
      <c r="AK270" s="191">
        <v>-157830</v>
      </c>
      <c r="AL270" s="191">
        <v>0</v>
      </c>
      <c r="AM270" s="191">
        <v>0</v>
      </c>
    </row>
    <row r="271" spans="1:39">
      <c r="A271" s="204">
        <v>38600</v>
      </c>
      <c r="B271" s="184" t="s">
        <v>246</v>
      </c>
      <c r="C271" s="188">
        <v>2.9240999999999998E-3</v>
      </c>
      <c r="E271" s="191">
        <v>4088227</v>
      </c>
      <c r="F271" s="191">
        <v>840164</v>
      </c>
      <c r="G271" s="191">
        <v>440415</v>
      </c>
      <c r="H271" s="191">
        <v>203275</v>
      </c>
      <c r="I271" s="191">
        <v>0</v>
      </c>
      <c r="J271" s="118"/>
      <c r="K271" s="191">
        <v>1095143</v>
      </c>
      <c r="L271" s="191">
        <v>988176</v>
      </c>
      <c r="M271" s="191">
        <v>391727</v>
      </c>
      <c r="N271" s="191">
        <v>0</v>
      </c>
      <c r="O271" s="191">
        <v>0</v>
      </c>
      <c r="P271" s="118"/>
      <c r="Q271" s="191">
        <v>1329778</v>
      </c>
      <c r="R271" s="191">
        <v>-1104298</v>
      </c>
      <c r="S271" s="191">
        <v>152322</v>
      </c>
      <c r="T271" s="191">
        <v>203275</v>
      </c>
      <c r="U271" s="191">
        <v>0</v>
      </c>
      <c r="V271" s="118"/>
      <c r="W271" s="191">
        <v>2032878</v>
      </c>
      <c r="X271" s="191">
        <v>1197200</v>
      </c>
      <c r="Y271" s="191">
        <v>0</v>
      </c>
      <c r="Z271" s="191">
        <v>0</v>
      </c>
      <c r="AA271" s="191">
        <v>0</v>
      </c>
      <c r="AB271" s="118"/>
      <c r="AC271" s="191">
        <v>0</v>
      </c>
      <c r="AD271" s="191">
        <v>0</v>
      </c>
      <c r="AE271" s="191">
        <v>0</v>
      </c>
      <c r="AF271" s="191">
        <v>0</v>
      </c>
      <c r="AG271" s="191">
        <v>0</v>
      </c>
      <c r="AH271" s="118"/>
      <c r="AI271" s="191">
        <v>-369572</v>
      </c>
      <c r="AJ271" s="191">
        <v>-240914</v>
      </c>
      <c r="AK271" s="191">
        <v>-103634</v>
      </c>
      <c r="AL271" s="191">
        <v>0</v>
      </c>
      <c r="AM271" s="191">
        <v>0</v>
      </c>
    </row>
    <row r="272" spans="1:39">
      <c r="A272" s="204">
        <v>38601</v>
      </c>
      <c r="B272" s="184" t="s">
        <v>247</v>
      </c>
      <c r="C272" s="188">
        <v>4.1999999999999998E-5</v>
      </c>
      <c r="E272" s="191">
        <v>58001</v>
      </c>
      <c r="F272" s="191">
        <v>18812</v>
      </c>
      <c r="G272" s="191">
        <v>5620</v>
      </c>
      <c r="H272" s="191">
        <v>2920</v>
      </c>
      <c r="I272" s="191">
        <v>0</v>
      </c>
      <c r="J272" s="118"/>
      <c r="K272" s="191">
        <v>15730</v>
      </c>
      <c r="L272" s="191">
        <v>14194</v>
      </c>
      <c r="M272" s="191">
        <v>5627</v>
      </c>
      <c r="N272" s="191">
        <v>0</v>
      </c>
      <c r="O272" s="191">
        <v>0</v>
      </c>
      <c r="P272" s="118"/>
      <c r="Q272" s="191">
        <v>19100</v>
      </c>
      <c r="R272" s="191">
        <v>-15861</v>
      </c>
      <c r="S272" s="191">
        <v>2188</v>
      </c>
      <c r="T272" s="191">
        <v>2920</v>
      </c>
      <c r="U272" s="191">
        <v>0</v>
      </c>
      <c r="V272" s="118"/>
      <c r="W272" s="191">
        <v>29199</v>
      </c>
      <c r="X272" s="191">
        <v>17196</v>
      </c>
      <c r="Y272" s="191">
        <v>0</v>
      </c>
      <c r="Z272" s="191">
        <v>0</v>
      </c>
      <c r="AA272" s="191">
        <v>0</v>
      </c>
      <c r="AB272" s="118"/>
      <c r="AC272" s="191">
        <v>5476</v>
      </c>
      <c r="AD272" s="191">
        <v>5477</v>
      </c>
      <c r="AE272" s="191">
        <v>0</v>
      </c>
      <c r="AF272" s="191">
        <v>0</v>
      </c>
      <c r="AG272" s="191">
        <v>0</v>
      </c>
      <c r="AH272" s="118"/>
      <c r="AI272" s="191">
        <v>-11504</v>
      </c>
      <c r="AJ272" s="191">
        <v>-2194</v>
      </c>
      <c r="AK272" s="191">
        <v>-2195</v>
      </c>
      <c r="AL272" s="191">
        <v>0</v>
      </c>
      <c r="AM272" s="191">
        <v>0</v>
      </c>
    </row>
    <row r="273" spans="1:39">
      <c r="A273" s="204">
        <v>38602</v>
      </c>
      <c r="B273" s="184" t="s">
        <v>248</v>
      </c>
      <c r="C273" s="188">
        <v>2.4169999999999999E-4</v>
      </c>
      <c r="E273" s="191">
        <v>432029</v>
      </c>
      <c r="F273" s="191">
        <v>101056</v>
      </c>
      <c r="G273" s="191">
        <v>21814</v>
      </c>
      <c r="H273" s="191">
        <v>16802</v>
      </c>
      <c r="I273" s="191">
        <v>0</v>
      </c>
      <c r="J273" s="118"/>
      <c r="K273" s="191">
        <v>90522</v>
      </c>
      <c r="L273" s="191">
        <v>81681</v>
      </c>
      <c r="M273" s="191">
        <v>32379</v>
      </c>
      <c r="N273" s="191">
        <v>0</v>
      </c>
      <c r="O273" s="191">
        <v>0</v>
      </c>
      <c r="P273" s="118"/>
      <c r="Q273" s="191">
        <v>109917</v>
      </c>
      <c r="R273" s="191">
        <v>-91279</v>
      </c>
      <c r="S273" s="191">
        <v>12591</v>
      </c>
      <c r="T273" s="191">
        <v>16802</v>
      </c>
      <c r="U273" s="191">
        <v>0</v>
      </c>
      <c r="V273" s="118"/>
      <c r="W273" s="191">
        <v>168033</v>
      </c>
      <c r="X273" s="191">
        <v>98958</v>
      </c>
      <c r="Y273" s="191">
        <v>0</v>
      </c>
      <c r="Z273" s="191">
        <v>0</v>
      </c>
      <c r="AA273" s="191">
        <v>0</v>
      </c>
      <c r="AB273" s="118"/>
      <c r="AC273" s="191">
        <v>86713</v>
      </c>
      <c r="AD273" s="191">
        <v>34852</v>
      </c>
      <c r="AE273" s="191">
        <v>0</v>
      </c>
      <c r="AF273" s="191">
        <v>0</v>
      </c>
      <c r="AG273" s="191">
        <v>0</v>
      </c>
      <c r="AH273" s="118"/>
      <c r="AI273" s="191">
        <v>-23156</v>
      </c>
      <c r="AJ273" s="191">
        <v>-23156</v>
      </c>
      <c r="AK273" s="191">
        <v>-23156</v>
      </c>
      <c r="AL273" s="191">
        <v>0</v>
      </c>
      <c r="AM273" s="191">
        <v>0</v>
      </c>
    </row>
    <row r="274" spans="1:39">
      <c r="A274" s="204">
        <v>38605</v>
      </c>
      <c r="B274" s="184" t="s">
        <v>249</v>
      </c>
      <c r="C274" s="188">
        <v>7.5810000000000005E-4</v>
      </c>
      <c r="E274" s="191">
        <v>1040302</v>
      </c>
      <c r="F274" s="191">
        <v>177411</v>
      </c>
      <c r="G274" s="191">
        <v>92640</v>
      </c>
      <c r="H274" s="191">
        <v>52701</v>
      </c>
      <c r="I274" s="191">
        <v>0</v>
      </c>
      <c r="J274" s="118"/>
      <c r="K274" s="191">
        <v>283926</v>
      </c>
      <c r="L274" s="191">
        <v>256194</v>
      </c>
      <c r="M274" s="191">
        <v>101559</v>
      </c>
      <c r="N274" s="191">
        <v>0</v>
      </c>
      <c r="O274" s="191">
        <v>0</v>
      </c>
      <c r="P274" s="118"/>
      <c r="Q274" s="191">
        <v>344757</v>
      </c>
      <c r="R274" s="191">
        <v>-286299</v>
      </c>
      <c r="S274" s="191">
        <v>39491</v>
      </c>
      <c r="T274" s="191">
        <v>52701</v>
      </c>
      <c r="U274" s="191">
        <v>0</v>
      </c>
      <c r="V274" s="118"/>
      <c r="W274" s="191">
        <v>527042</v>
      </c>
      <c r="X274" s="191">
        <v>310385</v>
      </c>
      <c r="Y274" s="191">
        <v>0</v>
      </c>
      <c r="Z274" s="191">
        <v>0</v>
      </c>
      <c r="AA274" s="191">
        <v>0</v>
      </c>
      <c r="AB274" s="118"/>
      <c r="AC274" s="191">
        <v>2697</v>
      </c>
      <c r="AD274" s="191">
        <v>0</v>
      </c>
      <c r="AE274" s="191">
        <v>0</v>
      </c>
      <c r="AF274" s="191">
        <v>0</v>
      </c>
      <c r="AG274" s="191">
        <v>0</v>
      </c>
      <c r="AH274" s="118"/>
      <c r="AI274" s="191">
        <v>-118120</v>
      </c>
      <c r="AJ274" s="191">
        <v>-102869</v>
      </c>
      <c r="AK274" s="191">
        <v>-48410</v>
      </c>
      <c r="AL274" s="191">
        <v>0</v>
      </c>
      <c r="AM274" s="191">
        <v>0</v>
      </c>
    </row>
    <row r="275" spans="1:39">
      <c r="A275" s="204">
        <v>38610</v>
      </c>
      <c r="B275" s="184" t="s">
        <v>250</v>
      </c>
      <c r="C275" s="188">
        <v>6.3909999999999998E-4</v>
      </c>
      <c r="E275" s="191">
        <v>1024690</v>
      </c>
      <c r="F275" s="191">
        <v>318542</v>
      </c>
      <c r="G275" s="191">
        <v>175353</v>
      </c>
      <c r="H275" s="191">
        <v>44428</v>
      </c>
      <c r="I275" s="191">
        <v>0</v>
      </c>
      <c r="J275" s="118"/>
      <c r="K275" s="191">
        <v>239358</v>
      </c>
      <c r="L275" s="191">
        <v>215979</v>
      </c>
      <c r="M275" s="191">
        <v>85617</v>
      </c>
      <c r="N275" s="191">
        <v>0</v>
      </c>
      <c r="O275" s="191">
        <v>0</v>
      </c>
      <c r="P275" s="118"/>
      <c r="Q275" s="191">
        <v>290640</v>
      </c>
      <c r="R275" s="191">
        <v>-241359</v>
      </c>
      <c r="S275" s="191">
        <v>33292</v>
      </c>
      <c r="T275" s="191">
        <v>44428</v>
      </c>
      <c r="U275" s="191">
        <v>0</v>
      </c>
      <c r="V275" s="118"/>
      <c r="W275" s="191">
        <v>444312</v>
      </c>
      <c r="X275" s="191">
        <v>261664</v>
      </c>
      <c r="Y275" s="191">
        <v>0</v>
      </c>
      <c r="Z275" s="191">
        <v>0</v>
      </c>
      <c r="AA275" s="191">
        <v>0</v>
      </c>
      <c r="AB275" s="118"/>
      <c r="AC275" s="191">
        <v>82257</v>
      </c>
      <c r="AD275" s="191">
        <v>82258</v>
      </c>
      <c r="AE275" s="191">
        <v>56444</v>
      </c>
      <c r="AF275" s="191">
        <v>0</v>
      </c>
      <c r="AG275" s="191">
        <v>0</v>
      </c>
      <c r="AH275" s="118"/>
      <c r="AI275" s="191">
        <v>-31877</v>
      </c>
      <c r="AJ275" s="191">
        <v>0</v>
      </c>
      <c r="AK275" s="191">
        <v>0</v>
      </c>
      <c r="AL275" s="191">
        <v>0</v>
      </c>
      <c r="AM275" s="191">
        <v>0</v>
      </c>
    </row>
    <row r="276" spans="1:39">
      <c r="A276" s="204">
        <v>38620</v>
      </c>
      <c r="B276" s="184" t="s">
        <v>251</v>
      </c>
      <c r="C276" s="188">
        <v>4.5249999999999999E-4</v>
      </c>
      <c r="E276" s="191">
        <v>592849</v>
      </c>
      <c r="F276" s="191">
        <v>116958</v>
      </c>
      <c r="G276" s="191">
        <v>61637</v>
      </c>
      <c r="H276" s="191">
        <v>31456</v>
      </c>
      <c r="I276" s="191">
        <v>0</v>
      </c>
      <c r="J276" s="118"/>
      <c r="K276" s="191">
        <v>169472</v>
      </c>
      <c r="L276" s="191">
        <v>152919</v>
      </c>
      <c r="M276" s="191">
        <v>60619</v>
      </c>
      <c r="N276" s="191">
        <v>0</v>
      </c>
      <c r="O276" s="191">
        <v>0</v>
      </c>
      <c r="P276" s="118"/>
      <c r="Q276" s="191">
        <v>205781</v>
      </c>
      <c r="R276" s="191">
        <v>-170888</v>
      </c>
      <c r="S276" s="191">
        <v>23572</v>
      </c>
      <c r="T276" s="191">
        <v>31456</v>
      </c>
      <c r="U276" s="191">
        <v>0</v>
      </c>
      <c r="V276" s="118"/>
      <c r="W276" s="191">
        <v>314585</v>
      </c>
      <c r="X276" s="191">
        <v>185265</v>
      </c>
      <c r="Y276" s="191">
        <v>0</v>
      </c>
      <c r="Z276" s="191">
        <v>0</v>
      </c>
      <c r="AA276" s="191">
        <v>0</v>
      </c>
      <c r="AB276" s="118"/>
      <c r="AC276" s="191">
        <v>2194</v>
      </c>
      <c r="AD276" s="191">
        <v>0</v>
      </c>
      <c r="AE276" s="191">
        <v>0</v>
      </c>
      <c r="AF276" s="191">
        <v>0</v>
      </c>
      <c r="AG276" s="191">
        <v>0</v>
      </c>
      <c r="AH276" s="118"/>
      <c r="AI276" s="191">
        <v>-99183</v>
      </c>
      <c r="AJ276" s="191">
        <v>-50338</v>
      </c>
      <c r="AK276" s="191">
        <v>-22554</v>
      </c>
      <c r="AL276" s="191">
        <v>0</v>
      </c>
      <c r="AM276" s="191">
        <v>0</v>
      </c>
    </row>
    <row r="277" spans="1:39">
      <c r="A277" s="204">
        <v>38700</v>
      </c>
      <c r="B277" s="184" t="s">
        <v>252</v>
      </c>
      <c r="C277" s="188">
        <v>8.8389999999999996E-4</v>
      </c>
      <c r="E277" s="191">
        <v>1240363</v>
      </c>
      <c r="F277" s="191">
        <v>245045</v>
      </c>
      <c r="G277" s="191">
        <v>151046</v>
      </c>
      <c r="H277" s="191">
        <v>61446</v>
      </c>
      <c r="I277" s="191">
        <v>0</v>
      </c>
      <c r="J277" s="118"/>
      <c r="K277" s="191">
        <v>331041</v>
      </c>
      <c r="L277" s="191">
        <v>298707</v>
      </c>
      <c r="M277" s="191">
        <v>118412</v>
      </c>
      <c r="N277" s="191">
        <v>0</v>
      </c>
      <c r="O277" s="191">
        <v>0</v>
      </c>
      <c r="P277" s="118"/>
      <c r="Q277" s="191">
        <v>401967</v>
      </c>
      <c r="R277" s="191">
        <v>-333808</v>
      </c>
      <c r="S277" s="191">
        <v>46044</v>
      </c>
      <c r="T277" s="191">
        <v>61446</v>
      </c>
      <c r="U277" s="191">
        <v>0</v>
      </c>
      <c r="V277" s="118"/>
      <c r="W277" s="191">
        <v>614501</v>
      </c>
      <c r="X277" s="191">
        <v>361891</v>
      </c>
      <c r="Y277" s="191">
        <v>0</v>
      </c>
      <c r="Z277" s="191">
        <v>0</v>
      </c>
      <c r="AA277" s="191">
        <v>0</v>
      </c>
      <c r="AB277" s="118"/>
      <c r="AC277" s="191">
        <v>5660</v>
      </c>
      <c r="AD277" s="191">
        <v>0</v>
      </c>
      <c r="AE277" s="191">
        <v>0</v>
      </c>
      <c r="AF277" s="191">
        <v>0</v>
      </c>
      <c r="AG277" s="191">
        <v>0</v>
      </c>
      <c r="AH277" s="118"/>
      <c r="AI277" s="191">
        <v>-112806</v>
      </c>
      <c r="AJ277" s="191">
        <v>-81745</v>
      </c>
      <c r="AK277" s="191">
        <v>-13410</v>
      </c>
      <c r="AL277" s="191">
        <v>0</v>
      </c>
      <c r="AM277" s="191">
        <v>0</v>
      </c>
    </row>
    <row r="278" spans="1:39">
      <c r="A278" s="204">
        <v>38701</v>
      </c>
      <c r="B278" s="184" t="s">
        <v>253</v>
      </c>
      <c r="C278" s="188">
        <v>5.4599999999999999E-5</v>
      </c>
      <c r="E278" s="191">
        <v>76597</v>
      </c>
      <c r="F278" s="191">
        <v>24268</v>
      </c>
      <c r="G278" s="191">
        <v>11154</v>
      </c>
      <c r="H278" s="191">
        <v>3796</v>
      </c>
      <c r="I278" s="191">
        <v>0</v>
      </c>
      <c r="J278" s="118"/>
      <c r="K278" s="191">
        <v>20449</v>
      </c>
      <c r="L278" s="191">
        <v>18452</v>
      </c>
      <c r="M278" s="191">
        <v>7314</v>
      </c>
      <c r="N278" s="191">
        <v>0</v>
      </c>
      <c r="O278" s="191">
        <v>0</v>
      </c>
      <c r="P278" s="118"/>
      <c r="Q278" s="191">
        <v>24830</v>
      </c>
      <c r="R278" s="191">
        <v>-20620</v>
      </c>
      <c r="S278" s="191">
        <v>2844</v>
      </c>
      <c r="T278" s="191">
        <v>3796</v>
      </c>
      <c r="U278" s="191">
        <v>0</v>
      </c>
      <c r="V278" s="118"/>
      <c r="W278" s="191">
        <v>37959</v>
      </c>
      <c r="X278" s="191">
        <v>22355</v>
      </c>
      <c r="Y278" s="191">
        <v>0</v>
      </c>
      <c r="Z278" s="191">
        <v>0</v>
      </c>
      <c r="AA278" s="191">
        <v>0</v>
      </c>
      <c r="AB278" s="118"/>
      <c r="AC278" s="191">
        <v>4993</v>
      </c>
      <c r="AD278" s="191">
        <v>4081</v>
      </c>
      <c r="AE278" s="191">
        <v>996</v>
      </c>
      <c r="AF278" s="191">
        <v>0</v>
      </c>
      <c r="AG278" s="191">
        <v>0</v>
      </c>
      <c r="AH278" s="118"/>
      <c r="AI278" s="191">
        <v>-11634</v>
      </c>
      <c r="AJ278" s="191">
        <v>0</v>
      </c>
      <c r="AK278" s="191">
        <v>0</v>
      </c>
      <c r="AL278" s="191">
        <v>0</v>
      </c>
      <c r="AM278" s="191">
        <v>0</v>
      </c>
    </row>
    <row r="279" spans="1:39">
      <c r="A279" s="204">
        <v>38800</v>
      </c>
      <c r="B279" s="184" t="s">
        <v>254</v>
      </c>
      <c r="C279" s="188">
        <v>1.4873E-3</v>
      </c>
      <c r="E279" s="191">
        <v>2097211</v>
      </c>
      <c r="F279" s="191">
        <v>439607</v>
      </c>
      <c r="G279" s="191">
        <v>208049</v>
      </c>
      <c r="H279" s="191">
        <v>103393</v>
      </c>
      <c r="I279" s="191">
        <v>0</v>
      </c>
      <c r="J279" s="118"/>
      <c r="K279" s="191">
        <v>557028</v>
      </c>
      <c r="L279" s="191">
        <v>502621</v>
      </c>
      <c r="M279" s="191">
        <v>199246</v>
      </c>
      <c r="N279" s="191">
        <v>0</v>
      </c>
      <c r="O279" s="191">
        <v>0</v>
      </c>
      <c r="P279" s="118"/>
      <c r="Q279" s="191">
        <v>676372</v>
      </c>
      <c r="R279" s="191">
        <v>-561685</v>
      </c>
      <c r="S279" s="191">
        <v>77476</v>
      </c>
      <c r="T279" s="191">
        <v>103393</v>
      </c>
      <c r="U279" s="191">
        <v>0</v>
      </c>
      <c r="V279" s="118"/>
      <c r="W279" s="191">
        <v>1033993</v>
      </c>
      <c r="X279" s="191">
        <v>608938</v>
      </c>
      <c r="Y279" s="191">
        <v>0</v>
      </c>
      <c r="Z279" s="191">
        <v>0</v>
      </c>
      <c r="AA279" s="191">
        <v>0</v>
      </c>
      <c r="AB279" s="118"/>
      <c r="AC279" s="191">
        <v>2651</v>
      </c>
      <c r="AD279" s="191">
        <v>0</v>
      </c>
      <c r="AE279" s="191">
        <v>0</v>
      </c>
      <c r="AF279" s="191">
        <v>0</v>
      </c>
      <c r="AG279" s="191">
        <v>0</v>
      </c>
      <c r="AH279" s="118"/>
      <c r="AI279" s="191">
        <v>-172833</v>
      </c>
      <c r="AJ279" s="191">
        <v>-110267</v>
      </c>
      <c r="AK279" s="191">
        <v>-68673</v>
      </c>
      <c r="AL279" s="191">
        <v>0</v>
      </c>
      <c r="AM279" s="191">
        <v>0</v>
      </c>
    </row>
    <row r="280" spans="1:39">
      <c r="A280" s="204">
        <v>38801</v>
      </c>
      <c r="B280" s="184" t="s">
        <v>255</v>
      </c>
      <c r="C280" s="188">
        <v>1.109E-4</v>
      </c>
      <c r="E280" s="191">
        <v>150799</v>
      </c>
      <c r="F280" s="191">
        <v>3366</v>
      </c>
      <c r="G280" s="191">
        <v>-20922</v>
      </c>
      <c r="H280" s="191">
        <v>7709</v>
      </c>
      <c r="I280" s="191">
        <v>0</v>
      </c>
      <c r="J280" s="118"/>
      <c r="K280" s="191">
        <v>41535</v>
      </c>
      <c r="L280" s="191">
        <v>37478</v>
      </c>
      <c r="M280" s="191">
        <v>14857</v>
      </c>
      <c r="N280" s="191">
        <v>0</v>
      </c>
      <c r="O280" s="191">
        <v>0</v>
      </c>
      <c r="P280" s="118"/>
      <c r="Q280" s="191">
        <v>50433</v>
      </c>
      <c r="R280" s="191">
        <v>-41882</v>
      </c>
      <c r="S280" s="191">
        <v>5777</v>
      </c>
      <c r="T280" s="191">
        <v>7709</v>
      </c>
      <c r="U280" s="191">
        <v>0</v>
      </c>
      <c r="V280" s="118"/>
      <c r="W280" s="191">
        <v>77099</v>
      </c>
      <c r="X280" s="191">
        <v>45405</v>
      </c>
      <c r="Y280" s="191">
        <v>0</v>
      </c>
      <c r="Z280" s="191">
        <v>0</v>
      </c>
      <c r="AA280" s="191">
        <v>0</v>
      </c>
      <c r="AB280" s="118"/>
      <c r="AC280" s="191">
        <v>23290</v>
      </c>
      <c r="AD280" s="191">
        <v>3923</v>
      </c>
      <c r="AE280" s="191">
        <v>0</v>
      </c>
      <c r="AF280" s="191">
        <v>0</v>
      </c>
      <c r="AG280" s="191">
        <v>0</v>
      </c>
      <c r="AH280" s="118"/>
      <c r="AI280" s="191">
        <v>-41558</v>
      </c>
      <c r="AJ280" s="191">
        <v>-41558</v>
      </c>
      <c r="AK280" s="191">
        <v>-41556</v>
      </c>
      <c r="AL280" s="191">
        <v>0</v>
      </c>
      <c r="AM280" s="191">
        <v>0</v>
      </c>
    </row>
    <row r="281" spans="1:39">
      <c r="A281" s="204">
        <v>38900</v>
      </c>
      <c r="B281" s="184" t="s">
        <v>256</v>
      </c>
      <c r="C281" s="188">
        <v>3.3290000000000001E-4</v>
      </c>
      <c r="E281" s="191">
        <v>490511</v>
      </c>
      <c r="F281" s="191">
        <v>128274</v>
      </c>
      <c r="G281" s="191">
        <v>74139</v>
      </c>
      <c r="H281" s="191">
        <v>23142</v>
      </c>
      <c r="I281" s="191">
        <v>0</v>
      </c>
      <c r="J281" s="118"/>
      <c r="K281" s="191">
        <v>124679</v>
      </c>
      <c r="L281" s="191">
        <v>112501</v>
      </c>
      <c r="M281" s="191">
        <v>44597</v>
      </c>
      <c r="N281" s="191">
        <v>0</v>
      </c>
      <c r="O281" s="191">
        <v>0</v>
      </c>
      <c r="P281" s="118"/>
      <c r="Q281" s="191">
        <v>151391</v>
      </c>
      <c r="R281" s="191">
        <v>-125721</v>
      </c>
      <c r="S281" s="191">
        <v>17341</v>
      </c>
      <c r="T281" s="191">
        <v>23142</v>
      </c>
      <c r="U281" s="191">
        <v>0</v>
      </c>
      <c r="V281" s="118"/>
      <c r="W281" s="191">
        <v>231437</v>
      </c>
      <c r="X281" s="191">
        <v>136298</v>
      </c>
      <c r="Y281" s="191">
        <v>0</v>
      </c>
      <c r="Z281" s="191">
        <v>0</v>
      </c>
      <c r="AA281" s="191">
        <v>0</v>
      </c>
      <c r="AB281" s="118"/>
      <c r="AC281" s="191">
        <v>19703</v>
      </c>
      <c r="AD281" s="191">
        <v>12203</v>
      </c>
      <c r="AE281" s="191">
        <v>12201</v>
      </c>
      <c r="AF281" s="191">
        <v>0</v>
      </c>
      <c r="AG281" s="191">
        <v>0</v>
      </c>
      <c r="AH281" s="118"/>
      <c r="AI281" s="191">
        <v>-36699</v>
      </c>
      <c r="AJ281" s="191">
        <v>-7007</v>
      </c>
      <c r="AK281" s="191">
        <v>0</v>
      </c>
      <c r="AL281" s="191">
        <v>0</v>
      </c>
      <c r="AM281" s="191">
        <v>0</v>
      </c>
    </row>
    <row r="282" spans="1:39">
      <c r="A282" s="204">
        <v>39000</v>
      </c>
      <c r="B282" s="184" t="s">
        <v>257</v>
      </c>
      <c r="C282" s="188">
        <v>1.58218E-2</v>
      </c>
      <c r="E282" s="191">
        <v>22627561</v>
      </c>
      <c r="F282" s="191">
        <v>4813476</v>
      </c>
      <c r="G282" s="191">
        <v>2891566</v>
      </c>
      <c r="H282" s="191">
        <v>1099884</v>
      </c>
      <c r="I282" s="191">
        <v>0</v>
      </c>
      <c r="J282" s="118"/>
      <c r="K282" s="191">
        <v>5925628</v>
      </c>
      <c r="L282" s="191">
        <v>5346851</v>
      </c>
      <c r="M282" s="191">
        <v>2119567</v>
      </c>
      <c r="N282" s="191">
        <v>0</v>
      </c>
      <c r="O282" s="191">
        <v>0</v>
      </c>
      <c r="P282" s="118"/>
      <c r="Q282" s="191">
        <v>7195201</v>
      </c>
      <c r="R282" s="191">
        <v>-5975166</v>
      </c>
      <c r="S282" s="191">
        <v>824189</v>
      </c>
      <c r="T282" s="191">
        <v>1099884</v>
      </c>
      <c r="U282" s="191">
        <v>0</v>
      </c>
      <c r="V282" s="118"/>
      <c r="W282" s="191">
        <v>10999553</v>
      </c>
      <c r="X282" s="191">
        <v>6477840</v>
      </c>
      <c r="Y282" s="191">
        <v>0</v>
      </c>
      <c r="Z282" s="191">
        <v>0</v>
      </c>
      <c r="AA282" s="191">
        <v>0</v>
      </c>
      <c r="AB282" s="118"/>
      <c r="AC282" s="191">
        <v>0</v>
      </c>
      <c r="AD282" s="191">
        <v>0</v>
      </c>
      <c r="AE282" s="191">
        <v>0</v>
      </c>
      <c r="AF282" s="191">
        <v>0</v>
      </c>
      <c r="AG282" s="191">
        <v>0</v>
      </c>
      <c r="AH282" s="118"/>
      <c r="AI282" s="191">
        <v>-1492821</v>
      </c>
      <c r="AJ282" s="191">
        <v>-1036049</v>
      </c>
      <c r="AK282" s="191">
        <v>-52190</v>
      </c>
      <c r="AL282" s="191">
        <v>0</v>
      </c>
      <c r="AM282" s="191">
        <v>0</v>
      </c>
    </row>
    <row r="283" spans="1:39">
      <c r="A283" s="204">
        <v>39100</v>
      </c>
      <c r="B283" s="184" t="s">
        <v>258</v>
      </c>
      <c r="C283" s="188">
        <v>2.0620999999999999E-3</v>
      </c>
      <c r="E283" s="191">
        <v>2693720</v>
      </c>
      <c r="F283" s="191">
        <v>415764</v>
      </c>
      <c r="G283" s="191">
        <v>214846</v>
      </c>
      <c r="H283" s="191">
        <v>143351</v>
      </c>
      <c r="I283" s="191">
        <v>0</v>
      </c>
      <c r="J283" s="118"/>
      <c r="K283" s="191">
        <v>772304</v>
      </c>
      <c r="L283" s="191">
        <v>696870</v>
      </c>
      <c r="M283" s="191">
        <v>276249</v>
      </c>
      <c r="N283" s="191">
        <v>0</v>
      </c>
      <c r="O283" s="191">
        <v>0</v>
      </c>
      <c r="P283" s="118"/>
      <c r="Q283" s="191">
        <v>937771</v>
      </c>
      <c r="R283" s="191">
        <v>-778760</v>
      </c>
      <c r="S283" s="191">
        <v>107419</v>
      </c>
      <c r="T283" s="191">
        <v>143351</v>
      </c>
      <c r="U283" s="191">
        <v>0</v>
      </c>
      <c r="V283" s="118"/>
      <c r="W283" s="191">
        <v>1433603</v>
      </c>
      <c r="X283" s="191">
        <v>844275</v>
      </c>
      <c r="Y283" s="191">
        <v>0</v>
      </c>
      <c r="Z283" s="191">
        <v>0</v>
      </c>
      <c r="AA283" s="191">
        <v>0</v>
      </c>
      <c r="AB283" s="118"/>
      <c r="AC283" s="191">
        <v>0</v>
      </c>
      <c r="AD283" s="191">
        <v>0</v>
      </c>
      <c r="AE283" s="191">
        <v>0</v>
      </c>
      <c r="AF283" s="191">
        <v>0</v>
      </c>
      <c r="AG283" s="191">
        <v>0</v>
      </c>
      <c r="AH283" s="118"/>
      <c r="AI283" s="191">
        <v>-449958</v>
      </c>
      <c r="AJ283" s="191">
        <v>-346621</v>
      </c>
      <c r="AK283" s="191">
        <v>-168822</v>
      </c>
      <c r="AL283" s="191">
        <v>0</v>
      </c>
      <c r="AM283" s="191">
        <v>0</v>
      </c>
    </row>
    <row r="284" spans="1:39">
      <c r="A284" s="204">
        <v>39101</v>
      </c>
      <c r="B284" s="184" t="s">
        <v>259</v>
      </c>
      <c r="C284" s="188">
        <v>2.5379999999999999E-4</v>
      </c>
      <c r="E284" s="191">
        <v>497533</v>
      </c>
      <c r="F284" s="191">
        <v>179602</v>
      </c>
      <c r="G284" s="191">
        <v>85195</v>
      </c>
      <c r="H284" s="191">
        <v>17643</v>
      </c>
      <c r="I284" s="191">
        <v>0</v>
      </c>
      <c r="J284" s="118"/>
      <c r="K284" s="191">
        <v>95054</v>
      </c>
      <c r="L284" s="191">
        <v>85770</v>
      </c>
      <c r="M284" s="191">
        <v>34000</v>
      </c>
      <c r="N284" s="191">
        <v>0</v>
      </c>
      <c r="O284" s="191">
        <v>0</v>
      </c>
      <c r="P284" s="118"/>
      <c r="Q284" s="191">
        <v>115419</v>
      </c>
      <c r="R284" s="191">
        <v>-95849</v>
      </c>
      <c r="S284" s="191">
        <v>13221</v>
      </c>
      <c r="T284" s="191">
        <v>17643</v>
      </c>
      <c r="U284" s="191">
        <v>0</v>
      </c>
      <c r="V284" s="118"/>
      <c r="W284" s="191">
        <v>176446</v>
      </c>
      <c r="X284" s="191">
        <v>103912</v>
      </c>
      <c r="Y284" s="191">
        <v>0</v>
      </c>
      <c r="Z284" s="191">
        <v>0</v>
      </c>
      <c r="AA284" s="191">
        <v>0</v>
      </c>
      <c r="AB284" s="118"/>
      <c r="AC284" s="191">
        <v>111286</v>
      </c>
      <c r="AD284" s="191">
        <v>85769</v>
      </c>
      <c r="AE284" s="191">
        <v>37974</v>
      </c>
      <c r="AF284" s="191">
        <v>0</v>
      </c>
      <c r="AG284" s="191">
        <v>0</v>
      </c>
      <c r="AH284" s="118"/>
      <c r="AI284" s="191">
        <v>-672</v>
      </c>
      <c r="AJ284" s="191">
        <v>0</v>
      </c>
      <c r="AK284" s="191">
        <v>0</v>
      </c>
      <c r="AL284" s="191">
        <v>0</v>
      </c>
      <c r="AM284" s="191">
        <v>0</v>
      </c>
    </row>
    <row r="285" spans="1:39">
      <c r="A285" s="204">
        <v>39105</v>
      </c>
      <c r="B285" s="184" t="s">
        <v>260</v>
      </c>
      <c r="C285" s="188">
        <v>7.3539999999999999E-4</v>
      </c>
      <c r="E285" s="191">
        <v>740977</v>
      </c>
      <c r="F285" s="191">
        <v>-52039</v>
      </c>
      <c r="G285" s="191">
        <v>-39890</v>
      </c>
      <c r="H285" s="191">
        <v>51123</v>
      </c>
      <c r="I285" s="191">
        <v>0</v>
      </c>
      <c r="J285" s="118"/>
      <c r="K285" s="191">
        <v>275424</v>
      </c>
      <c r="L285" s="191">
        <v>248523</v>
      </c>
      <c r="M285" s="191">
        <v>98518</v>
      </c>
      <c r="N285" s="191">
        <v>0</v>
      </c>
      <c r="O285" s="191">
        <v>0</v>
      </c>
      <c r="P285" s="118"/>
      <c r="Q285" s="191">
        <v>334434</v>
      </c>
      <c r="R285" s="191">
        <v>-277727</v>
      </c>
      <c r="S285" s="191">
        <v>38308</v>
      </c>
      <c r="T285" s="191">
        <v>51123</v>
      </c>
      <c r="U285" s="191">
        <v>0</v>
      </c>
      <c r="V285" s="118"/>
      <c r="W285" s="191">
        <v>511261</v>
      </c>
      <c r="X285" s="191">
        <v>301091</v>
      </c>
      <c r="Y285" s="191">
        <v>0</v>
      </c>
      <c r="Z285" s="191">
        <v>0</v>
      </c>
      <c r="AA285" s="191">
        <v>0</v>
      </c>
      <c r="AB285" s="118"/>
      <c r="AC285" s="191">
        <v>0</v>
      </c>
      <c r="AD285" s="191">
        <v>0</v>
      </c>
      <c r="AE285" s="191">
        <v>0</v>
      </c>
      <c r="AF285" s="191">
        <v>0</v>
      </c>
      <c r="AG285" s="191">
        <v>0</v>
      </c>
      <c r="AH285" s="118"/>
      <c r="AI285" s="191">
        <v>-380142</v>
      </c>
      <c r="AJ285" s="191">
        <v>-323926</v>
      </c>
      <c r="AK285" s="191">
        <v>-176716</v>
      </c>
      <c r="AL285" s="191">
        <v>0</v>
      </c>
      <c r="AM285" s="191">
        <v>0</v>
      </c>
    </row>
    <row r="286" spans="1:39">
      <c r="A286" s="204">
        <v>39200</v>
      </c>
      <c r="B286" s="184" t="s">
        <v>400</v>
      </c>
      <c r="C286" s="188">
        <v>6.6654099999999994E-2</v>
      </c>
      <c r="E286" s="191">
        <v>99608561</v>
      </c>
      <c r="F286" s="191">
        <v>21982151</v>
      </c>
      <c r="G286" s="191">
        <v>10685958</v>
      </c>
      <c r="H286" s="191">
        <v>4633593</v>
      </c>
      <c r="I286" s="191">
        <v>0</v>
      </c>
      <c r="J286" s="118"/>
      <c r="K286" s="191">
        <v>24963493</v>
      </c>
      <c r="L286" s="191">
        <v>22525220</v>
      </c>
      <c r="M286" s="191">
        <v>8929317</v>
      </c>
      <c r="N286" s="191">
        <v>0</v>
      </c>
      <c r="O286" s="191">
        <v>0</v>
      </c>
      <c r="P286" s="118"/>
      <c r="Q286" s="191">
        <v>30311952</v>
      </c>
      <c r="R286" s="191">
        <v>-25172187</v>
      </c>
      <c r="S286" s="191">
        <v>3472145</v>
      </c>
      <c r="T286" s="191">
        <v>4633593</v>
      </c>
      <c r="U286" s="191">
        <v>0</v>
      </c>
      <c r="V286" s="118"/>
      <c r="W286" s="191">
        <v>46338930</v>
      </c>
      <c r="X286" s="191">
        <v>27289855</v>
      </c>
      <c r="Y286" s="191">
        <v>0</v>
      </c>
      <c r="Z286" s="191">
        <v>0</v>
      </c>
      <c r="AA286" s="191">
        <v>0</v>
      </c>
      <c r="AB286" s="118"/>
      <c r="AC286" s="191">
        <v>792218</v>
      </c>
      <c r="AD286" s="191">
        <v>0</v>
      </c>
      <c r="AE286" s="191">
        <v>0</v>
      </c>
      <c r="AF286" s="191">
        <v>0</v>
      </c>
      <c r="AG286" s="191">
        <v>0</v>
      </c>
      <c r="AH286" s="118"/>
      <c r="AI286" s="191">
        <v>-2798032</v>
      </c>
      <c r="AJ286" s="191">
        <v>-2660737</v>
      </c>
      <c r="AK286" s="191">
        <v>-1715504</v>
      </c>
      <c r="AL286" s="191">
        <v>0</v>
      </c>
      <c r="AM286" s="191">
        <v>0</v>
      </c>
    </row>
    <row r="287" spans="1:39">
      <c r="A287" s="204">
        <v>39201</v>
      </c>
      <c r="B287" s="184" t="s">
        <v>262</v>
      </c>
      <c r="C287" s="188">
        <v>1.8990000000000001E-4</v>
      </c>
      <c r="E287" s="191">
        <v>214511</v>
      </c>
      <c r="F287" s="191">
        <v>15051</v>
      </c>
      <c r="G287" s="191">
        <v>-7459</v>
      </c>
      <c r="H287" s="191">
        <v>13201</v>
      </c>
      <c r="I287" s="191">
        <v>0</v>
      </c>
      <c r="J287" s="118"/>
      <c r="K287" s="191">
        <v>71122</v>
      </c>
      <c r="L287" s="191">
        <v>64175</v>
      </c>
      <c r="M287" s="191">
        <v>25440</v>
      </c>
      <c r="N287" s="191">
        <v>0</v>
      </c>
      <c r="O287" s="191">
        <v>0</v>
      </c>
      <c r="P287" s="118"/>
      <c r="Q287" s="191">
        <v>86360</v>
      </c>
      <c r="R287" s="191">
        <v>-71716</v>
      </c>
      <c r="S287" s="191">
        <v>9892</v>
      </c>
      <c r="T287" s="191">
        <v>13201</v>
      </c>
      <c r="U287" s="191">
        <v>0</v>
      </c>
      <c r="V287" s="118"/>
      <c r="W287" s="191">
        <v>132021</v>
      </c>
      <c r="X287" s="191">
        <v>77750</v>
      </c>
      <c r="Y287" s="191">
        <v>0</v>
      </c>
      <c r="Z287" s="191">
        <v>0</v>
      </c>
      <c r="AA287" s="191">
        <v>0</v>
      </c>
      <c r="AB287" s="118"/>
      <c r="AC287" s="191">
        <v>0</v>
      </c>
      <c r="AD287" s="191">
        <v>0</v>
      </c>
      <c r="AE287" s="191">
        <v>0</v>
      </c>
      <c r="AF287" s="191">
        <v>0</v>
      </c>
      <c r="AG287" s="191">
        <v>0</v>
      </c>
      <c r="AH287" s="118"/>
      <c r="AI287" s="191">
        <v>-74992</v>
      </c>
      <c r="AJ287" s="191">
        <v>-55158</v>
      </c>
      <c r="AK287" s="191">
        <v>-42791</v>
      </c>
      <c r="AL287" s="191">
        <v>0</v>
      </c>
      <c r="AM287" s="191">
        <v>0</v>
      </c>
    </row>
    <row r="288" spans="1:39">
      <c r="A288" s="204">
        <v>39204</v>
      </c>
      <c r="B288" s="184" t="s">
        <v>263</v>
      </c>
      <c r="C288" s="188">
        <v>2.7280000000000002E-4</v>
      </c>
      <c r="E288" s="191">
        <v>580357</v>
      </c>
      <c r="F288" s="191">
        <v>211984</v>
      </c>
      <c r="G288" s="191">
        <v>105905</v>
      </c>
      <c r="H288" s="191">
        <v>18964</v>
      </c>
      <c r="I288" s="191">
        <v>0</v>
      </c>
      <c r="J288" s="118"/>
      <c r="K288" s="191">
        <v>102170</v>
      </c>
      <c r="L288" s="191">
        <v>92191</v>
      </c>
      <c r="M288" s="191">
        <v>36546</v>
      </c>
      <c r="N288" s="191">
        <v>0</v>
      </c>
      <c r="O288" s="191">
        <v>0</v>
      </c>
      <c r="P288" s="118"/>
      <c r="Q288" s="191">
        <v>124060</v>
      </c>
      <c r="R288" s="191">
        <v>-103024</v>
      </c>
      <c r="S288" s="191">
        <v>14211</v>
      </c>
      <c r="T288" s="191">
        <v>18964</v>
      </c>
      <c r="U288" s="191">
        <v>0</v>
      </c>
      <c r="V288" s="118"/>
      <c r="W288" s="191">
        <v>189655</v>
      </c>
      <c r="X288" s="191">
        <v>111691</v>
      </c>
      <c r="Y288" s="191">
        <v>0</v>
      </c>
      <c r="Z288" s="191">
        <v>0</v>
      </c>
      <c r="AA288" s="191">
        <v>0</v>
      </c>
      <c r="AB288" s="118"/>
      <c r="AC288" s="191">
        <v>164472</v>
      </c>
      <c r="AD288" s="191">
        <v>111126</v>
      </c>
      <c r="AE288" s="191">
        <v>55148</v>
      </c>
      <c r="AF288" s="191">
        <v>0</v>
      </c>
      <c r="AG288" s="191">
        <v>0</v>
      </c>
      <c r="AH288" s="118"/>
      <c r="AI288" s="191">
        <v>0</v>
      </c>
      <c r="AJ288" s="191">
        <v>0</v>
      </c>
      <c r="AK288" s="191">
        <v>0</v>
      </c>
      <c r="AL288" s="191">
        <v>0</v>
      </c>
      <c r="AM288" s="191">
        <v>0</v>
      </c>
    </row>
    <row r="289" spans="1:39">
      <c r="A289" s="204">
        <v>39205</v>
      </c>
      <c r="B289" s="184" t="s">
        <v>264</v>
      </c>
      <c r="C289" s="188">
        <v>5.6172000000000001E-3</v>
      </c>
      <c r="E289" s="191">
        <v>9390076</v>
      </c>
      <c r="F289" s="191">
        <v>2378913</v>
      </c>
      <c r="G289" s="191">
        <v>1413878</v>
      </c>
      <c r="H289" s="191">
        <v>390491</v>
      </c>
      <c r="I289" s="191">
        <v>0</v>
      </c>
      <c r="J289" s="118"/>
      <c r="K289" s="191">
        <v>2103771</v>
      </c>
      <c r="L289" s="191">
        <v>1898288</v>
      </c>
      <c r="M289" s="191">
        <v>752508</v>
      </c>
      <c r="N289" s="191">
        <v>0</v>
      </c>
      <c r="O289" s="191">
        <v>0</v>
      </c>
      <c r="P289" s="118"/>
      <c r="Q289" s="191">
        <v>2554506</v>
      </c>
      <c r="R289" s="191">
        <v>-2121358</v>
      </c>
      <c r="S289" s="191">
        <v>292611</v>
      </c>
      <c r="T289" s="191">
        <v>390491</v>
      </c>
      <c r="U289" s="191">
        <v>0</v>
      </c>
      <c r="V289" s="118"/>
      <c r="W289" s="191">
        <v>3905162</v>
      </c>
      <c r="X289" s="191">
        <v>2299822</v>
      </c>
      <c r="Y289" s="191">
        <v>0</v>
      </c>
      <c r="Z289" s="191">
        <v>0</v>
      </c>
      <c r="AA289" s="191">
        <v>0</v>
      </c>
      <c r="AB289" s="118"/>
      <c r="AC289" s="191">
        <v>893236</v>
      </c>
      <c r="AD289" s="191">
        <v>368759</v>
      </c>
      <c r="AE289" s="191">
        <v>368759</v>
      </c>
      <c r="AF289" s="191">
        <v>0</v>
      </c>
      <c r="AG289" s="191">
        <v>0</v>
      </c>
      <c r="AH289" s="118"/>
      <c r="AI289" s="191">
        <v>-66599</v>
      </c>
      <c r="AJ289" s="191">
        <v>-66598</v>
      </c>
      <c r="AK289" s="191">
        <v>0</v>
      </c>
      <c r="AL289" s="191">
        <v>0</v>
      </c>
      <c r="AM289" s="191">
        <v>0</v>
      </c>
    </row>
    <row r="290" spans="1:39">
      <c r="A290" s="204">
        <v>39208</v>
      </c>
      <c r="B290" s="184" t="s">
        <v>401</v>
      </c>
      <c r="C290" s="188">
        <v>4.0230000000000002E-4</v>
      </c>
      <c r="E290" s="191">
        <v>532405</v>
      </c>
      <c r="F290" s="191">
        <v>120840</v>
      </c>
      <c r="G290" s="191">
        <v>61457</v>
      </c>
      <c r="H290" s="191">
        <v>27967</v>
      </c>
      <c r="I290" s="191">
        <v>0</v>
      </c>
      <c r="J290" s="118"/>
      <c r="K290" s="191">
        <v>150671</v>
      </c>
      <c r="L290" s="191">
        <v>135954</v>
      </c>
      <c r="M290" s="191">
        <v>53894</v>
      </c>
      <c r="N290" s="191">
        <v>0</v>
      </c>
      <c r="O290" s="191">
        <v>0</v>
      </c>
      <c r="P290" s="118"/>
      <c r="Q290" s="191">
        <v>182952</v>
      </c>
      <c r="R290" s="191">
        <v>-151930</v>
      </c>
      <c r="S290" s="191">
        <v>20957</v>
      </c>
      <c r="T290" s="191">
        <v>27967</v>
      </c>
      <c r="U290" s="191">
        <v>0</v>
      </c>
      <c r="V290" s="118"/>
      <c r="W290" s="191">
        <v>279685</v>
      </c>
      <c r="X290" s="191">
        <v>164712</v>
      </c>
      <c r="Y290" s="191">
        <v>0</v>
      </c>
      <c r="Z290" s="191">
        <v>0</v>
      </c>
      <c r="AA290" s="191">
        <v>0</v>
      </c>
      <c r="AB290" s="118"/>
      <c r="AC290" s="191">
        <v>0</v>
      </c>
      <c r="AD290" s="191">
        <v>0</v>
      </c>
      <c r="AE290" s="191">
        <v>0</v>
      </c>
      <c r="AF290" s="191">
        <v>0</v>
      </c>
      <c r="AG290" s="191">
        <v>0</v>
      </c>
      <c r="AH290" s="118"/>
      <c r="AI290" s="191">
        <v>-80903</v>
      </c>
      <c r="AJ290" s="191">
        <v>-27896</v>
      </c>
      <c r="AK290" s="191">
        <v>-13394</v>
      </c>
      <c r="AL290" s="191">
        <v>0</v>
      </c>
      <c r="AM290" s="191">
        <v>0</v>
      </c>
    </row>
    <row r="291" spans="1:39">
      <c r="A291" s="204">
        <v>39209</v>
      </c>
      <c r="B291" s="184" t="s">
        <v>265</v>
      </c>
      <c r="C291" s="188">
        <v>1.9540000000000001E-4</v>
      </c>
      <c r="E291" s="191">
        <v>239524</v>
      </c>
      <c r="F291" s="191">
        <v>10974</v>
      </c>
      <c r="G291" s="191">
        <v>14587</v>
      </c>
      <c r="H291" s="191">
        <v>13584</v>
      </c>
      <c r="I291" s="191">
        <v>0</v>
      </c>
      <c r="J291" s="118"/>
      <c r="K291" s="191">
        <v>73182</v>
      </c>
      <c r="L291" s="191">
        <v>66034</v>
      </c>
      <c r="M291" s="191">
        <v>26177</v>
      </c>
      <c r="N291" s="191">
        <v>0</v>
      </c>
      <c r="O291" s="191">
        <v>0</v>
      </c>
      <c r="P291" s="118"/>
      <c r="Q291" s="191">
        <v>88861</v>
      </c>
      <c r="R291" s="191">
        <v>-73794</v>
      </c>
      <c r="S291" s="191">
        <v>10179</v>
      </c>
      <c r="T291" s="191">
        <v>13584</v>
      </c>
      <c r="U291" s="191">
        <v>0</v>
      </c>
      <c r="V291" s="118"/>
      <c r="W291" s="191">
        <v>44146</v>
      </c>
      <c r="X291" s="191">
        <v>25998</v>
      </c>
      <c r="Y291" s="191">
        <v>0</v>
      </c>
      <c r="Z291" s="191">
        <v>0</v>
      </c>
      <c r="AA291" s="191">
        <v>0</v>
      </c>
      <c r="AB291" s="118"/>
      <c r="AC291" s="191">
        <v>6695</v>
      </c>
      <c r="AD291" s="191">
        <v>0</v>
      </c>
      <c r="AE291" s="191">
        <v>0</v>
      </c>
      <c r="AF291" s="191">
        <v>0</v>
      </c>
      <c r="AG291" s="191">
        <v>0</v>
      </c>
      <c r="AH291" s="118"/>
      <c r="AI291" s="191">
        <v>-65059</v>
      </c>
      <c r="AJ291" s="191">
        <v>-61268</v>
      </c>
      <c r="AK291" s="191">
        <v>-21769</v>
      </c>
      <c r="AL291" s="191">
        <v>0</v>
      </c>
      <c r="AM291" s="191">
        <v>0</v>
      </c>
    </row>
    <row r="292" spans="1:39">
      <c r="A292" s="204">
        <v>39220</v>
      </c>
      <c r="B292" s="184" t="s">
        <v>539</v>
      </c>
      <c r="C292" s="188">
        <v>6.3499999999999999E-5</v>
      </c>
      <c r="E292" s="191">
        <v>196938</v>
      </c>
      <c r="F292" s="191">
        <v>123608</v>
      </c>
      <c r="G292" s="191">
        <v>111947</v>
      </c>
      <c r="H292" s="191">
        <v>4414</v>
      </c>
      <c r="I292" s="191">
        <v>0</v>
      </c>
      <c r="J292" s="118"/>
      <c r="K292" s="191">
        <v>23782</v>
      </c>
      <c r="L292" s="191">
        <v>21459</v>
      </c>
      <c r="M292" s="191">
        <v>8507</v>
      </c>
      <c r="N292" s="191"/>
      <c r="O292" s="191"/>
      <c r="P292" s="118"/>
      <c r="Q292" s="191">
        <v>28878</v>
      </c>
      <c r="R292" s="191">
        <v>-23981</v>
      </c>
      <c r="S292" s="191">
        <v>3308</v>
      </c>
      <c r="T292" s="191">
        <v>4414</v>
      </c>
      <c r="U292" s="191"/>
      <c r="V292" s="118"/>
      <c r="W292" s="191">
        <v>135845</v>
      </c>
      <c r="X292" s="191">
        <v>80002</v>
      </c>
      <c r="Y292" s="191">
        <v>0</v>
      </c>
      <c r="Z292" s="191">
        <v>0</v>
      </c>
      <c r="AA292" s="191">
        <v>0</v>
      </c>
      <c r="AB292" s="118"/>
      <c r="AC292" s="191">
        <v>100132</v>
      </c>
      <c r="AD292" s="191">
        <v>100132</v>
      </c>
      <c r="AE292" s="191">
        <v>100132</v>
      </c>
      <c r="AF292" s="191">
        <v>0</v>
      </c>
      <c r="AG292" s="191">
        <v>0</v>
      </c>
      <c r="AH292" s="118"/>
      <c r="AI292" s="191">
        <v>0</v>
      </c>
      <c r="AJ292" s="191">
        <v>0</v>
      </c>
      <c r="AK292" s="191">
        <v>0</v>
      </c>
      <c r="AL292" s="191">
        <v>0</v>
      </c>
      <c r="AM292" s="191">
        <v>0</v>
      </c>
    </row>
    <row r="293" spans="1:39">
      <c r="A293" s="204">
        <v>39300</v>
      </c>
      <c r="B293" s="184" t="s">
        <v>266</v>
      </c>
      <c r="C293" s="188">
        <v>7.8430000000000004E-4</v>
      </c>
      <c r="E293" s="191">
        <v>1018885</v>
      </c>
      <c r="F293" s="191">
        <v>215308</v>
      </c>
      <c r="G293" s="191">
        <v>115738</v>
      </c>
      <c r="H293" s="191">
        <v>54522</v>
      </c>
      <c r="I293" s="191">
        <v>0</v>
      </c>
      <c r="J293" s="118"/>
      <c r="K293" s="191">
        <v>293738</v>
      </c>
      <c r="L293" s="191">
        <v>265048</v>
      </c>
      <c r="M293" s="191">
        <v>105069</v>
      </c>
      <c r="N293" s="191">
        <v>0</v>
      </c>
      <c r="O293" s="191">
        <v>0</v>
      </c>
      <c r="P293" s="118"/>
      <c r="Q293" s="191">
        <v>356672</v>
      </c>
      <c r="R293" s="191">
        <v>-296194</v>
      </c>
      <c r="S293" s="191">
        <v>40856</v>
      </c>
      <c r="T293" s="191">
        <v>54522</v>
      </c>
      <c r="U293" s="191">
        <v>0</v>
      </c>
      <c r="V293" s="118"/>
      <c r="W293" s="191">
        <v>545257</v>
      </c>
      <c r="X293" s="191">
        <v>321112</v>
      </c>
      <c r="Y293" s="191">
        <v>0</v>
      </c>
      <c r="Z293" s="191">
        <v>0</v>
      </c>
      <c r="AA293" s="191">
        <v>0</v>
      </c>
      <c r="AB293" s="118"/>
      <c r="AC293" s="191">
        <v>4254</v>
      </c>
      <c r="AD293" s="191">
        <v>0</v>
      </c>
      <c r="AE293" s="191">
        <v>0</v>
      </c>
      <c r="AF293" s="191">
        <v>0</v>
      </c>
      <c r="AG293" s="191">
        <v>0</v>
      </c>
      <c r="AH293" s="118"/>
      <c r="AI293" s="191">
        <v>-181036</v>
      </c>
      <c r="AJ293" s="191">
        <v>-74658</v>
      </c>
      <c r="AK293" s="191">
        <v>-30187</v>
      </c>
      <c r="AL293" s="191">
        <v>0</v>
      </c>
      <c r="AM293" s="191">
        <v>0</v>
      </c>
    </row>
    <row r="294" spans="1:39">
      <c r="A294" s="204">
        <v>39301</v>
      </c>
      <c r="B294" s="184" t="s">
        <v>267</v>
      </c>
      <c r="C294" s="188">
        <v>3.2499999999999997E-5</v>
      </c>
      <c r="E294" s="191">
        <v>11766</v>
      </c>
      <c r="F294" s="191">
        <v>-28561</v>
      </c>
      <c r="G294" s="191">
        <v>-4411</v>
      </c>
      <c r="H294" s="191">
        <v>2259</v>
      </c>
      <c r="I294" s="191">
        <v>0</v>
      </c>
      <c r="J294" s="118"/>
      <c r="K294" s="191">
        <v>12172</v>
      </c>
      <c r="L294" s="191">
        <v>10983</v>
      </c>
      <c r="M294" s="191">
        <v>4354</v>
      </c>
      <c r="N294" s="191">
        <v>0</v>
      </c>
      <c r="O294" s="191">
        <v>0</v>
      </c>
      <c r="P294" s="118"/>
      <c r="Q294" s="191">
        <v>14780</v>
      </c>
      <c r="R294" s="191">
        <v>-12274</v>
      </c>
      <c r="S294" s="191">
        <v>1693</v>
      </c>
      <c r="T294" s="191">
        <v>2259</v>
      </c>
      <c r="U294" s="191">
        <v>0</v>
      </c>
      <c r="V294" s="118"/>
      <c r="W294" s="191">
        <v>22594</v>
      </c>
      <c r="X294" s="191">
        <v>13306</v>
      </c>
      <c r="Y294" s="191">
        <v>0</v>
      </c>
      <c r="Z294" s="191">
        <v>0</v>
      </c>
      <c r="AA294" s="191">
        <v>0</v>
      </c>
      <c r="AB294" s="118"/>
      <c r="AC294" s="191">
        <v>8298</v>
      </c>
      <c r="AD294" s="191">
        <v>0</v>
      </c>
      <c r="AE294" s="191">
        <v>0</v>
      </c>
      <c r="AF294" s="191">
        <v>0</v>
      </c>
      <c r="AG294" s="191">
        <v>0</v>
      </c>
      <c r="AH294" s="118"/>
      <c r="AI294" s="191">
        <v>-46078</v>
      </c>
      <c r="AJ294" s="191">
        <v>-40576</v>
      </c>
      <c r="AK294" s="191">
        <v>-10458</v>
      </c>
      <c r="AL294" s="191">
        <v>0</v>
      </c>
      <c r="AM294" s="191">
        <v>0</v>
      </c>
    </row>
    <row r="295" spans="1:39">
      <c r="A295" s="204">
        <v>39400</v>
      </c>
      <c r="B295" s="184" t="s">
        <v>268</v>
      </c>
      <c r="C295" s="188">
        <v>5.6530000000000003E-4</v>
      </c>
      <c r="E295" s="191">
        <v>792706</v>
      </c>
      <c r="F295" s="191">
        <v>173734</v>
      </c>
      <c r="G295" s="191">
        <v>63660</v>
      </c>
      <c r="H295" s="191">
        <v>39298</v>
      </c>
      <c r="I295" s="191">
        <v>0</v>
      </c>
      <c r="J295" s="118"/>
      <c r="K295" s="191">
        <v>211718</v>
      </c>
      <c r="L295" s="191">
        <v>191039</v>
      </c>
      <c r="M295" s="191">
        <v>75730</v>
      </c>
      <c r="N295" s="191">
        <v>0</v>
      </c>
      <c r="O295" s="191">
        <v>0</v>
      </c>
      <c r="P295" s="118"/>
      <c r="Q295" s="191">
        <v>257079</v>
      </c>
      <c r="R295" s="191">
        <v>-213488</v>
      </c>
      <c r="S295" s="191">
        <v>29448</v>
      </c>
      <c r="T295" s="191">
        <v>39298</v>
      </c>
      <c r="U295" s="191">
        <v>0</v>
      </c>
      <c r="V295" s="118"/>
      <c r="W295" s="191">
        <v>393005</v>
      </c>
      <c r="X295" s="191">
        <v>231448</v>
      </c>
      <c r="Y295" s="191">
        <v>0</v>
      </c>
      <c r="Z295" s="191">
        <v>0</v>
      </c>
      <c r="AA295" s="191">
        <v>0</v>
      </c>
      <c r="AB295" s="118"/>
      <c r="AC295" s="191">
        <v>6254</v>
      </c>
      <c r="AD295" s="191">
        <v>6254</v>
      </c>
      <c r="AE295" s="191">
        <v>0</v>
      </c>
      <c r="AF295" s="191">
        <v>0</v>
      </c>
      <c r="AG295" s="191">
        <v>0</v>
      </c>
      <c r="AH295" s="118"/>
      <c r="AI295" s="191">
        <v>-75350</v>
      </c>
      <c r="AJ295" s="191">
        <v>-41519</v>
      </c>
      <c r="AK295" s="191">
        <v>-41518</v>
      </c>
      <c r="AL295" s="191">
        <v>0</v>
      </c>
      <c r="AM295" s="191">
        <v>0</v>
      </c>
    </row>
    <row r="296" spans="1:39">
      <c r="A296" s="204">
        <v>39401</v>
      </c>
      <c r="B296" s="184" t="s">
        <v>269</v>
      </c>
      <c r="C296" s="188">
        <v>4.3110000000000002E-4</v>
      </c>
      <c r="E296" s="191">
        <v>853065</v>
      </c>
      <c r="F296" s="191">
        <v>238253</v>
      </c>
      <c r="G296" s="191">
        <v>109879</v>
      </c>
      <c r="H296" s="191">
        <v>29969</v>
      </c>
      <c r="I296" s="191">
        <v>0</v>
      </c>
      <c r="J296" s="118"/>
      <c r="K296" s="191">
        <v>161457</v>
      </c>
      <c r="L296" s="191">
        <v>145687</v>
      </c>
      <c r="M296" s="191">
        <v>57752</v>
      </c>
      <c r="N296" s="191">
        <v>0</v>
      </c>
      <c r="O296" s="191">
        <v>0</v>
      </c>
      <c r="P296" s="118"/>
      <c r="Q296" s="191">
        <v>196049</v>
      </c>
      <c r="R296" s="191">
        <v>-162807</v>
      </c>
      <c r="S296" s="191">
        <v>22457</v>
      </c>
      <c r="T296" s="191">
        <v>29969</v>
      </c>
      <c r="U296" s="191">
        <v>0</v>
      </c>
      <c r="V296" s="118"/>
      <c r="W296" s="191">
        <v>299707</v>
      </c>
      <c r="X296" s="191">
        <v>176503</v>
      </c>
      <c r="Y296" s="191">
        <v>0</v>
      </c>
      <c r="Z296" s="191">
        <v>0</v>
      </c>
      <c r="AA296" s="191">
        <v>0</v>
      </c>
      <c r="AB296" s="118"/>
      <c r="AC296" s="191">
        <v>195852</v>
      </c>
      <c r="AD296" s="191">
        <v>78870</v>
      </c>
      <c r="AE296" s="191">
        <v>29670</v>
      </c>
      <c r="AF296" s="191">
        <v>0</v>
      </c>
      <c r="AG296" s="191">
        <v>0</v>
      </c>
      <c r="AH296" s="118"/>
      <c r="AI296" s="191">
        <v>0</v>
      </c>
      <c r="AJ296" s="191">
        <v>0</v>
      </c>
      <c r="AK296" s="191">
        <v>0</v>
      </c>
      <c r="AL296" s="191">
        <v>0</v>
      </c>
      <c r="AM296" s="191">
        <v>0</v>
      </c>
    </row>
    <row r="297" spans="1:39">
      <c r="A297" s="204">
        <v>39500</v>
      </c>
      <c r="B297" s="184" t="s">
        <v>270</v>
      </c>
      <c r="C297" s="188">
        <v>2.0668000000000001E-3</v>
      </c>
      <c r="E297" s="191">
        <v>3186848</v>
      </c>
      <c r="F297" s="191">
        <v>832905</v>
      </c>
      <c r="G297" s="191">
        <v>450881</v>
      </c>
      <c r="H297" s="191">
        <v>143678</v>
      </c>
      <c r="I297" s="191">
        <v>0</v>
      </c>
      <c r="J297" s="118"/>
      <c r="K297" s="191">
        <v>774064</v>
      </c>
      <c r="L297" s="191">
        <v>698459</v>
      </c>
      <c r="M297" s="191">
        <v>276879</v>
      </c>
      <c r="N297" s="191">
        <v>0</v>
      </c>
      <c r="O297" s="191">
        <v>0</v>
      </c>
      <c r="P297" s="118"/>
      <c r="Q297" s="191">
        <v>939908</v>
      </c>
      <c r="R297" s="191">
        <v>-780535</v>
      </c>
      <c r="S297" s="191">
        <v>107664</v>
      </c>
      <c r="T297" s="191">
        <v>143678</v>
      </c>
      <c r="U297" s="191">
        <v>0</v>
      </c>
      <c r="V297" s="118"/>
      <c r="W297" s="191">
        <v>1436870</v>
      </c>
      <c r="X297" s="191">
        <v>846200</v>
      </c>
      <c r="Y297" s="191">
        <v>0</v>
      </c>
      <c r="Z297" s="191">
        <v>0</v>
      </c>
      <c r="AA297" s="191">
        <v>0</v>
      </c>
      <c r="AB297" s="118"/>
      <c r="AC297" s="191">
        <v>72799</v>
      </c>
      <c r="AD297" s="191">
        <v>68781</v>
      </c>
      <c r="AE297" s="191">
        <v>66338</v>
      </c>
      <c r="AF297" s="191">
        <v>0</v>
      </c>
      <c r="AG297" s="191">
        <v>0</v>
      </c>
      <c r="AH297" s="118"/>
      <c r="AI297" s="191">
        <v>-36793</v>
      </c>
      <c r="AJ297" s="191">
        <v>0</v>
      </c>
      <c r="AK297" s="191">
        <v>0</v>
      </c>
      <c r="AL297" s="191">
        <v>0</v>
      </c>
      <c r="AM297" s="191">
        <v>0</v>
      </c>
    </row>
    <row r="298" spans="1:39">
      <c r="A298" s="204">
        <v>39501</v>
      </c>
      <c r="B298" s="184" t="s">
        <v>271</v>
      </c>
      <c r="C298" s="188">
        <v>5.7200000000000001E-5</v>
      </c>
      <c r="E298" s="191">
        <v>66441</v>
      </c>
      <c r="F298" s="191">
        <v>740</v>
      </c>
      <c r="G298" s="191">
        <v>5957</v>
      </c>
      <c r="H298" s="191">
        <v>3976</v>
      </c>
      <c r="I298" s="191">
        <v>0</v>
      </c>
      <c r="J298" s="118"/>
      <c r="K298" s="191">
        <v>21423</v>
      </c>
      <c r="L298" s="191">
        <v>19330</v>
      </c>
      <c r="M298" s="191">
        <v>7663</v>
      </c>
      <c r="N298" s="191">
        <v>0</v>
      </c>
      <c r="O298" s="191">
        <v>0</v>
      </c>
      <c r="P298" s="118"/>
      <c r="Q298" s="191">
        <v>26013</v>
      </c>
      <c r="R298" s="191">
        <v>-21602</v>
      </c>
      <c r="S298" s="191">
        <v>2980</v>
      </c>
      <c r="T298" s="191">
        <v>3976</v>
      </c>
      <c r="U298" s="191">
        <v>0</v>
      </c>
      <c r="V298" s="118"/>
      <c r="W298" s="191">
        <v>39766</v>
      </c>
      <c r="X298" s="191">
        <v>23419</v>
      </c>
      <c r="Y298" s="191">
        <v>0</v>
      </c>
      <c r="Z298" s="191">
        <v>0</v>
      </c>
      <c r="AA298" s="191">
        <v>0</v>
      </c>
      <c r="AB298" s="118"/>
      <c r="AC298" s="191">
        <v>1648</v>
      </c>
      <c r="AD298" s="191">
        <v>0</v>
      </c>
      <c r="AE298" s="191">
        <v>0</v>
      </c>
      <c r="AF298" s="191">
        <v>0</v>
      </c>
      <c r="AG298" s="191">
        <v>0</v>
      </c>
      <c r="AH298" s="118"/>
      <c r="AI298" s="191">
        <v>-22409</v>
      </c>
      <c r="AJ298" s="191">
        <v>-20407</v>
      </c>
      <c r="AK298" s="191">
        <v>-4686</v>
      </c>
      <c r="AL298" s="191">
        <v>0</v>
      </c>
      <c r="AM298" s="191">
        <v>0</v>
      </c>
    </row>
    <row r="299" spans="1:39">
      <c r="A299" s="204">
        <v>39600</v>
      </c>
      <c r="B299" s="184" t="s">
        <v>272</v>
      </c>
      <c r="C299" s="188">
        <v>6.4700000000000001E-3</v>
      </c>
      <c r="E299" s="191">
        <v>9824108</v>
      </c>
      <c r="F299" s="191">
        <v>2338568</v>
      </c>
      <c r="G299" s="191">
        <v>1167253</v>
      </c>
      <c r="H299" s="191">
        <v>449775</v>
      </c>
      <c r="I299" s="191">
        <v>0</v>
      </c>
      <c r="J299" s="118"/>
      <c r="K299" s="191">
        <v>2423164</v>
      </c>
      <c r="L299" s="191">
        <v>2186485</v>
      </c>
      <c r="M299" s="191">
        <v>866754</v>
      </c>
      <c r="N299" s="191">
        <v>0</v>
      </c>
      <c r="O299" s="191">
        <v>0</v>
      </c>
      <c r="P299" s="118"/>
      <c r="Q299" s="191">
        <v>2942330</v>
      </c>
      <c r="R299" s="191">
        <v>-2443421</v>
      </c>
      <c r="S299" s="191">
        <v>337035</v>
      </c>
      <c r="T299" s="191">
        <v>449775</v>
      </c>
      <c r="U299" s="191">
        <v>0</v>
      </c>
      <c r="V299" s="118"/>
      <c r="W299" s="191">
        <v>4498041</v>
      </c>
      <c r="X299" s="191">
        <v>2648980</v>
      </c>
      <c r="Y299" s="191">
        <v>0</v>
      </c>
      <c r="Z299" s="191">
        <v>0</v>
      </c>
      <c r="AA299" s="191">
        <v>0</v>
      </c>
      <c r="AB299" s="118"/>
      <c r="AC299" s="191">
        <v>14049</v>
      </c>
      <c r="AD299" s="191">
        <v>0</v>
      </c>
      <c r="AE299" s="191">
        <v>0</v>
      </c>
      <c r="AF299" s="191">
        <v>0</v>
      </c>
      <c r="AG299" s="191">
        <v>0</v>
      </c>
      <c r="AH299" s="118"/>
      <c r="AI299" s="191">
        <v>-53476</v>
      </c>
      <c r="AJ299" s="191">
        <v>-53476</v>
      </c>
      <c r="AK299" s="191">
        <v>-36536</v>
      </c>
      <c r="AL299" s="191">
        <v>0</v>
      </c>
      <c r="AM299" s="191">
        <v>0</v>
      </c>
    </row>
    <row r="300" spans="1:39">
      <c r="A300" s="204">
        <v>39605</v>
      </c>
      <c r="B300" s="184" t="s">
        <v>273</v>
      </c>
      <c r="C300" s="188">
        <v>9.4810000000000001E-4</v>
      </c>
      <c r="E300" s="191">
        <v>1463452</v>
      </c>
      <c r="F300" s="191">
        <v>342923</v>
      </c>
      <c r="G300" s="191">
        <v>133353</v>
      </c>
      <c r="H300" s="191">
        <v>65909</v>
      </c>
      <c r="I300" s="191">
        <v>0</v>
      </c>
      <c r="J300" s="118"/>
      <c r="K300" s="191">
        <v>355085</v>
      </c>
      <c r="L300" s="191">
        <v>320403</v>
      </c>
      <c r="M300" s="191">
        <v>127012</v>
      </c>
      <c r="N300" s="191">
        <v>0</v>
      </c>
      <c r="O300" s="191">
        <v>0</v>
      </c>
      <c r="P300" s="118"/>
      <c r="Q300" s="191">
        <v>431163</v>
      </c>
      <c r="R300" s="191">
        <v>-358054</v>
      </c>
      <c r="S300" s="191">
        <v>49388</v>
      </c>
      <c r="T300" s="191">
        <v>65909</v>
      </c>
      <c r="U300" s="191">
        <v>0</v>
      </c>
      <c r="V300" s="118"/>
      <c r="W300" s="191">
        <v>659133</v>
      </c>
      <c r="X300" s="191">
        <v>388176</v>
      </c>
      <c r="Y300" s="191">
        <v>0</v>
      </c>
      <c r="Z300" s="191">
        <v>0</v>
      </c>
      <c r="AA300" s="191">
        <v>0</v>
      </c>
      <c r="AB300" s="118"/>
      <c r="AC300" s="191">
        <v>62867</v>
      </c>
      <c r="AD300" s="191">
        <v>35444</v>
      </c>
      <c r="AE300" s="191">
        <v>0</v>
      </c>
      <c r="AF300" s="191">
        <v>0</v>
      </c>
      <c r="AG300" s="191">
        <v>0</v>
      </c>
      <c r="AH300" s="118"/>
      <c r="AI300" s="191">
        <v>-44796</v>
      </c>
      <c r="AJ300" s="191">
        <v>-43046</v>
      </c>
      <c r="AK300" s="191">
        <v>-43047</v>
      </c>
      <c r="AL300" s="191">
        <v>0</v>
      </c>
      <c r="AM300" s="191">
        <v>0</v>
      </c>
    </row>
    <row r="301" spans="1:39">
      <c r="A301" s="204">
        <v>39700</v>
      </c>
      <c r="B301" s="184" t="s">
        <v>274</v>
      </c>
      <c r="C301" s="188">
        <v>3.5972000000000001E-3</v>
      </c>
      <c r="E301" s="191">
        <v>4872333</v>
      </c>
      <c r="F301" s="191">
        <v>996796</v>
      </c>
      <c r="G301" s="191">
        <v>579060</v>
      </c>
      <c r="H301" s="191">
        <v>250067</v>
      </c>
      <c r="I301" s="191">
        <v>0</v>
      </c>
      <c r="J301" s="118"/>
      <c r="K301" s="191">
        <v>1347234</v>
      </c>
      <c r="L301" s="191">
        <v>1215645</v>
      </c>
      <c r="M301" s="191">
        <v>481899</v>
      </c>
      <c r="N301" s="191">
        <v>0</v>
      </c>
      <c r="O301" s="191">
        <v>0</v>
      </c>
      <c r="P301" s="118"/>
      <c r="Q301" s="191">
        <v>1635881</v>
      </c>
      <c r="R301" s="191">
        <v>-1358497</v>
      </c>
      <c r="S301" s="191">
        <v>187385</v>
      </c>
      <c r="T301" s="191">
        <v>250067</v>
      </c>
      <c r="U301" s="191">
        <v>0</v>
      </c>
      <c r="V301" s="118"/>
      <c r="W301" s="191">
        <v>2500827</v>
      </c>
      <c r="X301" s="191">
        <v>1472784</v>
      </c>
      <c r="Y301" s="191">
        <v>0</v>
      </c>
      <c r="Z301" s="191">
        <v>0</v>
      </c>
      <c r="AA301" s="191">
        <v>0</v>
      </c>
      <c r="AB301" s="118"/>
      <c r="AC301" s="191">
        <v>0</v>
      </c>
      <c r="AD301" s="191">
        <v>0</v>
      </c>
      <c r="AE301" s="191">
        <v>0</v>
      </c>
      <c r="AF301" s="191">
        <v>0</v>
      </c>
      <c r="AG301" s="191">
        <v>0</v>
      </c>
      <c r="AH301" s="118"/>
      <c r="AI301" s="191">
        <v>-611609</v>
      </c>
      <c r="AJ301" s="191">
        <v>-333136</v>
      </c>
      <c r="AK301" s="191">
        <v>-90224</v>
      </c>
      <c r="AL301" s="191">
        <v>0</v>
      </c>
      <c r="AM301" s="191">
        <v>0</v>
      </c>
    </row>
    <row r="302" spans="1:39">
      <c r="A302" s="204">
        <v>39703</v>
      </c>
      <c r="B302" s="184" t="s">
        <v>275</v>
      </c>
      <c r="C302" s="188">
        <v>2.5250000000000001E-4</v>
      </c>
      <c r="E302" s="191">
        <v>531177</v>
      </c>
      <c r="F302" s="191">
        <v>193940</v>
      </c>
      <c r="G302" s="191">
        <v>69816</v>
      </c>
      <c r="H302" s="191">
        <v>17553</v>
      </c>
      <c r="I302" s="191">
        <v>0</v>
      </c>
      <c r="J302" s="118"/>
      <c r="K302" s="191">
        <v>94567</v>
      </c>
      <c r="L302" s="191">
        <v>85330</v>
      </c>
      <c r="M302" s="191">
        <v>33826</v>
      </c>
      <c r="N302" s="191">
        <v>0</v>
      </c>
      <c r="O302" s="191">
        <v>0</v>
      </c>
      <c r="P302" s="118"/>
      <c r="Q302" s="191">
        <v>114828</v>
      </c>
      <c r="R302" s="191">
        <v>-95358</v>
      </c>
      <c r="S302" s="191">
        <v>13153</v>
      </c>
      <c r="T302" s="191">
        <v>17553</v>
      </c>
      <c r="U302" s="191">
        <v>0</v>
      </c>
      <c r="V302" s="118"/>
      <c r="W302" s="191">
        <v>175542</v>
      </c>
      <c r="X302" s="191">
        <v>103380</v>
      </c>
      <c r="Y302" s="191">
        <v>0</v>
      </c>
      <c r="Z302" s="191">
        <v>0</v>
      </c>
      <c r="AA302" s="191">
        <v>0</v>
      </c>
      <c r="AB302" s="118"/>
      <c r="AC302" s="191">
        <v>146240</v>
      </c>
      <c r="AD302" s="191">
        <v>100588</v>
      </c>
      <c r="AE302" s="191">
        <v>22837</v>
      </c>
      <c r="AF302" s="191">
        <v>0</v>
      </c>
      <c r="AG302" s="191">
        <v>0</v>
      </c>
      <c r="AH302" s="118"/>
      <c r="AI302" s="191">
        <v>0</v>
      </c>
      <c r="AJ302" s="191">
        <v>0</v>
      </c>
      <c r="AK302" s="191">
        <v>0</v>
      </c>
      <c r="AL302" s="191">
        <v>0</v>
      </c>
      <c r="AM302" s="191">
        <v>0</v>
      </c>
    </row>
    <row r="303" spans="1:39">
      <c r="A303" s="204">
        <v>39705</v>
      </c>
      <c r="B303" s="184" t="s">
        <v>276</v>
      </c>
      <c r="C303" s="188">
        <v>9.0680000000000003E-4</v>
      </c>
      <c r="E303" s="191">
        <v>1424814</v>
      </c>
      <c r="F303" s="191">
        <v>366488</v>
      </c>
      <c r="G303" s="191">
        <v>217374</v>
      </c>
      <c r="H303" s="191">
        <v>63038</v>
      </c>
      <c r="I303" s="191">
        <v>0</v>
      </c>
      <c r="J303" s="118"/>
      <c r="K303" s="191">
        <v>339617</v>
      </c>
      <c r="L303" s="191">
        <v>306446</v>
      </c>
      <c r="M303" s="191">
        <v>121479</v>
      </c>
      <c r="N303" s="191">
        <v>0</v>
      </c>
      <c r="O303" s="191">
        <v>0</v>
      </c>
      <c r="P303" s="118"/>
      <c r="Q303" s="191">
        <v>412381</v>
      </c>
      <c r="R303" s="191">
        <v>-342457</v>
      </c>
      <c r="S303" s="191">
        <v>47237</v>
      </c>
      <c r="T303" s="191">
        <v>63038</v>
      </c>
      <c r="U303" s="191">
        <v>0</v>
      </c>
      <c r="V303" s="118"/>
      <c r="W303" s="191">
        <v>630421</v>
      </c>
      <c r="X303" s="191">
        <v>371267</v>
      </c>
      <c r="Y303" s="191">
        <v>0</v>
      </c>
      <c r="Z303" s="191">
        <v>0</v>
      </c>
      <c r="AA303" s="191">
        <v>0</v>
      </c>
      <c r="AB303" s="118"/>
      <c r="AC303" s="191">
        <v>59821</v>
      </c>
      <c r="AD303" s="191">
        <v>48659</v>
      </c>
      <c r="AE303" s="191">
        <v>48658</v>
      </c>
      <c r="AF303" s="191">
        <v>0</v>
      </c>
      <c r="AG303" s="191">
        <v>0</v>
      </c>
      <c r="AH303" s="118"/>
      <c r="AI303" s="191">
        <v>-17426</v>
      </c>
      <c r="AJ303" s="191">
        <v>-17427</v>
      </c>
      <c r="AK303" s="191">
        <v>0</v>
      </c>
      <c r="AL303" s="191">
        <v>0</v>
      </c>
      <c r="AM303" s="191">
        <v>0</v>
      </c>
    </row>
    <row r="304" spans="1:39">
      <c r="A304" s="204">
        <v>39800</v>
      </c>
      <c r="B304" s="184" t="s">
        <v>277</v>
      </c>
      <c r="C304" s="188">
        <v>3.9987E-3</v>
      </c>
      <c r="E304" s="191">
        <v>5549753</v>
      </c>
      <c r="F304" s="191">
        <v>1078852</v>
      </c>
      <c r="G304" s="191">
        <v>356079</v>
      </c>
      <c r="H304" s="191">
        <v>277978</v>
      </c>
      <c r="I304" s="191">
        <v>0</v>
      </c>
      <c r="J304" s="118"/>
      <c r="K304" s="191">
        <v>1497605</v>
      </c>
      <c r="L304" s="191">
        <v>1351329</v>
      </c>
      <c r="M304" s="191">
        <v>535686</v>
      </c>
      <c r="N304" s="191">
        <v>0</v>
      </c>
      <c r="O304" s="191">
        <v>0</v>
      </c>
      <c r="P304" s="118"/>
      <c r="Q304" s="191">
        <v>1818469</v>
      </c>
      <c r="R304" s="191">
        <v>-1510125</v>
      </c>
      <c r="S304" s="191">
        <v>208300</v>
      </c>
      <c r="T304" s="191">
        <v>277978</v>
      </c>
      <c r="U304" s="191">
        <v>0</v>
      </c>
      <c r="V304" s="118"/>
      <c r="W304" s="191">
        <v>2779956</v>
      </c>
      <c r="X304" s="191">
        <v>1637168</v>
      </c>
      <c r="Y304" s="191">
        <v>0</v>
      </c>
      <c r="Z304" s="191">
        <v>0</v>
      </c>
      <c r="AA304" s="191">
        <v>0</v>
      </c>
      <c r="AB304" s="118"/>
      <c r="AC304" s="191">
        <v>0</v>
      </c>
      <c r="AD304" s="191">
        <v>0</v>
      </c>
      <c r="AE304" s="191">
        <v>0</v>
      </c>
      <c r="AF304" s="191">
        <v>0</v>
      </c>
      <c r="AG304" s="191">
        <v>0</v>
      </c>
      <c r="AH304" s="118"/>
      <c r="AI304" s="191">
        <v>-546277</v>
      </c>
      <c r="AJ304" s="191">
        <v>-399520</v>
      </c>
      <c r="AK304" s="191">
        <v>-387907</v>
      </c>
      <c r="AL304" s="191">
        <v>0</v>
      </c>
      <c r="AM304" s="191">
        <v>0</v>
      </c>
    </row>
    <row r="305" spans="1:39">
      <c r="A305" s="204">
        <v>39805</v>
      </c>
      <c r="B305" s="184" t="s">
        <v>278</v>
      </c>
      <c r="C305" s="188">
        <v>4.8270000000000002E-4</v>
      </c>
      <c r="E305" s="191">
        <v>772980</v>
      </c>
      <c r="F305" s="191">
        <v>177622</v>
      </c>
      <c r="G305" s="191">
        <v>118845</v>
      </c>
      <c r="H305" s="191">
        <v>33556</v>
      </c>
      <c r="I305" s="191">
        <v>0</v>
      </c>
      <c r="J305" s="118"/>
      <c r="K305" s="191">
        <v>180782</v>
      </c>
      <c r="L305" s="191">
        <v>163125</v>
      </c>
      <c r="M305" s="191">
        <v>64665</v>
      </c>
      <c r="N305" s="191">
        <v>0</v>
      </c>
      <c r="O305" s="191">
        <v>0</v>
      </c>
      <c r="P305" s="118"/>
      <c r="Q305" s="191">
        <v>219515</v>
      </c>
      <c r="R305" s="191">
        <v>-182294</v>
      </c>
      <c r="S305" s="191">
        <v>25145</v>
      </c>
      <c r="T305" s="191">
        <v>33556</v>
      </c>
      <c r="U305" s="191">
        <v>0</v>
      </c>
      <c r="V305" s="118"/>
      <c r="W305" s="191">
        <v>335580</v>
      </c>
      <c r="X305" s="191">
        <v>197629</v>
      </c>
      <c r="Y305" s="191">
        <v>0</v>
      </c>
      <c r="Z305" s="191">
        <v>0</v>
      </c>
      <c r="AA305" s="191">
        <v>0</v>
      </c>
      <c r="AB305" s="118"/>
      <c r="AC305" s="191">
        <v>66979</v>
      </c>
      <c r="AD305" s="191">
        <v>29037</v>
      </c>
      <c r="AE305" s="191">
        <v>29035</v>
      </c>
      <c r="AF305" s="191">
        <v>0</v>
      </c>
      <c r="AG305" s="191">
        <v>0</v>
      </c>
      <c r="AH305" s="118"/>
      <c r="AI305" s="191">
        <v>-29876</v>
      </c>
      <c r="AJ305" s="191">
        <v>-29875</v>
      </c>
      <c r="AK305" s="191">
        <v>0</v>
      </c>
      <c r="AL305" s="191">
        <v>0</v>
      </c>
      <c r="AM305" s="191">
        <v>0</v>
      </c>
    </row>
    <row r="306" spans="1:39">
      <c r="A306" s="204">
        <v>39900</v>
      </c>
      <c r="B306" s="184" t="s">
        <v>279</v>
      </c>
      <c r="C306" s="188">
        <v>2.0249999999999999E-3</v>
      </c>
      <c r="E306" s="191">
        <v>2914083</v>
      </c>
      <c r="F306" s="191">
        <v>594320</v>
      </c>
      <c r="G306" s="191">
        <v>314852</v>
      </c>
      <c r="H306" s="191">
        <v>140772</v>
      </c>
      <c r="I306" s="191">
        <v>0</v>
      </c>
      <c r="J306" s="118"/>
      <c r="K306" s="191">
        <v>758409</v>
      </c>
      <c r="L306" s="191">
        <v>684333</v>
      </c>
      <c r="M306" s="191">
        <v>271279</v>
      </c>
      <c r="N306" s="191">
        <v>0</v>
      </c>
      <c r="O306" s="191">
        <v>0</v>
      </c>
      <c r="P306" s="118"/>
      <c r="Q306" s="191">
        <v>920899</v>
      </c>
      <c r="R306" s="191">
        <v>-764749</v>
      </c>
      <c r="S306" s="191">
        <v>105486</v>
      </c>
      <c r="T306" s="191">
        <v>140772</v>
      </c>
      <c r="U306" s="191">
        <v>0</v>
      </c>
      <c r="V306" s="118"/>
      <c r="W306" s="191">
        <v>1407810</v>
      </c>
      <c r="X306" s="191">
        <v>829086</v>
      </c>
      <c r="Y306" s="191">
        <v>0</v>
      </c>
      <c r="Z306" s="191">
        <v>0</v>
      </c>
      <c r="AA306" s="191">
        <v>0</v>
      </c>
      <c r="AB306" s="118"/>
      <c r="AC306" s="191">
        <v>0</v>
      </c>
      <c r="AD306" s="191">
        <v>0</v>
      </c>
      <c r="AE306" s="191">
        <v>0</v>
      </c>
      <c r="AF306" s="191">
        <v>0</v>
      </c>
      <c r="AG306" s="191">
        <v>0</v>
      </c>
      <c r="AH306" s="118"/>
      <c r="AI306" s="191">
        <v>-173035</v>
      </c>
      <c r="AJ306" s="191">
        <v>-154350</v>
      </c>
      <c r="AK306" s="191">
        <v>-61913</v>
      </c>
      <c r="AL306" s="191">
        <v>0</v>
      </c>
      <c r="AM306" s="191">
        <v>0</v>
      </c>
    </row>
    <row r="307" spans="1:39">
      <c r="A307" s="204">
        <v>51000</v>
      </c>
      <c r="B307" s="184" t="s">
        <v>369</v>
      </c>
      <c r="C307" s="188">
        <v>2.82852E-2</v>
      </c>
      <c r="E307" s="191">
        <v>41996441</v>
      </c>
      <c r="F307" s="191">
        <v>11802833</v>
      </c>
      <c r="G307" s="191">
        <v>6397939</v>
      </c>
      <c r="H307" s="191">
        <v>1966302</v>
      </c>
      <c r="I307" s="191">
        <v>0</v>
      </c>
      <c r="J307" s="118"/>
      <c r="K307" s="191">
        <v>10593458</v>
      </c>
      <c r="L307" s="191">
        <v>9558757</v>
      </c>
      <c r="M307" s="191">
        <v>3789227</v>
      </c>
      <c r="N307" s="191">
        <v>0</v>
      </c>
      <c r="O307" s="191">
        <v>0</v>
      </c>
      <c r="P307" s="118"/>
      <c r="Q307" s="191">
        <v>12863119</v>
      </c>
      <c r="R307" s="191">
        <v>-10682019</v>
      </c>
      <c r="S307" s="191">
        <v>1473433</v>
      </c>
      <c r="T307" s="191">
        <v>1966302</v>
      </c>
      <c r="U307" s="191">
        <v>0</v>
      </c>
      <c r="V307" s="118"/>
      <c r="W307" s="191">
        <v>19664295</v>
      </c>
      <c r="X307" s="191">
        <v>11580668</v>
      </c>
      <c r="Y307" s="191">
        <v>0</v>
      </c>
      <c r="Z307" s="191">
        <v>0</v>
      </c>
      <c r="AA307" s="191">
        <v>0</v>
      </c>
      <c r="AB307" s="118"/>
      <c r="AC307" s="191">
        <v>1345427</v>
      </c>
      <c r="AD307" s="191">
        <v>1345427</v>
      </c>
      <c r="AE307" s="191">
        <v>1135279</v>
      </c>
      <c r="AF307" s="191">
        <v>0</v>
      </c>
      <c r="AG307" s="191">
        <v>0</v>
      </c>
      <c r="AH307" s="118"/>
      <c r="AI307" s="191">
        <v>-2469858</v>
      </c>
      <c r="AJ307" s="191">
        <v>0</v>
      </c>
      <c r="AK307" s="191">
        <v>0</v>
      </c>
      <c r="AL307" s="191">
        <v>0</v>
      </c>
      <c r="AM307" s="191">
        <v>0</v>
      </c>
    </row>
    <row r="308" spans="1:39">
      <c r="A308" s="204">
        <v>51000.2</v>
      </c>
      <c r="B308" s="184" t="s">
        <v>370</v>
      </c>
      <c r="C308" s="188">
        <v>3.0700000000000001E-5</v>
      </c>
      <c r="E308" s="191">
        <v>75276</v>
      </c>
      <c r="F308" s="191">
        <v>47013</v>
      </c>
      <c r="G308" s="191">
        <v>22449</v>
      </c>
      <c r="H308" s="191">
        <v>2134</v>
      </c>
      <c r="I308" s="191">
        <v>0</v>
      </c>
      <c r="J308" s="118"/>
      <c r="K308" s="191">
        <v>11498</v>
      </c>
      <c r="L308" s="191">
        <v>10375</v>
      </c>
      <c r="M308" s="191">
        <v>4113</v>
      </c>
      <c r="N308" s="191">
        <v>0</v>
      </c>
      <c r="O308" s="191">
        <v>0</v>
      </c>
      <c r="P308" s="118"/>
      <c r="Q308" s="191">
        <v>13961</v>
      </c>
      <c r="R308" s="191">
        <v>-11594</v>
      </c>
      <c r="S308" s="191">
        <v>1599</v>
      </c>
      <c r="T308" s="191">
        <v>2134</v>
      </c>
      <c r="U308" s="191">
        <v>0</v>
      </c>
      <c r="V308" s="118"/>
      <c r="W308" s="191">
        <v>21343</v>
      </c>
      <c r="X308" s="191">
        <v>12569</v>
      </c>
      <c r="Y308" s="191">
        <v>0</v>
      </c>
      <c r="Z308" s="191">
        <v>0</v>
      </c>
      <c r="AA308" s="191">
        <v>0</v>
      </c>
      <c r="AB308" s="118"/>
      <c r="AC308" s="191">
        <v>35664</v>
      </c>
      <c r="AD308" s="191">
        <v>35663</v>
      </c>
      <c r="AE308" s="191">
        <v>16737</v>
      </c>
      <c r="AF308" s="191">
        <v>0</v>
      </c>
      <c r="AG308" s="191">
        <v>0</v>
      </c>
      <c r="AH308" s="118"/>
      <c r="AI308" s="191">
        <v>-7190</v>
      </c>
      <c r="AJ308" s="191">
        <v>0</v>
      </c>
      <c r="AK308" s="191">
        <v>0</v>
      </c>
      <c r="AL308" s="191">
        <v>0</v>
      </c>
      <c r="AM308" s="191">
        <v>0</v>
      </c>
    </row>
    <row r="309" spans="1:39">
      <c r="A309" s="204">
        <v>51000.3</v>
      </c>
      <c r="B309" s="184" t="s">
        <v>371</v>
      </c>
      <c r="C309" s="188">
        <v>8.0110000000000001E-4</v>
      </c>
      <c r="E309" s="191">
        <v>1347258</v>
      </c>
      <c r="F309" s="191">
        <v>438345</v>
      </c>
      <c r="G309" s="191">
        <v>176602</v>
      </c>
      <c r="H309" s="191">
        <v>55690</v>
      </c>
      <c r="I309" s="191">
        <v>0</v>
      </c>
      <c r="J309" s="118"/>
      <c r="K309" s="191">
        <v>300030</v>
      </c>
      <c r="L309" s="191">
        <v>270725</v>
      </c>
      <c r="M309" s="191">
        <v>107319</v>
      </c>
      <c r="N309" s="191">
        <v>0</v>
      </c>
      <c r="O309" s="191">
        <v>0</v>
      </c>
      <c r="P309" s="118"/>
      <c r="Q309" s="191">
        <v>364312</v>
      </c>
      <c r="R309" s="191">
        <v>-302539</v>
      </c>
      <c r="S309" s="191">
        <v>41731</v>
      </c>
      <c r="T309" s="191">
        <v>55690</v>
      </c>
      <c r="U309" s="191">
        <v>0</v>
      </c>
      <c r="V309" s="118"/>
      <c r="W309" s="191">
        <v>556937</v>
      </c>
      <c r="X309" s="191">
        <v>327990</v>
      </c>
      <c r="Y309" s="191">
        <v>0</v>
      </c>
      <c r="Z309" s="191">
        <v>0</v>
      </c>
      <c r="AA309" s="191">
        <v>0</v>
      </c>
      <c r="AB309" s="118"/>
      <c r="AC309" s="191">
        <v>142168</v>
      </c>
      <c r="AD309" s="191">
        <v>142169</v>
      </c>
      <c r="AE309" s="191">
        <v>27552</v>
      </c>
      <c r="AF309" s="191">
        <v>0</v>
      </c>
      <c r="AG309" s="191">
        <v>0</v>
      </c>
      <c r="AH309" s="118"/>
      <c r="AI309" s="191">
        <v>-16189</v>
      </c>
      <c r="AJ309" s="191">
        <v>0</v>
      </c>
      <c r="AK309" s="191">
        <v>0</v>
      </c>
      <c r="AL309" s="191">
        <v>0</v>
      </c>
      <c r="AM309" s="191">
        <v>0</v>
      </c>
    </row>
    <row r="310" spans="1:39" s="119" customFormat="1">
      <c r="A310" s="35">
        <v>51000.3</v>
      </c>
      <c r="B310" s="36" t="s">
        <v>371</v>
      </c>
      <c r="C310" s="117"/>
      <c r="D310" s="116"/>
      <c r="E310" s="118"/>
      <c r="F310" s="118"/>
      <c r="G310" s="118"/>
      <c r="H310" s="118"/>
      <c r="I310" s="118"/>
      <c r="J310" s="118"/>
      <c r="K310" s="191"/>
      <c r="L310" s="191"/>
      <c r="M310" s="191"/>
      <c r="N310" s="191"/>
      <c r="O310" s="191"/>
      <c r="P310" s="118"/>
      <c r="Q310" s="191"/>
      <c r="R310" s="191"/>
      <c r="S310" s="191"/>
      <c r="T310" s="191"/>
      <c r="U310" s="191"/>
      <c r="V310" s="118"/>
      <c r="W310" s="191"/>
      <c r="X310" s="191"/>
      <c r="Y310" s="191"/>
      <c r="Z310" s="191"/>
      <c r="AA310" s="191"/>
      <c r="AB310" s="118"/>
      <c r="AC310" s="191"/>
      <c r="AD310" s="191"/>
      <c r="AE310" s="191"/>
      <c r="AF310" s="191"/>
      <c r="AG310" s="191"/>
      <c r="AH310" s="118"/>
      <c r="AI310" s="191"/>
      <c r="AJ310" s="191"/>
      <c r="AK310" s="191"/>
      <c r="AL310" s="191"/>
      <c r="AM310" s="191"/>
    </row>
    <row r="311" spans="1:39" s="119" customFormat="1">
      <c r="A311" s="192"/>
      <c r="B311" s="193"/>
      <c r="C311" s="117"/>
      <c r="D311" s="116"/>
      <c r="E311" s="118"/>
      <c r="F311" s="118"/>
      <c r="G311" s="118"/>
      <c r="H311" s="118"/>
      <c r="I311" s="118"/>
      <c r="J311" s="118"/>
      <c r="K311" s="191"/>
      <c r="L311" s="191"/>
      <c r="M311" s="191"/>
      <c r="N311" s="191"/>
      <c r="O311" s="191"/>
      <c r="P311" s="118"/>
      <c r="Q311" s="191"/>
      <c r="R311" s="191"/>
      <c r="S311" s="191"/>
      <c r="T311" s="191"/>
      <c r="U311" s="191"/>
      <c r="V311" s="118"/>
      <c r="W311" s="191"/>
      <c r="X311" s="191"/>
      <c r="Y311" s="191"/>
      <c r="Z311" s="191"/>
      <c r="AA311" s="191"/>
      <c r="AB311" s="118"/>
      <c r="AC311" s="191"/>
      <c r="AD311" s="191"/>
      <c r="AE311" s="191"/>
      <c r="AF311" s="191"/>
      <c r="AG311" s="191"/>
      <c r="AH311" s="118"/>
      <c r="AI311" s="191"/>
      <c r="AJ311" s="191"/>
      <c r="AK311" s="191"/>
      <c r="AL311" s="191"/>
      <c r="AM311" s="191"/>
    </row>
    <row r="312" spans="1:39" s="119" customFormat="1">
      <c r="A312" s="192"/>
      <c r="B312" s="193"/>
      <c r="C312" s="117"/>
      <c r="D312" s="116"/>
      <c r="E312" s="118"/>
      <c r="F312" s="118"/>
      <c r="G312" s="118"/>
      <c r="H312" s="118"/>
      <c r="I312" s="118"/>
      <c r="J312" s="118"/>
      <c r="K312" s="191"/>
      <c r="L312" s="191"/>
      <c r="M312" s="191"/>
      <c r="N312" s="191"/>
      <c r="O312" s="191"/>
      <c r="P312" s="118"/>
      <c r="Q312" s="191"/>
      <c r="R312" s="191"/>
      <c r="S312" s="191"/>
      <c r="T312" s="191"/>
      <c r="U312" s="191"/>
      <c r="V312" s="118"/>
      <c r="W312" s="191"/>
      <c r="X312" s="191"/>
      <c r="Y312" s="191"/>
      <c r="Z312" s="191"/>
      <c r="AA312" s="191"/>
      <c r="AB312" s="118"/>
      <c r="AC312" s="191"/>
      <c r="AD312" s="191"/>
      <c r="AE312" s="191"/>
      <c r="AF312" s="191"/>
      <c r="AG312" s="191"/>
      <c r="AH312" s="118"/>
      <c r="AI312" s="191"/>
      <c r="AJ312" s="191"/>
      <c r="AK312" s="191"/>
      <c r="AL312" s="191"/>
      <c r="AM312" s="191"/>
    </row>
    <row r="313" spans="1:39" s="119" customFormat="1">
      <c r="A313" s="192"/>
      <c r="B313" s="193"/>
      <c r="C313" s="117"/>
      <c r="D313" s="116"/>
      <c r="E313" s="118"/>
      <c r="F313" s="118"/>
      <c r="G313" s="118"/>
      <c r="H313" s="118"/>
      <c r="I313" s="118"/>
      <c r="J313" s="118"/>
      <c r="K313" s="191"/>
      <c r="L313" s="191"/>
      <c r="M313" s="191"/>
      <c r="N313" s="191"/>
      <c r="O313" s="191"/>
      <c r="P313" s="118"/>
      <c r="Q313" s="191"/>
      <c r="R313" s="191"/>
      <c r="S313" s="191"/>
      <c r="T313" s="191"/>
      <c r="U313" s="191"/>
      <c r="V313" s="118"/>
      <c r="W313" s="191"/>
      <c r="X313" s="191"/>
      <c r="Y313" s="191"/>
      <c r="Z313" s="191"/>
      <c r="AA313" s="191"/>
      <c r="AB313" s="118"/>
      <c r="AC313" s="191"/>
      <c r="AD313" s="191"/>
      <c r="AE313" s="191"/>
      <c r="AF313" s="191"/>
      <c r="AG313" s="191"/>
      <c r="AH313" s="118"/>
      <c r="AI313" s="191"/>
      <c r="AJ313" s="191"/>
      <c r="AK313" s="191"/>
      <c r="AL313" s="191"/>
      <c r="AM313" s="191"/>
    </row>
    <row r="314" spans="1:39" s="119" customFormat="1">
      <c r="A314" s="192"/>
      <c r="B314" s="193"/>
      <c r="C314" s="117"/>
      <c r="D314" s="116"/>
      <c r="E314" s="118"/>
      <c r="F314" s="118"/>
      <c r="G314" s="118"/>
      <c r="H314" s="118"/>
      <c r="I314" s="118"/>
      <c r="J314" s="118"/>
      <c r="K314" s="191"/>
      <c r="L314" s="191"/>
      <c r="M314" s="191"/>
      <c r="N314" s="191"/>
      <c r="O314" s="191"/>
      <c r="P314" s="118"/>
      <c r="Q314" s="191"/>
      <c r="R314" s="191"/>
      <c r="S314" s="191"/>
      <c r="T314" s="191"/>
      <c r="U314" s="191"/>
      <c r="V314" s="118"/>
      <c r="W314" s="191"/>
      <c r="X314" s="191"/>
      <c r="Y314" s="191"/>
      <c r="Z314" s="191"/>
      <c r="AA314" s="191"/>
      <c r="AB314" s="118"/>
      <c r="AC314" s="191"/>
      <c r="AD314" s="191"/>
      <c r="AE314" s="191"/>
      <c r="AF314" s="191"/>
      <c r="AG314" s="191"/>
      <c r="AH314" s="118"/>
      <c r="AI314" s="191"/>
      <c r="AJ314" s="191"/>
      <c r="AK314" s="191"/>
      <c r="AL314" s="191"/>
      <c r="AM314" s="191"/>
    </row>
    <row r="315" spans="1:39" s="119" customFormat="1">
      <c r="A315" s="192"/>
      <c r="B315" s="193"/>
      <c r="C315" s="117"/>
      <c r="D315" s="116"/>
      <c r="E315" s="118"/>
      <c r="F315" s="118"/>
      <c r="G315" s="118"/>
      <c r="H315" s="118"/>
      <c r="I315" s="118"/>
      <c r="J315" s="118"/>
      <c r="K315" s="191"/>
      <c r="L315" s="191"/>
      <c r="M315" s="191"/>
      <c r="N315" s="191"/>
      <c r="O315" s="191"/>
      <c r="P315" s="118"/>
      <c r="Q315" s="191"/>
      <c r="R315" s="191"/>
      <c r="S315" s="191"/>
      <c r="T315" s="191"/>
      <c r="U315" s="191"/>
      <c r="V315" s="118"/>
      <c r="W315" s="191"/>
      <c r="X315" s="191"/>
      <c r="Y315" s="191"/>
      <c r="Z315" s="191"/>
      <c r="AA315" s="191"/>
      <c r="AB315" s="118"/>
      <c r="AC315" s="191"/>
      <c r="AD315" s="191"/>
      <c r="AE315" s="191"/>
      <c r="AF315" s="191"/>
      <c r="AG315" s="191"/>
      <c r="AH315" s="118"/>
      <c r="AI315" s="191"/>
      <c r="AJ315" s="191"/>
      <c r="AK315" s="191"/>
      <c r="AL315" s="191"/>
      <c r="AM315" s="191"/>
    </row>
    <row r="316" spans="1:39" s="119" customFormat="1">
      <c r="A316" s="192"/>
      <c r="B316" s="193"/>
      <c r="C316" s="117"/>
      <c r="D316" s="116"/>
      <c r="E316" s="118"/>
      <c r="F316" s="118"/>
      <c r="G316" s="118"/>
      <c r="H316" s="118"/>
      <c r="I316" s="118"/>
      <c r="J316" s="118"/>
      <c r="K316" s="191"/>
      <c r="L316" s="191"/>
      <c r="M316" s="191"/>
      <c r="N316" s="191"/>
      <c r="O316" s="191"/>
      <c r="P316" s="118"/>
      <c r="Q316" s="191"/>
      <c r="R316" s="191"/>
      <c r="S316" s="191"/>
      <c r="T316" s="191"/>
      <c r="U316" s="191"/>
      <c r="V316" s="118"/>
      <c r="W316" s="191"/>
      <c r="X316" s="191"/>
      <c r="Y316" s="191"/>
      <c r="Z316" s="191"/>
      <c r="AA316" s="191"/>
      <c r="AB316" s="118"/>
      <c r="AC316" s="191"/>
      <c r="AD316" s="191"/>
      <c r="AE316" s="191"/>
      <c r="AF316" s="191"/>
      <c r="AG316" s="191"/>
      <c r="AH316" s="118"/>
      <c r="AI316" s="191"/>
      <c r="AJ316" s="191"/>
      <c r="AK316" s="191"/>
      <c r="AL316" s="191"/>
      <c r="AM316" s="191"/>
    </row>
    <row r="317" spans="1:39">
      <c r="A317" s="35"/>
      <c r="B317" s="36"/>
      <c r="C317" s="117"/>
      <c r="E317" s="118"/>
      <c r="F317" s="118"/>
      <c r="G317" s="118"/>
      <c r="H317" s="118"/>
      <c r="I317" s="118"/>
      <c r="J317" s="118"/>
      <c r="K317" s="118"/>
      <c r="L317" s="118"/>
      <c r="M317" s="118"/>
      <c r="N317" s="118"/>
      <c r="O317" s="118"/>
      <c r="P317" s="118"/>
      <c r="Q317" s="118"/>
      <c r="R317" s="118"/>
      <c r="S317" s="118"/>
      <c r="T317" s="118"/>
      <c r="U317" s="118"/>
      <c r="V317" s="118"/>
      <c r="W317" s="118"/>
      <c r="X317" s="118"/>
      <c r="Y317" s="118"/>
      <c r="Z317" s="118"/>
      <c r="AA317" s="118"/>
      <c r="AB317" s="118"/>
      <c r="AC317" s="118"/>
      <c r="AD317" s="118"/>
      <c r="AE317" s="118"/>
      <c r="AF317" s="118"/>
      <c r="AG317" s="118"/>
      <c r="AH317" s="118"/>
      <c r="AI317" s="118"/>
      <c r="AJ317" s="118"/>
      <c r="AK317" s="118"/>
      <c r="AL317" s="118"/>
      <c r="AM317" s="118"/>
    </row>
  </sheetData>
  <sheetProtection password="CEAA" sheet="1" objects="1" scenarios="1"/>
  <pageMargins left="0.25" right="0.25" top="0.75" bottom="0.75" header="0.3" footer="0.3"/>
  <pageSetup paperSize="5" scale="23" fitToHeight="0" orientation="landscape" r:id="rId1"/>
  <headerFooter>
    <oddHeader>&amp;C&amp;"-,Bold"&amp;28Appendix C: Allocation of Deferred Inflows and Outflows</oddHeader>
    <oddFooter>&amp;R&amp;G</oddFooter>
  </headerFooter>
  <colBreaks count="5" manualBreakCount="5">
    <brk id="10" max="1048575" man="1"/>
    <brk id="16" max="1048575" man="1"/>
    <brk id="22" max="1048575" man="1"/>
    <brk id="28" max="1048575" man="1"/>
    <brk id="34" max="1048575" man="1"/>
  </colBreaks>
  <legacy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227643-9CA2-4132-9B9B-697A18E649CE}">
  <sheetPr>
    <tabColor rgb="FFFFC000"/>
  </sheetPr>
  <dimension ref="A1:E38"/>
  <sheetViews>
    <sheetView workbookViewId="0">
      <pane xSplit="2" ySplit="4" topLeftCell="C5" activePane="bottomRight" state="frozen"/>
      <selection pane="topRight" activeCell="C1" sqref="C1"/>
      <selection pane="bottomLeft" activeCell="A3" sqref="A3"/>
      <selection pane="bottomRight" activeCell="C35" sqref="C35"/>
    </sheetView>
  </sheetViews>
  <sheetFormatPr defaultRowHeight="15"/>
  <cols>
    <col min="1" max="1" width="28.42578125" style="184" customWidth="1"/>
    <col min="2" max="2" width="16.42578125" style="184" customWidth="1"/>
    <col min="3" max="3" width="76.28515625" style="184" customWidth="1"/>
    <col min="4" max="4" width="13.5703125" style="184" customWidth="1"/>
    <col min="5" max="5" width="11.140625" style="184" bestFit="1" customWidth="1"/>
    <col min="6" max="16384" width="9.140625" style="184"/>
  </cols>
  <sheetData>
    <row r="1" spans="1:4">
      <c r="A1" s="151" t="s">
        <v>534</v>
      </c>
    </row>
    <row r="2" spans="1:4">
      <c r="A2" s="116" t="s">
        <v>476</v>
      </c>
      <c r="C2" s="184">
        <v>2020</v>
      </c>
      <c r="D2" s="184" t="s">
        <v>536</v>
      </c>
    </row>
    <row r="3" spans="1:4">
      <c r="A3" s="116" t="s">
        <v>535</v>
      </c>
      <c r="C3" s="255">
        <v>44012</v>
      </c>
    </row>
    <row r="4" spans="1:4">
      <c r="A4" s="223" t="s">
        <v>468</v>
      </c>
      <c r="B4" s="223" t="s">
        <v>469</v>
      </c>
      <c r="C4" s="223" t="s">
        <v>470</v>
      </c>
      <c r="D4" s="223" t="s">
        <v>471</v>
      </c>
    </row>
    <row r="5" spans="1:4">
      <c r="A5" s="184" t="s">
        <v>472</v>
      </c>
      <c r="C5" s="184" t="s">
        <v>473</v>
      </c>
    </row>
    <row r="6" spans="1:4">
      <c r="A6" s="184" t="s">
        <v>472</v>
      </c>
      <c r="B6" s="184" t="s">
        <v>474</v>
      </c>
      <c r="C6" s="222" t="s">
        <v>475</v>
      </c>
      <c r="D6" s="184" t="s">
        <v>476</v>
      </c>
    </row>
    <row r="7" spans="1:4" ht="39">
      <c r="A7" s="184" t="s">
        <v>472</v>
      </c>
      <c r="B7" s="184" t="s">
        <v>515</v>
      </c>
      <c r="C7" s="224" t="s">
        <v>514</v>
      </c>
      <c r="D7" s="184" t="s">
        <v>522</v>
      </c>
    </row>
    <row r="8" spans="1:4">
      <c r="A8" s="184" t="s">
        <v>472</v>
      </c>
      <c r="B8" s="184" t="s">
        <v>517</v>
      </c>
      <c r="C8" s="222" t="str">
        <f>CONCATENATE("Your employer contributions from 7/1/2019 through ",(TEXT(C3,"MM/DD/YYYY")))</f>
        <v>Your employer contributions from 7/1/2019 through 06/30/2020</v>
      </c>
      <c r="D8" s="184" t="s">
        <v>476</v>
      </c>
    </row>
    <row r="9" spans="1:4">
      <c r="A9" s="184" t="s">
        <v>478</v>
      </c>
      <c r="B9" s="184" t="s">
        <v>479</v>
      </c>
      <c r="C9" s="116" t="s">
        <v>480</v>
      </c>
    </row>
    <row r="10" spans="1:4">
      <c r="A10" s="184" t="s">
        <v>478</v>
      </c>
      <c r="B10" s="184" t="s">
        <v>481</v>
      </c>
      <c r="C10" s="116" t="s">
        <v>482</v>
      </c>
      <c r="D10" s="184" t="s">
        <v>483</v>
      </c>
    </row>
    <row r="11" spans="1:4">
      <c r="A11" s="184" t="s">
        <v>478</v>
      </c>
      <c r="B11" s="184" t="s">
        <v>519</v>
      </c>
      <c r="C11" s="116" t="s">
        <v>484</v>
      </c>
      <c r="D11" s="184" t="s">
        <v>485</v>
      </c>
    </row>
    <row r="12" spans="1:4">
      <c r="A12" s="184" t="s">
        <v>478</v>
      </c>
      <c r="B12" s="184" t="s">
        <v>520</v>
      </c>
      <c r="C12" s="116" t="s">
        <v>486</v>
      </c>
      <c r="D12" s="184" t="s">
        <v>487</v>
      </c>
    </row>
    <row r="13" spans="1:4">
      <c r="A13" s="184" t="s">
        <v>478</v>
      </c>
      <c r="B13" s="184" t="s">
        <v>477</v>
      </c>
      <c r="C13" s="225">
        <v>2021</v>
      </c>
      <c r="D13" s="151" t="s">
        <v>532</v>
      </c>
    </row>
    <row r="14" spans="1:4">
      <c r="A14" s="184" t="s">
        <v>478</v>
      </c>
      <c r="B14" s="184" t="s">
        <v>489</v>
      </c>
      <c r="C14" s="116" t="s">
        <v>529</v>
      </c>
      <c r="D14" s="184" t="s">
        <v>490</v>
      </c>
    </row>
    <row r="15" spans="1:4">
      <c r="A15" s="184" t="s">
        <v>478</v>
      </c>
      <c r="B15" s="184" t="s">
        <v>491</v>
      </c>
      <c r="C15" s="116" t="s">
        <v>530</v>
      </c>
      <c r="D15" s="184" t="s">
        <v>492</v>
      </c>
    </row>
    <row r="16" spans="1:4">
      <c r="A16" s="184" t="s">
        <v>478</v>
      </c>
      <c r="B16" s="184" t="s">
        <v>493</v>
      </c>
      <c r="C16" s="116" t="s">
        <v>531</v>
      </c>
      <c r="D16" s="184" t="s">
        <v>494</v>
      </c>
    </row>
    <row r="17" spans="1:5">
      <c r="A17" s="184" t="s">
        <v>478</v>
      </c>
      <c r="B17" s="184" t="s">
        <v>495</v>
      </c>
      <c r="C17" s="233">
        <v>18987949000</v>
      </c>
      <c r="D17" s="151" t="s">
        <v>528</v>
      </c>
    </row>
    <row r="18" spans="1:5">
      <c r="A18" s="184" t="s">
        <v>478</v>
      </c>
      <c r="B18" s="184" t="s">
        <v>496</v>
      </c>
      <c r="C18" s="191">
        <v>2377463993</v>
      </c>
      <c r="D18" s="151" t="s">
        <v>528</v>
      </c>
    </row>
    <row r="19" spans="1:5">
      <c r="A19" s="184" t="s">
        <v>497</v>
      </c>
      <c r="C19" s="116" t="s">
        <v>540</v>
      </c>
      <c r="D19" s="151" t="s">
        <v>541</v>
      </c>
    </row>
    <row r="20" spans="1:5">
      <c r="A20" s="184" t="s">
        <v>498</v>
      </c>
      <c r="B20" s="184" t="s">
        <v>499</v>
      </c>
      <c r="C20" s="116" t="s">
        <v>533</v>
      </c>
      <c r="D20" s="184" t="s">
        <v>488</v>
      </c>
    </row>
    <row r="21" spans="1:5">
      <c r="A21" s="184" t="s">
        <v>523</v>
      </c>
      <c r="C21" s="116" t="s">
        <v>501</v>
      </c>
    </row>
    <row r="22" spans="1:5">
      <c r="A22" s="184" t="s">
        <v>524</v>
      </c>
      <c r="B22" s="184" t="s">
        <v>502</v>
      </c>
      <c r="C22" s="116" t="s">
        <v>503</v>
      </c>
      <c r="D22" s="184" t="s">
        <v>504</v>
      </c>
    </row>
    <row r="23" spans="1:5">
      <c r="A23" s="184" t="s">
        <v>537</v>
      </c>
      <c r="B23" s="184" t="s">
        <v>499</v>
      </c>
      <c r="C23" s="116" t="s">
        <v>500</v>
      </c>
      <c r="D23" s="184" t="s">
        <v>488</v>
      </c>
    </row>
    <row r="24" spans="1:5">
      <c r="C24" s="116"/>
    </row>
    <row r="25" spans="1:5">
      <c r="C25" s="116"/>
      <c r="D25" s="229" t="s">
        <v>505</v>
      </c>
      <c r="E25" s="229" t="s">
        <v>506</v>
      </c>
    </row>
    <row r="26" spans="1:5">
      <c r="A26" s="184" t="s">
        <v>507</v>
      </c>
      <c r="B26" s="230"/>
      <c r="C26" s="116" t="s">
        <v>508</v>
      </c>
      <c r="D26" s="229">
        <v>2020</v>
      </c>
      <c r="E26" s="229">
        <v>2019</v>
      </c>
    </row>
    <row r="27" spans="1:5">
      <c r="B27" s="227"/>
      <c r="C27" s="116" t="s">
        <v>509</v>
      </c>
      <c r="D27" s="229">
        <v>2019</v>
      </c>
      <c r="E27" s="229">
        <v>2018</v>
      </c>
    </row>
    <row r="28" spans="1:5">
      <c r="B28" s="226"/>
      <c r="C28" s="116" t="s">
        <v>510</v>
      </c>
      <c r="D28" s="229">
        <v>2018</v>
      </c>
      <c r="E28" s="229">
        <v>2017</v>
      </c>
    </row>
    <row r="32" spans="1:5" ht="17.25" customHeight="1"/>
    <row r="35" spans="1:3">
      <c r="C35" s="116"/>
    </row>
    <row r="36" spans="1:3">
      <c r="C36" s="116"/>
    </row>
    <row r="37" spans="1:3">
      <c r="C37" s="116"/>
    </row>
    <row r="38" spans="1:3" ht="45">
      <c r="A38" s="184" t="s">
        <v>511</v>
      </c>
      <c r="B38" s="231" t="s">
        <v>342</v>
      </c>
      <c r="C38" s="232" t="s">
        <v>512</v>
      </c>
    </row>
  </sheetData>
  <conditionalFormatting sqref="C17">
    <cfRule type="expression" dxfId="5" priority="2">
      <formula>MOD(ROW(),2)=0</formula>
    </cfRule>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V98"/>
  <sheetViews>
    <sheetView workbookViewId="0">
      <selection activeCell="A33" sqref="A33"/>
    </sheetView>
  </sheetViews>
  <sheetFormatPr defaultRowHeight="15"/>
  <cols>
    <col min="1" max="1" width="15.28515625" style="81" customWidth="1"/>
    <col min="2" max="2" width="59.28515625" style="81" customWidth="1"/>
    <col min="3" max="5" width="18.7109375" style="81" customWidth="1"/>
    <col min="6" max="6" width="20.42578125" style="81" customWidth="1"/>
    <col min="7" max="7" width="18" style="81" customWidth="1"/>
    <col min="8" max="8" width="19" style="81" bestFit="1" customWidth="1"/>
    <col min="9" max="9" width="28.140625" style="81" customWidth="1"/>
    <col min="10" max="10" width="18.28515625" style="81" customWidth="1"/>
    <col min="11" max="11" width="20" style="81" customWidth="1"/>
    <col min="12" max="12" width="19.7109375" style="81" customWidth="1"/>
    <col min="13" max="13" width="19.42578125" style="81" customWidth="1"/>
    <col min="14" max="14" width="18.42578125" style="81" customWidth="1"/>
    <col min="15" max="15" width="18.28515625" style="81" customWidth="1"/>
    <col min="16" max="16" width="20" style="81" customWidth="1"/>
    <col min="17" max="17" width="16.7109375" style="81" customWidth="1"/>
    <col min="18" max="18" width="19.42578125" style="81" customWidth="1"/>
    <col min="19" max="19" width="16" style="81" customWidth="1"/>
    <col min="20" max="20" width="18.85546875" style="81" customWidth="1"/>
    <col min="21" max="21" width="22.42578125" style="81" customWidth="1"/>
    <col min="22" max="22" width="14.28515625" style="81" bestFit="1" customWidth="1"/>
    <col min="23" max="16384" width="9.140625" style="81"/>
  </cols>
  <sheetData>
    <row r="1" spans="1:22">
      <c r="A1" s="72"/>
      <c r="E1" s="249">
        <v>2020</v>
      </c>
      <c r="F1" s="227">
        <v>2019</v>
      </c>
      <c r="G1" s="247">
        <v>2018</v>
      </c>
    </row>
    <row r="2" spans="1:22">
      <c r="A2" s="50"/>
      <c r="B2" s="7" t="s">
        <v>373</v>
      </c>
      <c r="C2" s="21" t="str">
        <f>Info!C20</f>
        <v>N/A</v>
      </c>
      <c r="D2" s="7"/>
      <c r="E2" s="7"/>
    </row>
    <row r="3" spans="1:22">
      <c r="B3" s="7"/>
      <c r="C3" s="71"/>
      <c r="D3" s="7"/>
      <c r="E3" s="7"/>
    </row>
    <row r="4" spans="1:22">
      <c r="S4" s="7"/>
    </row>
    <row r="5" spans="1:22">
      <c r="A5" s="53" t="s">
        <v>352</v>
      </c>
      <c r="B5" s="81" t="s">
        <v>385</v>
      </c>
    </row>
    <row r="6" spans="1:22">
      <c r="A6" s="53" t="s">
        <v>352</v>
      </c>
      <c r="B6" s="81" t="s">
        <v>518</v>
      </c>
    </row>
    <row r="8" spans="1:22" ht="12" hidden="1" customHeight="1">
      <c r="B8" s="81">
        <v>2</v>
      </c>
      <c r="C8" s="81">
        <v>3</v>
      </c>
      <c r="D8" s="81">
        <v>4</v>
      </c>
      <c r="F8" s="81">
        <v>5</v>
      </c>
      <c r="G8" s="81">
        <v>6</v>
      </c>
      <c r="H8" s="81">
        <v>7</v>
      </c>
      <c r="I8" s="81">
        <v>8</v>
      </c>
      <c r="J8" s="81">
        <v>9</v>
      </c>
      <c r="K8" s="81">
        <v>10</v>
      </c>
      <c r="L8" s="81">
        <v>11</v>
      </c>
      <c r="M8" s="81">
        <v>12</v>
      </c>
      <c r="N8" s="81">
        <v>13</v>
      </c>
      <c r="O8" s="81">
        <v>14</v>
      </c>
      <c r="P8" s="81">
        <v>15</v>
      </c>
      <c r="Q8" s="81">
        <v>16</v>
      </c>
      <c r="R8" s="81">
        <v>17</v>
      </c>
      <c r="S8" s="81">
        <v>18</v>
      </c>
      <c r="T8" s="81">
        <v>19</v>
      </c>
      <c r="U8" s="81">
        <v>20</v>
      </c>
      <c r="V8" s="81">
        <v>21</v>
      </c>
    </row>
    <row r="9" spans="1:22">
      <c r="F9" s="8"/>
      <c r="G9" s="8"/>
      <c r="J9" s="4" t="s">
        <v>291</v>
      </c>
      <c r="K9" s="4"/>
      <c r="L9" s="4"/>
      <c r="M9" s="4"/>
      <c r="O9" s="4" t="s">
        <v>292</v>
      </c>
      <c r="P9" s="4"/>
      <c r="Q9" s="4"/>
      <c r="R9" s="4"/>
      <c r="T9" s="4" t="s">
        <v>293</v>
      </c>
      <c r="U9" s="4"/>
      <c r="V9" s="4"/>
    </row>
    <row r="10" spans="1:22" ht="120">
      <c r="A10" s="5" t="s">
        <v>280</v>
      </c>
      <c r="B10" s="5" t="s">
        <v>281</v>
      </c>
      <c r="C10" s="5" t="s">
        <v>341</v>
      </c>
      <c r="D10" s="5" t="s">
        <v>342</v>
      </c>
      <c r="E10" s="5" t="s">
        <v>355</v>
      </c>
      <c r="F10" s="5" t="s">
        <v>357</v>
      </c>
      <c r="G10" s="5" t="s">
        <v>347</v>
      </c>
      <c r="H10" s="5" t="s">
        <v>346</v>
      </c>
      <c r="I10" s="5"/>
      <c r="J10" s="5" t="s">
        <v>294</v>
      </c>
      <c r="K10" s="5" t="s">
        <v>295</v>
      </c>
      <c r="L10" s="5" t="s">
        <v>296</v>
      </c>
      <c r="M10" s="5" t="s">
        <v>297</v>
      </c>
      <c r="N10" s="5"/>
      <c r="O10" s="5" t="s">
        <v>294</v>
      </c>
      <c r="P10" s="5" t="s">
        <v>295</v>
      </c>
      <c r="Q10" s="5" t="s">
        <v>296</v>
      </c>
      <c r="R10" s="5" t="s">
        <v>297</v>
      </c>
      <c r="S10" s="5"/>
      <c r="T10" s="5" t="s">
        <v>298</v>
      </c>
      <c r="U10" s="5" t="s">
        <v>299</v>
      </c>
      <c r="V10" s="5" t="s">
        <v>375</v>
      </c>
    </row>
    <row r="11" spans="1:22">
      <c r="A11" s="5"/>
      <c r="B11" s="5"/>
      <c r="C11" s="5"/>
      <c r="D11" s="5"/>
      <c r="E11" s="5"/>
      <c r="F11" s="5"/>
      <c r="G11" s="5"/>
      <c r="H11" s="5"/>
      <c r="I11" s="5"/>
      <c r="J11" s="5"/>
      <c r="K11" s="5"/>
      <c r="L11" s="5"/>
      <c r="M11" s="5"/>
      <c r="N11" s="5"/>
      <c r="O11" s="5"/>
      <c r="P11" s="5"/>
      <c r="Q11" s="5"/>
      <c r="R11" s="5"/>
      <c r="S11" s="5"/>
      <c r="T11" s="5"/>
      <c r="U11" s="5"/>
      <c r="V11" s="5"/>
    </row>
    <row r="12" spans="1:22">
      <c r="A12" s="5" t="s">
        <v>348</v>
      </c>
      <c r="B12" s="5"/>
      <c r="C12" s="5"/>
      <c r="D12" s="5"/>
      <c r="E12" s="5"/>
      <c r="F12" s="5"/>
      <c r="G12" s="5"/>
      <c r="H12" s="5"/>
      <c r="I12" s="5"/>
      <c r="J12" s="5"/>
      <c r="K12" s="5"/>
      <c r="L12" s="5"/>
      <c r="M12" s="5"/>
      <c r="N12" s="5"/>
      <c r="O12" s="5"/>
      <c r="P12" s="5"/>
      <c r="Q12" s="5"/>
      <c r="R12" s="5"/>
      <c r="S12" s="5"/>
      <c r="T12" s="5"/>
      <c r="U12" s="5"/>
      <c r="V12" s="5"/>
    </row>
    <row r="13" spans="1:22">
      <c r="A13" s="81" t="str">
        <f>'JE Template'!C2</f>
        <v>N/A</v>
      </c>
      <c r="B13" s="228" t="str">
        <f>VLOOKUP($A13,'2020 Summary'!$A:$U,B$8,FALSE)</f>
        <v>NO AGENCY CHOSEN</v>
      </c>
      <c r="C13" s="243">
        <f>VLOOKUP($A13,'2020 Summary'!$A:$U,C$8,FALSE)</f>
        <v>0</v>
      </c>
      <c r="D13" s="243">
        <f>VLOOKUP($A13,'2020 Summary'!$A:$U,4,FALSE)</f>
        <v>0</v>
      </c>
      <c r="E13" s="48">
        <f>C13-D13</f>
        <v>0</v>
      </c>
      <c r="F13" s="245">
        <f>VLOOKUP($A13,'TSERS Contributions FY 2019'!$A:$C,3,FALSE)</f>
        <v>0</v>
      </c>
      <c r="G13" s="245">
        <f>VLOOKUP($A13,'2019 Summary'!$A:$U,5,FALSE)</f>
        <v>0</v>
      </c>
      <c r="H13" s="244">
        <f>VLOOKUP($A13,'2020 Summary'!$A:$U,5,FALSE)</f>
        <v>0</v>
      </c>
      <c r="I13" s="34"/>
      <c r="J13" s="244">
        <f>VLOOKUP($A13,'2020 Summary'!$A:$U,7,FALSE)</f>
        <v>0</v>
      </c>
      <c r="K13" s="244">
        <f>VLOOKUP($A13,'2020 Summary'!$A:$U,8,FALSE)</f>
        <v>0</v>
      </c>
      <c r="L13" s="244">
        <f>VLOOKUP($A13,'2020 Summary'!$A:$U,9,FALSE)</f>
        <v>0</v>
      </c>
      <c r="M13" s="244">
        <f>VLOOKUP($A13,'2020 Summary'!$A:$U,10,FALSE)</f>
        <v>0</v>
      </c>
      <c r="O13" s="244">
        <f>VLOOKUP($A13,'2020 Summary'!$A:$U,12,FALSE)</f>
        <v>0</v>
      </c>
      <c r="P13" s="244">
        <f>VLOOKUP($A13,'2020 Summary'!$A:$U,13,FALSE)</f>
        <v>0</v>
      </c>
      <c r="Q13" s="244">
        <f>VLOOKUP($A13,'2020 Summary'!$A:$U,14,FALSE)</f>
        <v>0</v>
      </c>
      <c r="R13" s="244">
        <f>VLOOKUP($A13,'2020 Summary'!$A:$U,15,FALSE)</f>
        <v>0</v>
      </c>
      <c r="T13" s="244">
        <f>VLOOKUP($A13,'2020 Summary'!$A:$U,17,FALSE)</f>
        <v>0</v>
      </c>
      <c r="U13" s="244">
        <f>VLOOKUP($A13,'2020 Summary'!$A:$U,18,FALSE)</f>
        <v>0</v>
      </c>
      <c r="V13" s="244">
        <f>VLOOKUP($A13,'2020 Summary'!$A:$U,19,FALSE)</f>
        <v>0</v>
      </c>
    </row>
    <row r="15" spans="1:22">
      <c r="A15" s="7"/>
      <c r="B15" s="81" t="s">
        <v>521</v>
      </c>
      <c r="F15" s="245">
        <f>'TSERS Contributions FY 2019'!C1</f>
        <v>1893296335.8300006</v>
      </c>
      <c r="G15" s="245">
        <f>'2019 Summary'!E316</f>
        <v>9956088997</v>
      </c>
      <c r="H15" s="244">
        <f>'2020 Summary'!E3</f>
        <v>10366956994</v>
      </c>
      <c r="I15" s="6"/>
      <c r="J15" s="244">
        <f>'2020 Summary'!G3</f>
        <v>867184001</v>
      </c>
      <c r="K15" s="244">
        <f>'2020 Summary'!H3</f>
        <v>198719998</v>
      </c>
      <c r="L15" s="244">
        <f>'2020 Summary'!I3</f>
        <v>1104640001</v>
      </c>
      <c r="M15" s="244">
        <f>'2020 Summary'!J312</f>
        <v>0</v>
      </c>
      <c r="N15" s="6"/>
      <c r="O15" s="244">
        <f>'2020 Summary'!L3</f>
        <v>20754001</v>
      </c>
      <c r="P15" s="244">
        <f>'2020 Summary'!M312</f>
        <v>0</v>
      </c>
      <c r="Q15" s="244">
        <f>'2020 Summary'!N312</f>
        <v>0</v>
      </c>
      <c r="R15" s="244">
        <f>'2020 Summary'!O3</f>
        <v>119378204</v>
      </c>
      <c r="S15" s="6"/>
      <c r="T15" s="244">
        <f>'2020 Summary'!Q3</f>
        <v>3727807998</v>
      </c>
      <c r="U15" s="244">
        <f>'2020 Summary'!R3</f>
        <v>-9</v>
      </c>
      <c r="V15" s="244">
        <f>'2020 Summary'!S3</f>
        <v>3727807989</v>
      </c>
    </row>
    <row r="16" spans="1:22">
      <c r="A16" s="5"/>
      <c r="B16" s="5"/>
      <c r="C16" s="5"/>
      <c r="D16" s="5"/>
      <c r="E16" s="5"/>
      <c r="F16" s="5"/>
      <c r="G16" s="5"/>
      <c r="H16" s="5"/>
      <c r="I16" s="5"/>
      <c r="J16" s="5"/>
      <c r="K16" s="5"/>
      <c r="L16" s="5"/>
      <c r="M16" s="5"/>
      <c r="N16" s="5"/>
      <c r="O16" s="5"/>
      <c r="P16" s="5"/>
      <c r="Q16" s="5"/>
      <c r="R16" s="5"/>
      <c r="S16" s="5"/>
      <c r="T16" s="5"/>
      <c r="U16" s="5"/>
      <c r="V16" s="5"/>
    </row>
    <row r="17" spans="1:22">
      <c r="A17" s="5" t="s">
        <v>404</v>
      </c>
      <c r="B17" s="5"/>
      <c r="C17" s="5"/>
      <c r="D17" s="5"/>
      <c r="E17" s="5"/>
      <c r="F17" s="5"/>
      <c r="G17" s="5"/>
      <c r="H17" s="5"/>
      <c r="I17" s="5"/>
      <c r="J17" s="5"/>
      <c r="K17" s="5"/>
      <c r="L17" s="5"/>
      <c r="M17" s="5"/>
      <c r="N17" s="5"/>
      <c r="O17" s="5"/>
      <c r="P17" s="5"/>
      <c r="Q17" s="5"/>
      <c r="R17" s="5"/>
      <c r="S17" s="5"/>
      <c r="T17" s="5"/>
      <c r="U17" s="5"/>
      <c r="V17" s="5"/>
    </row>
    <row r="18" spans="1:22">
      <c r="A18" s="81" t="str">
        <f>C2</f>
        <v>N/A</v>
      </c>
      <c r="B18" s="247" t="str">
        <f>VLOOKUP($A18,'2018 Summary'!$A:$U,'JE Template'!B8,FALSE)</f>
        <v>NO AGENCY CHOSEN</v>
      </c>
      <c r="C18" s="246">
        <f>VLOOKUP($A18,'2019 Summary'!$A:$U,3,FALSE)</f>
        <v>0</v>
      </c>
      <c r="D18" s="246">
        <f>VLOOKUP($A18,'2019 Summary'!$A:$U,4,FALSE)</f>
        <v>0</v>
      </c>
      <c r="E18" s="48">
        <f>C18-D18</f>
        <v>0</v>
      </c>
      <c r="F18" s="248">
        <f>VLOOKUP($A18,'TSERS Contributions FY 2018'!$A:$C,3,FALSE)</f>
        <v>0</v>
      </c>
      <c r="G18" s="248">
        <f>VLOOKUP($A$13,'2018 Summary'!$A:$U,5,FALSE)</f>
        <v>0</v>
      </c>
      <c r="H18" s="245">
        <f>VLOOKUP($A$13,'2019 Summary'!$A:$U,5,FALSE)</f>
        <v>0</v>
      </c>
      <c r="J18" s="245">
        <f>VLOOKUP($A18,'2019 Summary'!$A:$U,7,FALSE)</f>
        <v>0</v>
      </c>
      <c r="K18" s="245">
        <f>VLOOKUP($A18,'2019 Summary'!$A:$U,8,FALSE)</f>
        <v>0</v>
      </c>
      <c r="L18" s="245">
        <f>VLOOKUP($A18,'2019 Summary'!$A:$U,9,FALSE)</f>
        <v>0</v>
      </c>
      <c r="M18" s="245">
        <f>VLOOKUP($A18,'2019 Summary'!$A:$U,10,FALSE)</f>
        <v>0</v>
      </c>
      <c r="N18" s="6"/>
      <c r="O18" s="245">
        <f>VLOOKUP($A18,'2019 Summary'!$A:$U,12,FALSE)</f>
        <v>0</v>
      </c>
      <c r="P18" s="245">
        <f>VLOOKUP($A18,'2019 Summary'!$A:$U,13,FALSE)</f>
        <v>0</v>
      </c>
      <c r="Q18" s="245">
        <f>VLOOKUP($A18,'2019 Summary'!$A:$U,14,FALSE)</f>
        <v>0</v>
      </c>
      <c r="R18" s="245">
        <f>VLOOKUP($A18,'2019 Summary'!$A:$U,15,FALSE)</f>
        <v>0</v>
      </c>
      <c r="S18" s="6"/>
      <c r="T18" s="245">
        <f>VLOOKUP($A18,'2019 Summary'!$A:$U,17,FALSE)</f>
        <v>0</v>
      </c>
      <c r="U18" s="245">
        <f>VLOOKUP($A18,'2019 Summary'!$A:$U,18,FALSE)</f>
        <v>0</v>
      </c>
      <c r="V18" s="245">
        <f>VLOOKUP($A18,'2019 Summary'!$A:$U,19,FALSE)</f>
        <v>0</v>
      </c>
    </row>
    <row r="19" spans="1:22">
      <c r="G19" s="147"/>
      <c r="H19" s="147"/>
    </row>
    <row r="20" spans="1:22">
      <c r="A20" s="7"/>
      <c r="B20" s="81" t="s">
        <v>445</v>
      </c>
      <c r="F20" s="248">
        <f>'TSERS Contributions FY 2018'!C1</f>
        <v>1592389730.3300014</v>
      </c>
      <c r="G20" s="248">
        <f>'2018 Summary'!E316</f>
        <v>7934441000.0000019</v>
      </c>
      <c r="H20" s="245">
        <f>'2019 Summary'!E316</f>
        <v>9956088997</v>
      </c>
      <c r="I20" s="6"/>
      <c r="J20" s="245">
        <f>'2019 Summary'!G316</f>
        <v>726602001</v>
      </c>
      <c r="K20" s="245">
        <f>'2019 Summary'!H316</f>
        <v>948817000</v>
      </c>
      <c r="L20" s="245">
        <f>'2019 Summary'!I316</f>
        <v>1997931003</v>
      </c>
      <c r="M20" s="245">
        <f>'2019 Summary'!J316</f>
        <v>111458981</v>
      </c>
      <c r="N20" s="6"/>
      <c r="O20" s="245">
        <f>'2019 Summary'!L316</f>
        <v>99915995</v>
      </c>
      <c r="P20" s="245">
        <f>'2019 Summary'!M316</f>
        <v>0</v>
      </c>
      <c r="Q20" s="245">
        <f>'2019 Summary'!N316</f>
        <v>0</v>
      </c>
      <c r="R20" s="245">
        <f>'2019 Summary'!O316</f>
        <v>111458461</v>
      </c>
      <c r="S20" s="6"/>
      <c r="T20" s="245">
        <f>'2019 Summary'!Q316</f>
        <v>2280352001</v>
      </c>
      <c r="U20" s="245">
        <f>'2019 Summary'!R316</f>
        <v>-425</v>
      </c>
      <c r="V20" s="245">
        <f>'2019 Summary'!S316</f>
        <v>2280351576</v>
      </c>
    </row>
    <row r="21" spans="1:22" ht="15" customHeight="1">
      <c r="A21" s="7"/>
      <c r="F21" s="6"/>
      <c r="G21" s="6"/>
      <c r="H21" s="6"/>
      <c r="J21" s="6"/>
      <c r="K21" s="6"/>
      <c r="L21" s="6"/>
      <c r="M21" s="6"/>
      <c r="O21" s="6"/>
      <c r="P21" s="6"/>
      <c r="Q21" s="6"/>
      <c r="R21" s="6"/>
      <c r="T21" s="6"/>
      <c r="U21" s="6"/>
      <c r="V21" s="6"/>
    </row>
    <row r="22" spans="1:22" ht="15" customHeight="1"/>
    <row r="23" spans="1:22">
      <c r="A23" s="133" t="s">
        <v>405</v>
      </c>
      <c r="B23" s="134"/>
      <c r="C23" s="134"/>
      <c r="D23" s="134"/>
      <c r="E23" s="173" t="s">
        <v>406</v>
      </c>
      <c r="F23" s="174" t="s">
        <v>407</v>
      </c>
      <c r="G23" s="83"/>
      <c r="I23" s="147"/>
      <c r="J23" s="147"/>
      <c r="K23" s="147"/>
      <c r="L23" s="147"/>
      <c r="M23" s="147"/>
      <c r="N23" s="147"/>
      <c r="O23" s="147"/>
      <c r="P23" s="147"/>
      <c r="Q23" s="147"/>
      <c r="R23" s="147"/>
      <c r="S23" s="147"/>
      <c r="T23" s="147"/>
    </row>
    <row r="24" spans="1:22">
      <c r="A24" s="127" t="s">
        <v>408</v>
      </c>
      <c r="B24" s="89"/>
      <c r="C24" s="89"/>
      <c r="D24" s="121"/>
      <c r="E24" s="135">
        <f>ROUND(IF(J13&gt;J18,J13-J18,0),0)</f>
        <v>0</v>
      </c>
      <c r="F24" s="136">
        <f>ROUND(IF(J13&lt;J18,J18-J13,0),0)</f>
        <v>0</v>
      </c>
      <c r="G24" s="83"/>
      <c r="I24" s="147"/>
      <c r="J24" s="147"/>
      <c r="K24" s="147"/>
      <c r="L24" s="147"/>
      <c r="M24" s="147"/>
      <c r="N24" s="147"/>
      <c r="O24" s="147"/>
      <c r="P24" s="147"/>
      <c r="Q24" s="147"/>
      <c r="R24" s="147"/>
      <c r="S24" s="147"/>
      <c r="T24" s="147"/>
    </row>
    <row r="25" spans="1:22">
      <c r="A25" s="127" t="s">
        <v>409</v>
      </c>
      <c r="B25" s="120"/>
      <c r="C25" s="89"/>
      <c r="D25" s="135"/>
      <c r="E25" s="135">
        <f>ROUND(IF(L13&gt;L18,L13-L18,0),0)</f>
        <v>0</v>
      </c>
      <c r="F25" s="136">
        <f>ROUND(IF(L18&gt;L13,L18-L13,0),0)</f>
        <v>0</v>
      </c>
      <c r="G25" s="83"/>
      <c r="I25" s="147"/>
      <c r="J25" s="147"/>
      <c r="K25" s="147"/>
      <c r="L25" s="147"/>
      <c r="M25" s="147"/>
      <c r="N25" s="147"/>
      <c r="O25" s="147"/>
      <c r="P25" s="147"/>
      <c r="Q25" s="147"/>
      <c r="R25" s="147"/>
      <c r="S25" s="147"/>
      <c r="T25" s="147"/>
    </row>
    <row r="26" spans="1:22">
      <c r="A26" s="127" t="s">
        <v>410</v>
      </c>
      <c r="B26" s="120"/>
      <c r="C26" s="89"/>
      <c r="D26" s="135"/>
      <c r="E26" s="137">
        <f>ROUND(IF((K13-P13)&gt;(K18-P18),((K13-P13)-(K18-P18)),0),0)</f>
        <v>0</v>
      </c>
      <c r="F26" s="136">
        <f>ROUND(IF((K18-P18)&gt;(K13-P13),(K18-P18)-(K13-P13),0),0)</f>
        <v>0</v>
      </c>
      <c r="G26" s="83"/>
      <c r="I26" s="147"/>
      <c r="J26" s="147"/>
      <c r="K26" s="147"/>
      <c r="L26" s="34"/>
      <c r="M26" s="147"/>
      <c r="N26" s="147"/>
      <c r="O26" s="147"/>
      <c r="P26" s="147"/>
      <c r="Q26" s="147"/>
      <c r="R26" s="147"/>
      <c r="S26" s="147"/>
      <c r="T26" s="147"/>
    </row>
    <row r="27" spans="1:22">
      <c r="A27" s="127" t="s">
        <v>411</v>
      </c>
      <c r="B27" s="120"/>
      <c r="C27" s="89"/>
      <c r="D27" s="135"/>
      <c r="E27" s="135">
        <f>ROUND(IF(M13&gt;M18,M13-M18,0),0)</f>
        <v>0</v>
      </c>
      <c r="F27" s="136">
        <f>ROUND(IF(M18&gt;M13,M18-M13,0),0)</f>
        <v>0</v>
      </c>
      <c r="G27" s="83"/>
      <c r="I27" s="147"/>
      <c r="J27" s="147"/>
      <c r="K27" s="147"/>
      <c r="L27" s="147"/>
      <c r="M27" s="147"/>
      <c r="N27" s="147"/>
      <c r="O27" s="147"/>
      <c r="P27" s="147"/>
      <c r="Q27" s="147"/>
      <c r="R27" s="147"/>
      <c r="S27" s="147"/>
      <c r="T27" s="147"/>
    </row>
    <row r="28" spans="1:22">
      <c r="A28" s="127" t="s">
        <v>412</v>
      </c>
      <c r="B28" s="120"/>
      <c r="C28" s="89"/>
      <c r="D28" s="135"/>
      <c r="E28" s="135">
        <f>ROUND(IF(O18&gt;O13,O18-O13,0),0)</f>
        <v>0</v>
      </c>
      <c r="F28" s="136">
        <f>ROUND(IF(O13&gt;O18,O13-O18,0),0)</f>
        <v>0</v>
      </c>
      <c r="G28" s="83"/>
      <c r="I28" s="147"/>
      <c r="J28" s="147"/>
      <c r="K28" s="34"/>
      <c r="L28" s="34"/>
      <c r="M28" s="34"/>
      <c r="N28" s="147"/>
      <c r="O28" s="147"/>
      <c r="P28" s="147"/>
      <c r="Q28" s="147"/>
      <c r="R28" s="147"/>
      <c r="S28" s="147"/>
      <c r="T28" s="147"/>
    </row>
    <row r="29" spans="1:22">
      <c r="A29" s="127" t="s">
        <v>413</v>
      </c>
      <c r="B29" s="120"/>
      <c r="C29" s="89"/>
      <c r="D29" s="135"/>
      <c r="E29" s="135">
        <f>ROUND(IF(Q18&gt;Q13,Q18-Q13,0),0)</f>
        <v>0</v>
      </c>
      <c r="F29" s="136">
        <f>ROUND(IF(Q13&gt;Q18,Q13-Q18,0),0)</f>
        <v>0</v>
      </c>
      <c r="G29" s="83"/>
      <c r="I29" s="147"/>
      <c r="J29" s="147"/>
      <c r="K29" s="147"/>
      <c r="L29" s="147"/>
      <c r="M29" s="147"/>
      <c r="N29" s="147"/>
      <c r="O29" s="147"/>
      <c r="P29" s="147"/>
      <c r="Q29" s="147"/>
      <c r="R29" s="147"/>
      <c r="S29" s="147"/>
      <c r="T29" s="147"/>
    </row>
    <row r="30" spans="1:22">
      <c r="A30" s="127" t="s">
        <v>414</v>
      </c>
      <c r="B30" s="90"/>
      <c r="C30" s="90"/>
      <c r="D30" s="138"/>
      <c r="E30" s="137">
        <f>ROUND(IF((P18-K18)&gt;P13,P18-K18-P13,0),0)</f>
        <v>0</v>
      </c>
      <c r="F30" s="139">
        <f>(ROUND(IF(($P$18-$K$18&gt;0),($P$13-$K$13)-($P$18-$K$18),0),0))</f>
        <v>0</v>
      </c>
      <c r="G30" s="83"/>
      <c r="I30" s="147"/>
      <c r="J30" s="147"/>
      <c r="K30" s="147"/>
      <c r="L30" s="147"/>
      <c r="M30" s="147"/>
      <c r="N30" s="147"/>
      <c r="O30" s="147"/>
      <c r="P30" s="147"/>
      <c r="Q30" s="147"/>
      <c r="R30" s="147"/>
      <c r="S30" s="147"/>
      <c r="T30" s="147"/>
    </row>
    <row r="31" spans="1:22">
      <c r="A31" s="127" t="s">
        <v>415</v>
      </c>
      <c r="B31" s="91"/>
      <c r="C31" s="91"/>
      <c r="D31" s="140"/>
      <c r="E31" s="135">
        <f>ROUND(IF(R18&gt;R13,R18-R13,0),0)</f>
        <v>0</v>
      </c>
      <c r="F31" s="136">
        <f>ROUND(IF(R13&gt;R18,R13-R18,0),0)</f>
        <v>0</v>
      </c>
      <c r="G31" s="83"/>
      <c r="I31" s="147"/>
      <c r="J31" s="147"/>
      <c r="K31" s="147"/>
      <c r="L31" s="147"/>
      <c r="M31" s="147"/>
      <c r="N31" s="147"/>
      <c r="O31" s="147"/>
      <c r="P31" s="147"/>
      <c r="Q31" s="147"/>
      <c r="R31" s="147"/>
      <c r="S31" s="147"/>
      <c r="T31" s="147"/>
    </row>
    <row r="32" spans="1:22" ht="24.75" customHeight="1">
      <c r="A32" s="127" t="s">
        <v>416</v>
      </c>
      <c r="B32" s="91"/>
      <c r="C32" s="91"/>
      <c r="D32" s="140"/>
      <c r="E32" s="135">
        <f>ROUND((Info!C24),0)</f>
        <v>0</v>
      </c>
      <c r="F32" s="136">
        <f>ROUND((Info!C22),0)</f>
        <v>0</v>
      </c>
      <c r="G32" s="83"/>
      <c r="I32" s="217">
        <f>IF(($P$18-$K$18&gt;0),($P$13-$K$13)-($P$18-$K$18),0)</f>
        <v>0</v>
      </c>
      <c r="J32" s="147"/>
      <c r="K32" s="147"/>
      <c r="L32" s="34"/>
      <c r="M32" s="147"/>
      <c r="N32" s="147"/>
      <c r="O32" s="147"/>
      <c r="P32" s="147"/>
      <c r="Q32" s="147"/>
      <c r="R32" s="147"/>
      <c r="S32" s="147"/>
      <c r="T32" s="147"/>
    </row>
    <row r="33" spans="1:20" ht="24.75" customHeight="1">
      <c r="A33" s="127" t="s">
        <v>417</v>
      </c>
      <c r="B33" s="91"/>
      <c r="C33" s="91"/>
      <c r="D33" s="140"/>
      <c r="E33" s="135">
        <v>0</v>
      </c>
      <c r="F33" s="136">
        <f>ROUND(Info!C24,0)</f>
        <v>0</v>
      </c>
      <c r="G33" s="83"/>
      <c r="I33" s="147"/>
      <c r="J33" s="147"/>
      <c r="K33" s="147"/>
      <c r="L33" s="34"/>
      <c r="M33" s="147"/>
      <c r="N33" s="147"/>
      <c r="O33" s="147"/>
      <c r="P33" s="147"/>
      <c r="Q33" s="147"/>
      <c r="R33" s="147"/>
      <c r="S33" s="147"/>
      <c r="T33" s="147"/>
    </row>
    <row r="34" spans="1:20" ht="24.75" hidden="1" customHeight="1">
      <c r="A34" s="127" t="s">
        <v>418</v>
      </c>
      <c r="B34" s="91"/>
      <c r="C34" s="91"/>
      <c r="D34" s="140"/>
      <c r="E34" s="135">
        <f>ROUND(IF(V13&gt;=0,V13,0),0)</f>
        <v>0</v>
      </c>
      <c r="F34" s="136">
        <f>ROUND(IF(V13&lt;0,-V13,0),0)</f>
        <v>0</v>
      </c>
      <c r="G34" s="83"/>
      <c r="I34" s="147"/>
      <c r="J34" s="147"/>
      <c r="K34" s="147"/>
      <c r="L34" s="147"/>
      <c r="M34" s="147"/>
      <c r="N34" s="147"/>
      <c r="O34" s="147"/>
      <c r="P34" s="147"/>
      <c r="Q34" s="147"/>
      <c r="R34" s="147"/>
      <c r="S34" s="147"/>
      <c r="T34" s="147"/>
    </row>
    <row r="35" spans="1:20" ht="24.75" hidden="1" customHeight="1">
      <c r="A35" s="127" t="s">
        <v>419</v>
      </c>
      <c r="B35" s="91"/>
      <c r="C35" s="91"/>
      <c r="D35" s="140"/>
      <c r="E35" s="135">
        <f>ROUND(IF(Info!C22&gt;'JE Template'!F13,Info!C22-'JE Template'!F13,0),0)</f>
        <v>0</v>
      </c>
      <c r="F35" s="136">
        <f>ROUND(IF(F13&gt;Info!C22,'JE Template'!F13-Info!C22,0),0)</f>
        <v>0</v>
      </c>
      <c r="G35" s="83"/>
      <c r="I35" s="147"/>
      <c r="J35" s="147"/>
      <c r="K35" s="147"/>
      <c r="L35" s="147"/>
      <c r="M35" s="147"/>
      <c r="N35" s="147"/>
      <c r="O35" s="147"/>
      <c r="P35" s="147"/>
      <c r="Q35" s="147"/>
      <c r="R35" s="147"/>
      <c r="S35" s="147"/>
      <c r="T35" s="147"/>
    </row>
    <row r="36" spans="1:20" ht="24.75" customHeight="1">
      <c r="A36" s="127" t="s">
        <v>350</v>
      </c>
      <c r="B36" s="91"/>
      <c r="C36" s="91"/>
      <c r="D36" s="140"/>
      <c r="E36" s="135">
        <f>ROUND(IF(SUM(E34:E35)&gt;SUM(F34:F35),(SUM(E34:E35)-SUM(F34:F35)),0),0)</f>
        <v>0</v>
      </c>
      <c r="F36" s="136">
        <f>ROUND(IF(SUM(F34:F35)&gt;SUM(E34:E35),(SUM(F34:F35)-(SUM(E34:E35))),0),0)</f>
        <v>0</v>
      </c>
      <c r="G36" s="83"/>
      <c r="I36" s="147"/>
      <c r="J36" s="147"/>
      <c r="K36" s="147"/>
      <c r="L36" s="34"/>
      <c r="M36" s="147"/>
      <c r="N36" s="147"/>
      <c r="O36" s="147"/>
      <c r="P36" s="147"/>
      <c r="Q36" s="147"/>
      <c r="R36" s="147"/>
      <c r="S36" s="147"/>
      <c r="T36" s="147"/>
    </row>
    <row r="37" spans="1:20" ht="24.75" customHeight="1">
      <c r="A37" s="127" t="s">
        <v>349</v>
      </c>
      <c r="B37" s="91"/>
      <c r="C37" s="91"/>
      <c r="D37" s="140"/>
      <c r="E37" s="143">
        <f>ROUND(IF(H13&lt;G13,G13-H13,0),0)</f>
        <v>0</v>
      </c>
      <c r="F37" s="144">
        <f>ROUND(IF(H13&gt;G13,H13-G13,0),0)</f>
        <v>0</v>
      </c>
      <c r="G37" s="83"/>
      <c r="I37" s="147"/>
      <c r="J37" s="147"/>
      <c r="K37" s="147"/>
      <c r="L37" s="147"/>
      <c r="M37" s="147"/>
      <c r="N37" s="147"/>
      <c r="O37" s="147"/>
      <c r="P37" s="147"/>
      <c r="Q37" s="147"/>
      <c r="R37" s="147"/>
      <c r="S37" s="147"/>
      <c r="T37" s="147"/>
    </row>
    <row r="38" spans="1:20">
      <c r="A38" s="141" t="s">
        <v>372</v>
      </c>
      <c r="B38" s="92"/>
      <c r="C38" s="92"/>
      <c r="D38" s="142"/>
      <c r="E38" s="145">
        <f>ROUND((SUM(E24:E37)-E34-E35),0)</f>
        <v>0</v>
      </c>
      <c r="F38" s="146">
        <f>ROUND((SUM(F24:F37)-F35),0)</f>
        <v>0</v>
      </c>
      <c r="G38" s="151" t="str">
        <f>IF((ROUND(E38,0)=(ROUND(F38,0)))," ",CONCATENATE((TEXT((ABS(E38-F38)),"$#,##_);($#,##)"))," rounding"))</f>
        <v xml:space="preserve"> </v>
      </c>
      <c r="I38" s="147"/>
      <c r="J38" s="147"/>
      <c r="K38" s="147"/>
      <c r="L38" s="147"/>
      <c r="M38" s="147"/>
      <c r="N38" s="147"/>
      <c r="O38" s="147"/>
      <c r="P38" s="147"/>
      <c r="Q38" s="147"/>
      <c r="R38" s="147"/>
      <c r="S38" s="147"/>
      <c r="T38" s="147"/>
    </row>
    <row r="39" spans="1:20">
      <c r="A39" s="84"/>
      <c r="B39" s="82"/>
      <c r="C39" s="82"/>
      <c r="D39" s="82"/>
      <c r="E39" s="82"/>
      <c r="F39" s="83"/>
      <c r="G39" s="83"/>
      <c r="I39" s="147"/>
      <c r="J39" s="147"/>
      <c r="K39" s="147"/>
      <c r="L39" s="147"/>
      <c r="M39" s="147"/>
      <c r="N39" s="147"/>
      <c r="O39" s="147"/>
      <c r="P39" s="147"/>
      <c r="Q39" s="147"/>
      <c r="R39" s="147"/>
      <c r="S39" s="147"/>
      <c r="T39" s="147"/>
    </row>
    <row r="40" spans="1:20">
      <c r="A40" s="84"/>
      <c r="B40" s="82"/>
      <c r="C40" s="82"/>
      <c r="D40" s="82"/>
      <c r="E40" s="82"/>
      <c r="F40" s="83"/>
      <c r="G40" s="83"/>
      <c r="I40" s="147"/>
      <c r="J40" s="147"/>
      <c r="K40" s="147"/>
      <c r="L40" s="147"/>
      <c r="M40" s="147"/>
      <c r="N40" s="147"/>
      <c r="O40" s="147"/>
      <c r="P40" s="147"/>
      <c r="Q40" s="147"/>
      <c r="R40" s="147"/>
      <c r="S40" s="147"/>
      <c r="T40" s="147"/>
    </row>
    <row r="41" spans="1:20">
      <c r="A41" s="126" t="s">
        <v>376</v>
      </c>
      <c r="B41" s="97"/>
      <c r="C41" s="97"/>
      <c r="D41" s="97"/>
      <c r="E41" s="98"/>
      <c r="F41" s="99"/>
      <c r="I41" s="147"/>
      <c r="J41" s="278"/>
      <c r="K41" s="278"/>
      <c r="L41" s="147"/>
      <c r="M41" s="147"/>
      <c r="N41" s="147"/>
      <c r="O41" s="147"/>
      <c r="P41" s="147"/>
      <c r="Q41" s="147"/>
      <c r="R41" s="147"/>
      <c r="S41" s="147"/>
      <c r="T41" s="147"/>
    </row>
    <row r="42" spans="1:20">
      <c r="A42" s="127" t="s">
        <v>379</v>
      </c>
      <c r="B42" s="91"/>
      <c r="C42" s="89"/>
      <c r="D42" s="89"/>
      <c r="E42" s="113">
        <f>H13</f>
        <v>0</v>
      </c>
      <c r="F42" s="101"/>
      <c r="I42" s="147"/>
      <c r="J42" s="180"/>
      <c r="K42" s="180"/>
      <c r="L42" s="147"/>
      <c r="M42" s="147"/>
      <c r="N42" s="147"/>
      <c r="O42" s="147"/>
      <c r="P42" s="147"/>
      <c r="Q42" s="147"/>
      <c r="R42" s="147"/>
      <c r="S42" s="147"/>
      <c r="T42" s="147"/>
    </row>
    <row r="43" spans="1:20">
      <c r="A43" s="127" t="s">
        <v>378</v>
      </c>
      <c r="B43" s="91"/>
      <c r="C43" s="89"/>
      <c r="D43" s="89"/>
      <c r="E43" s="114">
        <f>SUM(E44:E45)</f>
        <v>0</v>
      </c>
      <c r="F43" s="101"/>
      <c r="I43" s="147"/>
      <c r="J43" s="180"/>
      <c r="K43" s="180"/>
      <c r="L43" s="147"/>
      <c r="M43" s="147"/>
      <c r="N43" s="147"/>
      <c r="O43" s="147"/>
      <c r="P43" s="147"/>
      <c r="Q43" s="147"/>
      <c r="R43" s="147"/>
      <c r="S43" s="147"/>
      <c r="T43" s="147"/>
    </row>
    <row r="44" spans="1:20">
      <c r="A44" s="100"/>
      <c r="B44" s="89" t="s">
        <v>424</v>
      </c>
      <c r="C44" s="89"/>
      <c r="D44" s="89"/>
      <c r="E44" s="102">
        <f>V13</f>
        <v>0</v>
      </c>
      <c r="F44" s="101"/>
      <c r="I44" s="147"/>
      <c r="J44" s="180"/>
      <c r="K44" s="180"/>
      <c r="L44" s="147"/>
      <c r="M44" s="147"/>
      <c r="N44" s="147"/>
      <c r="O44" s="147"/>
      <c r="P44" s="147"/>
      <c r="Q44" s="147"/>
      <c r="R44" s="147"/>
      <c r="S44" s="147"/>
      <c r="T44" s="147"/>
    </row>
    <row r="45" spans="1:20" ht="45">
      <c r="A45" s="128"/>
      <c r="B45" s="110" t="s">
        <v>425</v>
      </c>
      <c r="C45" s="110"/>
      <c r="D45" s="110"/>
      <c r="E45" s="129">
        <f>ROUND(IF(E35&lt;&gt;0,E35,-F35),0)</f>
        <v>0</v>
      </c>
      <c r="F45" s="112"/>
      <c r="G45" s="279" t="str">
        <f>IF(ABS(E45)&gt;0.05*F13,"The amount of contributions made during the measurement year on the Info tab differs from ORBIT's total by more than 5%.  Please ensure that the information entered on the Info tab is accurate or consider a prior period adjustment."," ")</f>
        <v xml:space="preserve"> </v>
      </c>
      <c r="H45" s="279"/>
      <c r="I45" s="279"/>
      <c r="J45" s="279"/>
      <c r="K45" s="180"/>
      <c r="L45" s="147"/>
      <c r="M45" s="147"/>
      <c r="N45" s="147"/>
      <c r="O45" s="147"/>
      <c r="P45" s="147"/>
      <c r="Q45" s="147"/>
      <c r="R45" s="147"/>
      <c r="S45" s="147"/>
      <c r="T45" s="147"/>
    </row>
    <row r="46" spans="1:20" s="147" customFormat="1">
      <c r="A46" s="122"/>
      <c r="B46" s="123"/>
      <c r="C46" s="123"/>
      <c r="D46" s="123"/>
      <c r="E46" s="124"/>
      <c r="F46" s="125"/>
      <c r="J46" s="180"/>
      <c r="K46" s="180"/>
    </row>
    <row r="47" spans="1:20" s="147" customFormat="1">
      <c r="A47" s="126" t="s">
        <v>426</v>
      </c>
      <c r="B47" s="97"/>
      <c r="C47" s="97"/>
      <c r="D47" s="97"/>
      <c r="E47" s="98"/>
      <c r="F47" s="99"/>
      <c r="J47" s="180"/>
      <c r="K47" s="180"/>
    </row>
    <row r="48" spans="1:20" ht="30">
      <c r="A48" s="100"/>
      <c r="B48" s="89"/>
      <c r="C48" s="89"/>
      <c r="D48" s="89"/>
      <c r="E48" s="93" t="s">
        <v>307</v>
      </c>
      <c r="F48" s="104" t="s">
        <v>308</v>
      </c>
      <c r="I48" s="147"/>
      <c r="J48" s="51"/>
      <c r="K48" s="147"/>
      <c r="L48" s="147"/>
      <c r="M48" s="147"/>
      <c r="N48" s="147"/>
      <c r="O48" s="147"/>
      <c r="P48" s="2"/>
      <c r="Q48" s="180"/>
      <c r="R48" s="180"/>
      <c r="S48" s="147"/>
      <c r="T48" s="147"/>
    </row>
    <row r="49" spans="1:20" ht="15" customHeight="1">
      <c r="A49" s="100"/>
      <c r="B49" s="89" t="s">
        <v>302</v>
      </c>
      <c r="C49" s="89"/>
      <c r="D49" s="89"/>
      <c r="E49" s="102">
        <f>J13</f>
        <v>0</v>
      </c>
      <c r="F49" s="105">
        <f>O13</f>
        <v>0</v>
      </c>
      <c r="H49" s="280" t="s">
        <v>351</v>
      </c>
      <c r="I49" s="281"/>
      <c r="J49" s="281"/>
      <c r="K49" s="282"/>
      <c r="M49" s="34"/>
      <c r="N49" s="147"/>
      <c r="O49" s="34"/>
      <c r="P49" s="34"/>
      <c r="Q49" s="34"/>
      <c r="R49" s="40"/>
      <c r="S49" s="147"/>
      <c r="T49" s="147"/>
    </row>
    <row r="50" spans="1:20">
      <c r="A50" s="100"/>
      <c r="B50" s="89" t="s">
        <v>303</v>
      </c>
      <c r="C50" s="89"/>
      <c r="D50" s="89"/>
      <c r="E50" s="102">
        <f>L13</f>
        <v>0</v>
      </c>
      <c r="F50" s="101">
        <f>Q13</f>
        <v>0</v>
      </c>
      <c r="H50" s="283"/>
      <c r="I50" s="284"/>
      <c r="J50" s="284"/>
      <c r="K50" s="285"/>
      <c r="M50" s="147"/>
      <c r="N50" s="147"/>
      <c r="O50" s="147"/>
      <c r="P50" s="147"/>
      <c r="Q50" s="34"/>
      <c r="R50" s="40"/>
      <c r="S50" s="147"/>
      <c r="T50" s="147"/>
    </row>
    <row r="51" spans="1:20" ht="30">
      <c r="A51" s="100"/>
      <c r="B51" s="89" t="s">
        <v>304</v>
      </c>
      <c r="C51" s="89"/>
      <c r="D51" s="89"/>
      <c r="E51" s="102">
        <f>IF(K13&gt;P13,K13-P13,0)</f>
        <v>0</v>
      </c>
      <c r="F51" s="105">
        <f>IF(P13&gt;K13,P13-K13,0)</f>
        <v>0</v>
      </c>
      <c r="H51" s="283"/>
      <c r="I51" s="284"/>
      <c r="J51" s="284"/>
      <c r="K51" s="285"/>
      <c r="M51" s="34"/>
      <c r="N51" s="147"/>
      <c r="O51" s="34"/>
      <c r="P51" s="34"/>
      <c r="Q51" s="34"/>
      <c r="R51" s="40"/>
      <c r="S51" s="147"/>
      <c r="T51" s="147"/>
    </row>
    <row r="52" spans="1:20" ht="30">
      <c r="A52" s="100"/>
      <c r="B52" s="89" t="s">
        <v>305</v>
      </c>
      <c r="C52" s="89"/>
      <c r="D52" s="89"/>
      <c r="E52" s="102">
        <f>M13</f>
        <v>0</v>
      </c>
      <c r="F52" s="105">
        <f>R13</f>
        <v>0</v>
      </c>
      <c r="H52" s="286"/>
      <c r="I52" s="287"/>
      <c r="J52" s="287"/>
      <c r="K52" s="288"/>
      <c r="M52" s="34"/>
      <c r="N52" s="147"/>
      <c r="O52" s="34"/>
      <c r="P52" s="34"/>
      <c r="Q52" s="34"/>
      <c r="R52" s="40"/>
      <c r="S52" s="147"/>
      <c r="T52" s="147"/>
    </row>
    <row r="53" spans="1:20">
      <c r="A53" s="106"/>
      <c r="B53" s="89" t="s">
        <v>356</v>
      </c>
      <c r="C53" s="89"/>
      <c r="D53" s="89"/>
      <c r="E53" s="102">
        <f>Info!C24</f>
        <v>0</v>
      </c>
      <c r="F53" s="107"/>
      <c r="I53" s="147"/>
      <c r="J53" s="147"/>
      <c r="K53" s="147"/>
      <c r="L53" s="147"/>
      <c r="M53" s="147"/>
      <c r="N53" s="147"/>
      <c r="O53" s="147"/>
      <c r="P53" s="147"/>
      <c r="Q53" s="34"/>
      <c r="R53" s="40"/>
      <c r="S53" s="147"/>
      <c r="T53" s="147"/>
    </row>
    <row r="54" spans="1:20" ht="15.75" thickBot="1">
      <c r="A54" s="106"/>
      <c r="B54" s="90" t="s">
        <v>306</v>
      </c>
      <c r="C54" s="90"/>
      <c r="D54" s="90"/>
      <c r="E54" s="94">
        <f>SUM(E49:E53)</f>
        <v>0</v>
      </c>
      <c r="F54" s="108">
        <f>SUM(F49:F53)</f>
        <v>0</v>
      </c>
      <c r="G54" s="115"/>
      <c r="I54" s="147"/>
      <c r="J54" s="34"/>
      <c r="K54" s="34"/>
      <c r="L54" s="34"/>
      <c r="M54" s="34"/>
      <c r="N54" s="147"/>
      <c r="O54" s="34"/>
      <c r="P54" s="34"/>
      <c r="Q54" s="34"/>
      <c r="R54" s="40"/>
      <c r="S54" s="147"/>
      <c r="T54" s="147"/>
    </row>
    <row r="55" spans="1:20" ht="15.75" thickTop="1">
      <c r="A55" s="106"/>
      <c r="B55" s="89"/>
      <c r="C55" s="89"/>
      <c r="D55" s="89"/>
      <c r="E55" s="103"/>
      <c r="F55" s="101"/>
      <c r="G55" s="115"/>
      <c r="H55" s="189"/>
      <c r="I55" s="147"/>
      <c r="J55" s="147"/>
      <c r="K55" s="147"/>
      <c r="L55" s="147"/>
      <c r="M55" s="147"/>
      <c r="N55" s="147"/>
      <c r="O55" s="147"/>
      <c r="P55" s="147"/>
      <c r="Q55" s="147"/>
      <c r="R55" s="147"/>
      <c r="S55" s="147"/>
      <c r="T55" s="147"/>
    </row>
    <row r="56" spans="1:20" ht="60">
      <c r="A56" s="109"/>
      <c r="B56" s="110" t="s">
        <v>340</v>
      </c>
      <c r="C56" s="110"/>
      <c r="D56" s="110"/>
      <c r="E56" s="111"/>
      <c r="F56" s="112"/>
      <c r="I56" s="147"/>
      <c r="J56" s="147"/>
      <c r="K56" s="147"/>
      <c r="L56" s="147"/>
      <c r="M56" s="147"/>
      <c r="N56" s="147"/>
      <c r="O56" s="147"/>
      <c r="P56" s="147"/>
      <c r="Q56" s="147"/>
      <c r="R56" s="147"/>
      <c r="S56" s="147"/>
      <c r="T56" s="147"/>
    </row>
    <row r="57" spans="1:20" s="147" customFormat="1"/>
    <row r="58" spans="1:20">
      <c r="A58" s="155"/>
      <c r="B58" s="156" t="s">
        <v>309</v>
      </c>
      <c r="C58" s="156"/>
      <c r="D58" s="156"/>
      <c r="E58" s="156"/>
      <c r="F58" s="157"/>
    </row>
    <row r="59" spans="1:20">
      <c r="A59" s="131"/>
      <c r="B59" s="95"/>
      <c r="C59" s="95"/>
      <c r="D59" s="95"/>
      <c r="E59" s="95"/>
      <c r="F59" s="158"/>
    </row>
    <row r="60" spans="1:20">
      <c r="A60" s="131"/>
      <c r="B60" s="159" t="s">
        <v>310</v>
      </c>
      <c r="C60" s="159"/>
      <c r="D60" s="159"/>
      <c r="E60" s="95"/>
      <c r="F60" s="158"/>
    </row>
    <row r="61" spans="1:20">
      <c r="A61" s="131"/>
      <c r="B61" s="160">
        <f>+'Changes to Update Template '!C13</f>
        <v>2021</v>
      </c>
      <c r="C61" s="160"/>
      <c r="D61" s="160"/>
      <c r="E61" s="161">
        <f>VLOOKUP($A$13,'Deferred Amortization'!$A:$I,5,FALSE)</f>
        <v>0</v>
      </c>
      <c r="F61" s="158"/>
    </row>
    <row r="62" spans="1:20">
      <c r="A62" s="131"/>
      <c r="B62" s="160">
        <f>B61+1</f>
        <v>2022</v>
      </c>
      <c r="C62" s="160"/>
      <c r="D62" s="160"/>
      <c r="E62" s="130">
        <f>VLOOKUP($A$13,'Deferred Amortization'!$A:$I,6,FALSE)</f>
        <v>0</v>
      </c>
      <c r="F62" s="158"/>
      <c r="G62" s="115"/>
    </row>
    <row r="63" spans="1:20">
      <c r="A63" s="131"/>
      <c r="B63" s="160">
        <f>B62+1</f>
        <v>2023</v>
      </c>
      <c r="C63" s="160"/>
      <c r="D63" s="160"/>
      <c r="E63" s="130">
        <f>VLOOKUP($A$13,'Deferred Amortization'!$A:$I,7,FALSE)</f>
        <v>0</v>
      </c>
      <c r="F63" s="158"/>
    </row>
    <row r="64" spans="1:20" ht="12" customHeight="1">
      <c r="A64" s="131"/>
      <c r="B64" s="160">
        <f>B63+1</f>
        <v>2024</v>
      </c>
      <c r="C64" s="160"/>
      <c r="D64" s="160"/>
      <c r="E64" s="130">
        <f>VLOOKUP($A$13,'Deferred Amortization'!$A:$I,8,FALSE)</f>
        <v>0</v>
      </c>
      <c r="F64" s="158"/>
    </row>
    <row r="65" spans="1:10" ht="12" customHeight="1">
      <c r="A65" s="131"/>
      <c r="B65" s="160">
        <f>B64+1</f>
        <v>2025</v>
      </c>
      <c r="C65" s="160"/>
      <c r="D65" s="160"/>
      <c r="E65" s="130">
        <f>VLOOKUP($A$13,'Deferred Amortization'!$A:$I,9,FALSE)</f>
        <v>0</v>
      </c>
      <c r="F65" s="158"/>
    </row>
    <row r="66" spans="1:10">
      <c r="A66" s="131"/>
      <c r="B66" s="95" t="s">
        <v>311</v>
      </c>
      <c r="C66" s="95"/>
      <c r="D66" s="95"/>
      <c r="E66" s="130">
        <v>0</v>
      </c>
      <c r="F66" s="158"/>
    </row>
    <row r="67" spans="1:10" ht="15.75" thickBot="1">
      <c r="A67" s="131"/>
      <c r="B67" s="95"/>
      <c r="C67" s="95"/>
      <c r="D67" s="95"/>
      <c r="E67" s="162">
        <f>SUM(E61:E66)</f>
        <v>0</v>
      </c>
      <c r="F67" s="158"/>
      <c r="J67" s="147"/>
    </row>
    <row r="68" spans="1:10" ht="15.75" thickTop="1">
      <c r="A68" s="132"/>
      <c r="B68" s="96"/>
      <c r="C68" s="96"/>
      <c r="D68" s="96"/>
      <c r="E68" s="96"/>
      <c r="F68" s="163"/>
    </row>
    <row r="69" spans="1:10">
      <c r="A69" s="147"/>
      <c r="B69" s="147"/>
      <c r="C69" s="147"/>
      <c r="D69" s="147"/>
      <c r="E69" s="147"/>
      <c r="F69" s="147"/>
      <c r="G69" s="147"/>
    </row>
    <row r="70" spans="1:10" ht="30">
      <c r="A70" s="164" t="s">
        <v>312</v>
      </c>
      <c r="B70" s="165"/>
      <c r="C70" s="165"/>
      <c r="D70" s="165"/>
      <c r="E70" s="250" t="s">
        <v>448</v>
      </c>
      <c r="F70" s="250" t="s">
        <v>449</v>
      </c>
      <c r="G70" s="251" t="s">
        <v>450</v>
      </c>
    </row>
    <row r="71" spans="1:10">
      <c r="A71" s="166"/>
      <c r="B71" s="167" t="s">
        <v>353</v>
      </c>
      <c r="C71" s="159"/>
      <c r="D71" s="159"/>
      <c r="E71" s="252">
        <v>19731203000</v>
      </c>
      <c r="F71" s="253">
        <v>10366957000</v>
      </c>
      <c r="G71" s="254">
        <v>2511548000</v>
      </c>
      <c r="H71" s="212"/>
      <c r="I71" s="212"/>
    </row>
    <row r="72" spans="1:10">
      <c r="A72" s="166"/>
      <c r="B72" s="159"/>
      <c r="C72" s="159"/>
      <c r="D72" s="159"/>
      <c r="E72" s="168"/>
      <c r="F72" s="168"/>
      <c r="G72" s="169"/>
      <c r="I72" s="212"/>
    </row>
    <row r="73" spans="1:10">
      <c r="A73" s="131"/>
      <c r="B73" s="159" t="s">
        <v>354</v>
      </c>
      <c r="C73" s="159"/>
      <c r="D73" s="159"/>
      <c r="E73" s="170">
        <f>C13*E71</f>
        <v>0</v>
      </c>
      <c r="F73" s="170">
        <f>H13</f>
        <v>0</v>
      </c>
      <c r="G73" s="171">
        <f>C13*G71</f>
        <v>0</v>
      </c>
    </row>
    <row r="74" spans="1:10">
      <c r="A74" s="132"/>
      <c r="B74" s="96"/>
      <c r="C74" s="96"/>
      <c r="D74" s="96"/>
      <c r="E74" s="96"/>
      <c r="F74" s="96"/>
      <c r="G74" s="163"/>
    </row>
    <row r="75" spans="1:10">
      <c r="F75" s="212"/>
    </row>
    <row r="77" spans="1:10">
      <c r="A77" s="289" t="s">
        <v>317</v>
      </c>
      <c r="B77" s="290"/>
      <c r="C77" s="181"/>
      <c r="D77" s="181"/>
      <c r="E77" s="181"/>
      <c r="F77" s="23"/>
      <c r="G77" s="23"/>
      <c r="H77" s="24"/>
      <c r="I77" s="24"/>
      <c r="J77" s="25"/>
    </row>
    <row r="78" spans="1:10" ht="57.75" customHeight="1">
      <c r="A78" s="26" t="s">
        <v>318</v>
      </c>
      <c r="B78" s="276" t="s">
        <v>319</v>
      </c>
      <c r="C78" s="276"/>
      <c r="D78" s="276"/>
      <c r="E78" s="276"/>
      <c r="F78" s="277"/>
      <c r="G78" s="277"/>
      <c r="H78" s="277"/>
      <c r="I78" s="277"/>
      <c r="J78" s="277"/>
    </row>
    <row r="79" spans="1:10">
      <c r="A79" s="27"/>
      <c r="B79" s="28"/>
      <c r="C79" s="28"/>
      <c r="D79" s="28"/>
      <c r="E79" s="28"/>
      <c r="F79" s="29"/>
      <c r="G79" s="29"/>
      <c r="H79" s="29"/>
      <c r="I79" s="29"/>
      <c r="J79" s="29"/>
    </row>
    <row r="80" spans="1:10" ht="58.5" customHeight="1">
      <c r="A80" s="26" t="s">
        <v>320</v>
      </c>
      <c r="B80" s="276" t="s">
        <v>321</v>
      </c>
      <c r="C80" s="276"/>
      <c r="D80" s="276"/>
      <c r="E80" s="276"/>
      <c r="F80" s="276"/>
      <c r="G80" s="276"/>
      <c r="H80" s="276"/>
      <c r="I80" s="276"/>
      <c r="J80" s="276"/>
    </row>
    <row r="81" spans="1:10">
      <c r="A81" s="27"/>
      <c r="B81" s="28"/>
      <c r="C81" s="28"/>
      <c r="D81" s="28"/>
      <c r="E81" s="28"/>
      <c r="F81" s="29"/>
      <c r="G81" s="29"/>
      <c r="H81" s="29"/>
      <c r="I81" s="29"/>
      <c r="J81" s="29"/>
    </row>
    <row r="82" spans="1:10" ht="28.5" customHeight="1">
      <c r="A82" s="26" t="s">
        <v>322</v>
      </c>
      <c r="B82" s="274" t="s">
        <v>323</v>
      </c>
      <c r="C82" s="274"/>
      <c r="D82" s="274"/>
      <c r="E82" s="274"/>
      <c r="F82" s="275"/>
      <c r="G82" s="275"/>
      <c r="H82" s="275"/>
      <c r="I82" s="275"/>
      <c r="J82" s="275"/>
    </row>
    <row r="83" spans="1:10">
      <c r="A83" s="27"/>
      <c r="B83" s="28"/>
      <c r="C83" s="28"/>
      <c r="D83" s="28"/>
      <c r="E83" s="28"/>
      <c r="F83" s="29"/>
      <c r="G83" s="29"/>
      <c r="H83" s="29"/>
      <c r="I83" s="29"/>
      <c r="J83" s="29"/>
    </row>
    <row r="84" spans="1:10" ht="51.75" customHeight="1">
      <c r="A84" s="26" t="s">
        <v>324</v>
      </c>
      <c r="B84" s="276" t="s">
        <v>325</v>
      </c>
      <c r="C84" s="276"/>
      <c r="D84" s="276"/>
      <c r="E84" s="276"/>
      <c r="F84" s="275"/>
      <c r="G84" s="275"/>
      <c r="H84" s="275"/>
      <c r="I84" s="275"/>
      <c r="J84" s="275"/>
    </row>
    <row r="85" spans="1:10">
      <c r="A85" s="27"/>
      <c r="B85" s="182"/>
      <c r="C85" s="182"/>
      <c r="D85" s="182"/>
      <c r="E85" s="182"/>
      <c r="F85" s="182"/>
      <c r="G85" s="182"/>
      <c r="H85" s="182"/>
      <c r="I85" s="182"/>
      <c r="J85" s="182"/>
    </row>
    <row r="86" spans="1:10">
      <c r="A86" s="26" t="s">
        <v>326</v>
      </c>
      <c r="B86" s="274" t="s">
        <v>327</v>
      </c>
      <c r="C86" s="274"/>
      <c r="D86" s="274"/>
      <c r="E86" s="274"/>
      <c r="F86" s="275"/>
      <c r="G86" s="275"/>
      <c r="H86" s="275"/>
      <c r="I86" s="275"/>
      <c r="J86" s="275"/>
    </row>
    <row r="87" spans="1:10">
      <c r="A87" s="27"/>
      <c r="B87" s="29"/>
      <c r="C87" s="29"/>
      <c r="D87" s="29"/>
      <c r="E87" s="29"/>
      <c r="F87" s="182"/>
      <c r="G87" s="182"/>
      <c r="H87" s="182"/>
      <c r="I87" s="182"/>
      <c r="J87" s="182"/>
    </row>
    <row r="88" spans="1:10" ht="47.25" customHeight="1">
      <c r="A88" s="26" t="s">
        <v>328</v>
      </c>
      <c r="B88" s="276" t="s">
        <v>329</v>
      </c>
      <c r="C88" s="276"/>
      <c r="D88" s="276"/>
      <c r="E88" s="276"/>
      <c r="F88" s="276"/>
      <c r="G88" s="276"/>
      <c r="H88" s="276"/>
      <c r="I88" s="276"/>
      <c r="J88" s="276"/>
    </row>
    <row r="89" spans="1:10">
      <c r="A89" s="27"/>
      <c r="B89" s="182"/>
      <c r="C89" s="182"/>
      <c r="D89" s="182"/>
      <c r="E89" s="182"/>
      <c r="F89" s="182"/>
      <c r="G89" s="182"/>
      <c r="H89" s="182"/>
      <c r="I89" s="182"/>
      <c r="J89" s="182"/>
    </row>
    <row r="90" spans="1:10" ht="71.25" customHeight="1">
      <c r="A90" s="30" t="s">
        <v>330</v>
      </c>
      <c r="B90" s="276" t="s">
        <v>331</v>
      </c>
      <c r="C90" s="276"/>
      <c r="D90" s="276"/>
      <c r="E90" s="276"/>
      <c r="F90" s="277"/>
      <c r="G90" s="277"/>
      <c r="H90" s="277"/>
      <c r="I90" s="277"/>
      <c r="J90" s="277"/>
    </row>
    <row r="91" spans="1:10" ht="12" customHeight="1">
      <c r="A91" s="27"/>
      <c r="B91" s="182"/>
      <c r="C91" s="182"/>
      <c r="D91" s="182"/>
      <c r="E91" s="182"/>
      <c r="F91" s="182"/>
      <c r="G91" s="182"/>
      <c r="H91" s="182"/>
      <c r="I91" s="182"/>
      <c r="J91" s="182"/>
    </row>
    <row r="92" spans="1:10" ht="85.5" customHeight="1">
      <c r="A92" s="26" t="s">
        <v>332</v>
      </c>
      <c r="B92" s="276" t="s">
        <v>333</v>
      </c>
      <c r="C92" s="276"/>
      <c r="D92" s="276"/>
      <c r="E92" s="276"/>
      <c r="F92" s="275"/>
      <c r="G92" s="275"/>
      <c r="H92" s="275"/>
      <c r="I92" s="275"/>
      <c r="J92" s="275"/>
    </row>
    <row r="93" spans="1:10" ht="12" customHeight="1">
      <c r="A93" s="27"/>
      <c r="B93" s="182"/>
      <c r="C93" s="182"/>
      <c r="D93" s="182"/>
      <c r="E93" s="182"/>
      <c r="F93" s="182"/>
      <c r="G93" s="182"/>
      <c r="H93" s="182"/>
      <c r="I93" s="182"/>
      <c r="J93" s="182"/>
    </row>
    <row r="94" spans="1:10" ht="12" customHeight="1">
      <c r="A94" s="31" t="s">
        <v>334</v>
      </c>
      <c r="B94" s="274" t="s">
        <v>335</v>
      </c>
      <c r="C94" s="274"/>
      <c r="D94" s="274"/>
      <c r="E94" s="274"/>
      <c r="F94" s="275"/>
      <c r="G94" s="275"/>
      <c r="H94" s="275"/>
      <c r="I94" s="275"/>
      <c r="J94" s="275"/>
    </row>
    <row r="95" spans="1:10">
      <c r="A95" s="27"/>
      <c r="B95" s="182"/>
      <c r="C95" s="182"/>
      <c r="D95" s="182"/>
      <c r="E95" s="182"/>
      <c r="F95" s="182"/>
      <c r="G95" s="182"/>
      <c r="H95" s="182"/>
      <c r="I95" s="182"/>
      <c r="J95" s="182"/>
    </row>
    <row r="96" spans="1:10" ht="27.75" customHeight="1">
      <c r="A96" s="31" t="s">
        <v>336</v>
      </c>
      <c r="B96" s="274" t="s">
        <v>337</v>
      </c>
      <c r="C96" s="274"/>
      <c r="D96" s="274"/>
      <c r="E96" s="274"/>
      <c r="F96" s="275"/>
      <c r="G96" s="275"/>
      <c r="H96" s="275"/>
      <c r="I96" s="275"/>
      <c r="J96" s="275"/>
    </row>
    <row r="97" spans="1:10" ht="12" customHeight="1">
      <c r="A97" s="31"/>
      <c r="B97" s="178"/>
      <c r="C97" s="178"/>
      <c r="D97" s="178"/>
      <c r="E97" s="178"/>
      <c r="F97" s="179"/>
      <c r="G97" s="179"/>
      <c r="H97" s="179"/>
      <c r="I97" s="179"/>
      <c r="J97" s="179"/>
    </row>
    <row r="98" spans="1:10" ht="45" customHeight="1">
      <c r="A98" s="31" t="s">
        <v>338</v>
      </c>
      <c r="B98" s="274" t="s">
        <v>339</v>
      </c>
      <c r="C98" s="274"/>
      <c r="D98" s="274"/>
      <c r="E98" s="274"/>
      <c r="F98" s="275"/>
      <c r="G98" s="275"/>
      <c r="H98" s="275"/>
      <c r="I98" s="275"/>
      <c r="J98" s="275"/>
    </row>
  </sheetData>
  <sheetProtection password="CEAA" sheet="1" objects="1" scenarios="1"/>
  <mergeCells count="15">
    <mergeCell ref="B80:J80"/>
    <mergeCell ref="J41:K41"/>
    <mergeCell ref="G45:J45"/>
    <mergeCell ref="H49:K52"/>
    <mergeCell ref="A77:B77"/>
    <mergeCell ref="B78:J78"/>
    <mergeCell ref="B94:J94"/>
    <mergeCell ref="B96:J96"/>
    <mergeCell ref="B98:J98"/>
    <mergeCell ref="B82:J82"/>
    <mergeCell ref="B84:J84"/>
    <mergeCell ref="B86:J86"/>
    <mergeCell ref="B88:J88"/>
    <mergeCell ref="B90:J90"/>
    <mergeCell ref="B92:J92"/>
  </mergeCells>
  <conditionalFormatting sqref="A23:F38">
    <cfRule type="expression" dxfId="4" priority="5">
      <formula>MOD(ROW(),2)=0</formula>
    </cfRule>
  </conditionalFormatting>
  <conditionalFormatting sqref="A41:F45">
    <cfRule type="expression" dxfId="3" priority="4">
      <formula>MOD(ROW(),2)=0</formula>
    </cfRule>
  </conditionalFormatting>
  <conditionalFormatting sqref="A47:F56">
    <cfRule type="expression" dxfId="2" priority="3">
      <formula>MOD(ROW(),2)=0</formula>
    </cfRule>
  </conditionalFormatting>
  <conditionalFormatting sqref="A58:F68">
    <cfRule type="expression" dxfId="1" priority="2">
      <formula>MOD(ROW(),2)=0</formula>
    </cfRule>
  </conditionalFormatting>
  <conditionalFormatting sqref="A70:G74">
    <cfRule type="expression" dxfId="0" priority="1">
      <formula>MOD(ROW(),2)=0</formula>
    </cfRule>
  </conditionalFormatting>
  <pageMargins left="0.7" right="0.7" top="0.75" bottom="0.75" header="0.3" footer="0.3"/>
  <pageSetup scale="28" fitToHeight="8" orientation="landscape" horizontalDpi="1200" verticalDpi="1200"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92E3E0-DA60-41E6-AF11-916A2E019EF8}">
  <dimension ref="A1:AB617"/>
  <sheetViews>
    <sheetView workbookViewId="0">
      <pane xSplit="3" ySplit="6" topLeftCell="D7" activePane="bottomRight" state="frozen"/>
      <selection activeCell="AE211" sqref="AE211"/>
      <selection pane="topRight" activeCell="AE211" sqref="AE211"/>
      <selection pane="bottomLeft" activeCell="AE211" sqref="AE211"/>
      <selection pane="bottomRight" activeCell="D7" sqref="D7"/>
    </sheetView>
  </sheetViews>
  <sheetFormatPr defaultRowHeight="15"/>
  <cols>
    <col min="1" max="1" width="15.28515625" style="184" customWidth="1"/>
    <col min="2" max="2" width="64.85546875" style="184" bestFit="1" customWidth="1"/>
    <col min="3" max="3" width="15.28515625" style="184" bestFit="1" customWidth="1"/>
    <col min="4" max="4" width="12.140625" style="184" bestFit="1" customWidth="1"/>
    <col min="5" max="5" width="22.5703125" style="184" bestFit="1" customWidth="1"/>
    <col min="6" max="6" width="5.140625" style="184" bestFit="1" customWidth="1"/>
    <col min="7" max="8" width="15.28515625" style="184" bestFit="1" customWidth="1"/>
    <col min="9" max="9" width="16.85546875" style="184" bestFit="1" customWidth="1"/>
    <col min="10" max="10" width="15.28515625" style="184" bestFit="1" customWidth="1"/>
    <col min="11" max="11" width="5.140625" style="184" bestFit="1" customWidth="1"/>
    <col min="12" max="12" width="15.28515625" style="184" bestFit="1" customWidth="1"/>
    <col min="13" max="13" width="19.28515625" style="203" bestFit="1" customWidth="1"/>
    <col min="14" max="14" width="13.7109375" style="184" bestFit="1" customWidth="1"/>
    <col min="15" max="15" width="15.28515625" style="184" bestFit="1" customWidth="1"/>
    <col min="16" max="16" width="9.140625" style="184"/>
    <col min="17" max="17" width="16.85546875" style="184" bestFit="1" customWidth="1"/>
    <col min="18" max="18" width="18.140625" style="184" bestFit="1" customWidth="1"/>
    <col min="19" max="19" width="16.85546875" style="184" bestFit="1" customWidth="1"/>
    <col min="20" max="20" width="18" style="184" bestFit="1" customWidth="1"/>
    <col min="21" max="21" width="16.85546875" style="184" bestFit="1" customWidth="1"/>
    <col min="22" max="22" width="9.140625" style="184"/>
    <col min="23" max="24" width="14.28515625" style="184" bestFit="1" customWidth="1"/>
    <col min="25" max="25" width="17.7109375" style="184" bestFit="1" customWidth="1"/>
    <col min="26" max="16384" width="9.140625" style="184"/>
  </cols>
  <sheetData>
    <row r="1" spans="1:28">
      <c r="A1" s="185" t="str">
        <f>+'Changes to Update Template '!C20</f>
        <v>Measurement date 6/30/2020</v>
      </c>
      <c r="B1" s="185"/>
      <c r="C1" s="256" t="s">
        <v>542</v>
      </c>
      <c r="D1" s="185"/>
    </row>
    <row r="2" spans="1:28">
      <c r="A2" s="185" t="s">
        <v>427</v>
      </c>
      <c r="B2" s="185"/>
      <c r="C2" s="257">
        <f>+C4-C3</f>
        <v>0</v>
      </c>
      <c r="D2" s="257">
        <f>+D4-D3</f>
        <v>0</v>
      </c>
      <c r="E2" s="189">
        <f>+E4-E3</f>
        <v>0</v>
      </c>
      <c r="G2" s="189">
        <f>+G4-G3</f>
        <v>0</v>
      </c>
      <c r="H2" s="189">
        <f>+H4-H3</f>
        <v>0</v>
      </c>
      <c r="I2" s="189">
        <f>+I4-I3</f>
        <v>0</v>
      </c>
      <c r="J2" s="189">
        <f>+J4-J3</f>
        <v>0</v>
      </c>
      <c r="L2" s="189">
        <f>+L4-L3</f>
        <v>0</v>
      </c>
      <c r="M2" s="189">
        <f>+M4-M3</f>
        <v>0</v>
      </c>
      <c r="N2" s="189">
        <f>+N4-N3</f>
        <v>0</v>
      </c>
      <c r="O2" s="189">
        <f>+O4-O3</f>
        <v>0</v>
      </c>
      <c r="P2" s="189"/>
      <c r="Q2" s="189">
        <f>+Q4-Q3</f>
        <v>0</v>
      </c>
      <c r="R2" s="189">
        <f>+R4-R3</f>
        <v>0</v>
      </c>
      <c r="S2" s="189">
        <f>+S4-S3</f>
        <v>0</v>
      </c>
      <c r="T2" s="189">
        <f>+T4-T3</f>
        <v>0</v>
      </c>
      <c r="U2" s="189">
        <f>+U4-U3</f>
        <v>0</v>
      </c>
    </row>
    <row r="3" spans="1:28">
      <c r="A3" s="185"/>
      <c r="B3" s="185" t="s">
        <v>525</v>
      </c>
      <c r="C3" s="257">
        <f>SUM(C7:C312)</f>
        <v>0.99999999999999944</v>
      </c>
      <c r="D3" s="257">
        <f>SUM(D7:D312)</f>
        <v>1</v>
      </c>
      <c r="E3" s="258">
        <f>SUM(E7:E312)</f>
        <v>10366956994</v>
      </c>
      <c r="F3" s="196"/>
      <c r="G3" s="258">
        <f>SUM(G7:G312)</f>
        <v>867184001</v>
      </c>
      <c r="H3" s="258">
        <f>SUM(H7:H312)</f>
        <v>198719998</v>
      </c>
      <c r="I3" s="258">
        <f>SUM(I7:I312)</f>
        <v>1104640001</v>
      </c>
      <c r="J3" s="258">
        <f>SUM(J7:J312)</f>
        <v>119378738.98</v>
      </c>
      <c r="K3" s="196"/>
      <c r="L3" s="258">
        <f>SUM(L7:L312)</f>
        <v>20754001</v>
      </c>
      <c r="M3" s="258">
        <f>SUM(M7:M312)</f>
        <v>0</v>
      </c>
      <c r="N3" s="258">
        <f>SUM(N7:N312)</f>
        <v>0</v>
      </c>
      <c r="O3" s="258">
        <f>SUM(O7:O312)</f>
        <v>119378204</v>
      </c>
      <c r="P3" s="258"/>
      <c r="Q3" s="258">
        <f>SUM(Q7:Q312)</f>
        <v>3727807998</v>
      </c>
      <c r="R3" s="258">
        <f>SUM(R7:R312)</f>
        <v>-9</v>
      </c>
      <c r="S3" s="258">
        <f>SUM(S7:S312)</f>
        <v>3727807989</v>
      </c>
      <c r="T3" s="258">
        <f>SUM(T7:T312)</f>
        <v>1972995014</v>
      </c>
      <c r="U3" s="258">
        <f>SUM(U7:U312)</f>
        <v>2511388518</v>
      </c>
    </row>
    <row r="4" spans="1:28">
      <c r="A4" s="185"/>
      <c r="B4" s="184" t="s">
        <v>526</v>
      </c>
      <c r="C4" s="257">
        <v>1</v>
      </c>
      <c r="D4" s="257">
        <f>+'2019 Summary'!C316</f>
        <v>1.0000000000000002</v>
      </c>
      <c r="E4" s="196">
        <v>10366956994</v>
      </c>
      <c r="F4" s="196"/>
      <c r="G4" s="196">
        <v>867184001</v>
      </c>
      <c r="H4" s="196">
        <v>198719998</v>
      </c>
      <c r="I4" s="196">
        <v>1104640001</v>
      </c>
      <c r="J4" s="196">
        <v>119378738.98</v>
      </c>
      <c r="K4" s="196"/>
      <c r="L4" s="196">
        <v>20754001</v>
      </c>
      <c r="M4" s="196">
        <v>0</v>
      </c>
      <c r="N4" s="196">
        <v>0</v>
      </c>
      <c r="O4" s="196">
        <v>119378204</v>
      </c>
      <c r="P4" s="196"/>
      <c r="Q4" s="196">
        <v>3727807998</v>
      </c>
      <c r="R4" s="196">
        <v>-9</v>
      </c>
      <c r="S4" s="196">
        <v>3727807989</v>
      </c>
      <c r="T4" s="196">
        <v>1972995014</v>
      </c>
      <c r="U4" s="196">
        <v>2511388518</v>
      </c>
    </row>
    <row r="5" spans="1:28">
      <c r="G5" s="186" t="s">
        <v>291</v>
      </c>
      <c r="H5" s="186"/>
      <c r="I5" s="186"/>
      <c r="J5" s="186"/>
      <c r="L5" s="186" t="s">
        <v>292</v>
      </c>
      <c r="M5" s="186"/>
      <c r="N5" s="186"/>
      <c r="O5" s="186"/>
      <c r="Q5" s="186" t="s">
        <v>293</v>
      </c>
      <c r="R5" s="186"/>
      <c r="S5" s="186"/>
    </row>
    <row r="6" spans="1:28" ht="156.75" customHeight="1">
      <c r="A6" s="187" t="s">
        <v>280</v>
      </c>
      <c r="B6" s="187" t="s">
        <v>281</v>
      </c>
      <c r="C6" s="187" t="s">
        <v>341</v>
      </c>
      <c r="D6" s="187" t="s">
        <v>342</v>
      </c>
      <c r="E6" s="187" t="s">
        <v>358</v>
      </c>
      <c r="F6" s="187"/>
      <c r="G6" s="187" t="s">
        <v>294</v>
      </c>
      <c r="H6" s="187" t="s">
        <v>295</v>
      </c>
      <c r="I6" s="187" t="s">
        <v>296</v>
      </c>
      <c r="J6" s="187" t="s">
        <v>297</v>
      </c>
      <c r="K6" s="187"/>
      <c r="L6" s="187" t="s">
        <v>294</v>
      </c>
      <c r="M6" s="187" t="s">
        <v>433</v>
      </c>
      <c r="N6" s="187" t="s">
        <v>296</v>
      </c>
      <c r="O6" s="187" t="s">
        <v>297</v>
      </c>
      <c r="P6" s="187"/>
      <c r="Q6" s="187" t="s">
        <v>298</v>
      </c>
      <c r="R6" s="187" t="s">
        <v>299</v>
      </c>
      <c r="S6" s="187" t="s">
        <v>300</v>
      </c>
      <c r="T6" s="187" t="s">
        <v>466</v>
      </c>
      <c r="U6" s="187" t="s">
        <v>446</v>
      </c>
    </row>
    <row r="7" spans="1:28">
      <c r="A7" s="202" t="s">
        <v>431</v>
      </c>
      <c r="B7" s="205" t="s">
        <v>430</v>
      </c>
      <c r="C7" s="206">
        <v>0</v>
      </c>
      <c r="D7" s="207">
        <v>0</v>
      </c>
      <c r="E7" s="207">
        <v>0</v>
      </c>
      <c r="F7" s="207"/>
      <c r="G7" s="207">
        <v>0</v>
      </c>
      <c r="H7" s="207">
        <v>0</v>
      </c>
      <c r="I7" s="207">
        <v>0</v>
      </c>
      <c r="J7" s="207">
        <v>0</v>
      </c>
      <c r="K7" s="207"/>
      <c r="L7" s="207">
        <v>0</v>
      </c>
      <c r="M7" s="207"/>
      <c r="N7" s="207">
        <v>0</v>
      </c>
      <c r="O7" s="207">
        <v>0</v>
      </c>
      <c r="P7" s="207"/>
      <c r="Q7" s="207">
        <v>0</v>
      </c>
      <c r="R7" s="207">
        <v>0</v>
      </c>
      <c r="S7" s="207">
        <v>0</v>
      </c>
      <c r="T7" s="219"/>
      <c r="U7" s="187" t="s">
        <v>447</v>
      </c>
      <c r="V7" s="191"/>
      <c r="W7" s="191"/>
      <c r="X7" s="191"/>
      <c r="Y7" s="191"/>
      <c r="Z7" s="191"/>
      <c r="AA7" s="191"/>
      <c r="AB7" s="191"/>
    </row>
    <row r="8" spans="1:28">
      <c r="A8" s="204">
        <v>10200</v>
      </c>
      <c r="B8" s="184" t="s">
        <v>0</v>
      </c>
      <c r="C8" s="188">
        <v>1.0671000000000001E-3</v>
      </c>
      <c r="D8" s="188">
        <v>1.0799E-3</v>
      </c>
      <c r="E8" s="189">
        <v>11062580</v>
      </c>
      <c r="F8" s="240"/>
      <c r="G8" s="189">
        <v>925372</v>
      </c>
      <c r="H8" s="189">
        <v>212054</v>
      </c>
      <c r="I8" s="189">
        <v>1178761</v>
      </c>
      <c r="J8" s="189">
        <v>0</v>
      </c>
      <c r="K8" s="190"/>
      <c r="L8" s="189">
        <v>22147</v>
      </c>
      <c r="M8" s="191"/>
      <c r="N8" s="189">
        <v>0</v>
      </c>
      <c r="O8" s="189">
        <v>131143</v>
      </c>
      <c r="P8" s="190"/>
      <c r="Q8" s="189">
        <v>3977944</v>
      </c>
      <c r="R8" s="189">
        <v>-114005</v>
      </c>
      <c r="S8" s="189">
        <v>3863939</v>
      </c>
      <c r="T8" s="189">
        <v>2105517</v>
      </c>
      <c r="U8" s="189">
        <v>2680073</v>
      </c>
      <c r="V8" s="191"/>
      <c r="W8" s="191">
        <f>+T8/C8</f>
        <v>1973120607.2533033</v>
      </c>
      <c r="X8" s="191">
        <f>+U8/C8</f>
        <v>2511548121.0758128</v>
      </c>
      <c r="Y8" s="212"/>
    </row>
    <row r="9" spans="1:28">
      <c r="A9" s="204">
        <v>10400</v>
      </c>
      <c r="B9" s="184" t="s">
        <v>1</v>
      </c>
      <c r="C9" s="188">
        <v>3.1348000000000001E-3</v>
      </c>
      <c r="D9" s="188">
        <v>3.0755000000000001E-3</v>
      </c>
      <c r="E9" s="191">
        <v>32498337</v>
      </c>
      <c r="F9" s="240"/>
      <c r="G9" s="191">
        <v>2718448</v>
      </c>
      <c r="H9" s="191">
        <v>622947</v>
      </c>
      <c r="I9" s="191">
        <v>3462825</v>
      </c>
      <c r="J9" s="191">
        <v>416437</v>
      </c>
      <c r="K9" s="190"/>
      <c r="L9" s="191">
        <v>65060</v>
      </c>
      <c r="M9" s="3"/>
      <c r="N9" s="191">
        <v>0</v>
      </c>
      <c r="O9" s="191">
        <v>241259</v>
      </c>
      <c r="P9" s="190"/>
      <c r="Q9" s="191">
        <v>11685933</v>
      </c>
      <c r="R9" s="191">
        <v>-938472</v>
      </c>
      <c r="S9" s="191">
        <v>10747461</v>
      </c>
      <c r="T9" s="191">
        <v>6185338</v>
      </c>
      <c r="U9" s="191">
        <v>7873201</v>
      </c>
      <c r="W9" s="191">
        <f t="shared" ref="W9:W72" si="0">+T9/C9</f>
        <v>1973120454.2554548</v>
      </c>
      <c r="X9" s="191">
        <f t="shared" ref="X9:X72" si="1">+U9/C9</f>
        <v>2511548105.1422739</v>
      </c>
    </row>
    <row r="10" spans="1:28">
      <c r="A10" s="204">
        <v>10500</v>
      </c>
      <c r="B10" s="184" t="s">
        <v>2</v>
      </c>
      <c r="C10" s="188">
        <v>7.4399999999999998E-4</v>
      </c>
      <c r="D10" s="188">
        <v>7.8109999999999996E-4</v>
      </c>
      <c r="E10" s="191">
        <v>7713016</v>
      </c>
      <c r="F10" s="240"/>
      <c r="G10" s="191">
        <v>645185</v>
      </c>
      <c r="H10" s="191">
        <v>147848</v>
      </c>
      <c r="I10" s="191">
        <v>821852</v>
      </c>
      <c r="J10" s="191">
        <v>49601</v>
      </c>
      <c r="K10" s="190"/>
      <c r="L10" s="191">
        <v>15441</v>
      </c>
      <c r="M10" s="3"/>
      <c r="N10" s="191">
        <v>0</v>
      </c>
      <c r="O10" s="191">
        <v>209422</v>
      </c>
      <c r="P10" s="190"/>
      <c r="Q10" s="191">
        <v>2773489</v>
      </c>
      <c r="R10" s="191">
        <v>-13765</v>
      </c>
      <c r="S10" s="191">
        <v>2759724</v>
      </c>
      <c r="T10" s="191">
        <v>1468002</v>
      </c>
      <c r="U10" s="191">
        <v>1868592</v>
      </c>
      <c r="W10" s="191">
        <f t="shared" si="0"/>
        <v>1973120967.7419355</v>
      </c>
      <c r="X10" s="191">
        <f t="shared" si="1"/>
        <v>2511548387.0967741</v>
      </c>
    </row>
    <row r="11" spans="1:28">
      <c r="A11" s="204">
        <v>10700</v>
      </c>
      <c r="B11" s="184" t="s">
        <v>388</v>
      </c>
      <c r="C11" s="188">
        <v>5.0099000000000003E-3</v>
      </c>
      <c r="D11" s="188">
        <v>4.7955999999999997E-3</v>
      </c>
      <c r="E11" s="191">
        <v>51937418</v>
      </c>
      <c r="F11" s="240"/>
      <c r="G11" s="191">
        <v>4344505</v>
      </c>
      <c r="H11" s="191">
        <v>995567</v>
      </c>
      <c r="I11" s="191">
        <v>5534136</v>
      </c>
      <c r="J11" s="191">
        <v>3835778</v>
      </c>
      <c r="K11" s="190"/>
      <c r="L11" s="191">
        <v>103975</v>
      </c>
      <c r="M11" s="3"/>
      <c r="N11" s="191">
        <v>0</v>
      </c>
      <c r="O11" s="191">
        <v>0</v>
      </c>
      <c r="P11" s="190"/>
      <c r="Q11" s="191">
        <v>18675945</v>
      </c>
      <c r="R11" s="191">
        <v>3829338</v>
      </c>
      <c r="S11" s="191">
        <v>22505283</v>
      </c>
      <c r="T11" s="191">
        <v>9885135</v>
      </c>
      <c r="U11" s="191">
        <v>12582604</v>
      </c>
      <c r="W11" s="191">
        <f t="shared" si="0"/>
        <v>1973120221.9605181</v>
      </c>
      <c r="X11" s="191">
        <f t="shared" si="1"/>
        <v>2511547935.0885243</v>
      </c>
    </row>
    <row r="12" spans="1:28">
      <c r="A12" s="204">
        <v>10800</v>
      </c>
      <c r="B12" s="184" t="s">
        <v>4</v>
      </c>
      <c r="C12" s="188">
        <v>2.0262800000000001E-2</v>
      </c>
      <c r="D12" s="188">
        <v>2.0419099999999999E-2</v>
      </c>
      <c r="E12" s="191">
        <v>210063576</v>
      </c>
      <c r="F12" s="240"/>
      <c r="G12" s="191">
        <v>17571576</v>
      </c>
      <c r="H12" s="191">
        <v>4026624</v>
      </c>
      <c r="I12" s="191">
        <v>22383099</v>
      </c>
      <c r="J12" s="191">
        <v>5588879</v>
      </c>
      <c r="K12" s="190"/>
      <c r="L12" s="191">
        <v>420534</v>
      </c>
      <c r="M12" s="3"/>
      <c r="N12" s="191">
        <v>0</v>
      </c>
      <c r="O12" s="191">
        <v>0</v>
      </c>
      <c r="P12" s="190"/>
      <c r="Q12" s="191">
        <v>75535828</v>
      </c>
      <c r="R12" s="191">
        <v>3256415</v>
      </c>
      <c r="S12" s="191">
        <v>78792243</v>
      </c>
      <c r="T12" s="191">
        <v>39980942</v>
      </c>
      <c r="U12" s="191">
        <v>50890995</v>
      </c>
      <c r="W12" s="191">
        <f t="shared" si="0"/>
        <v>1973120299.2676234</v>
      </c>
      <c r="X12" s="191">
        <f t="shared" si="1"/>
        <v>2511548009.1596422</v>
      </c>
    </row>
    <row r="13" spans="1:28">
      <c r="A13" s="204">
        <v>10850</v>
      </c>
      <c r="B13" s="184" t="s">
        <v>5</v>
      </c>
      <c r="C13" s="188">
        <v>1.6559999999999999E-4</v>
      </c>
      <c r="D13" s="188">
        <v>1.663E-4</v>
      </c>
      <c r="E13" s="191">
        <v>1716768</v>
      </c>
      <c r="F13" s="240"/>
      <c r="G13" s="191">
        <v>143606</v>
      </c>
      <c r="H13" s="191">
        <v>32908</v>
      </c>
      <c r="I13" s="191">
        <v>182928</v>
      </c>
      <c r="J13" s="191">
        <v>266458</v>
      </c>
      <c r="K13" s="190"/>
      <c r="L13" s="191">
        <v>3437</v>
      </c>
      <c r="M13" s="3"/>
      <c r="N13" s="191">
        <v>0</v>
      </c>
      <c r="O13" s="191">
        <v>0</v>
      </c>
      <c r="P13" s="190"/>
      <c r="Q13" s="191">
        <v>617325</v>
      </c>
      <c r="R13" s="191">
        <v>176795</v>
      </c>
      <c r="S13" s="191">
        <v>794120</v>
      </c>
      <c r="T13" s="191">
        <v>326749</v>
      </c>
      <c r="U13" s="191">
        <v>415912</v>
      </c>
      <c r="W13" s="191">
        <f t="shared" si="0"/>
        <v>1973121980.6763287</v>
      </c>
      <c r="X13" s="191">
        <f t="shared" si="1"/>
        <v>2511545893.7198071</v>
      </c>
    </row>
    <row r="14" spans="1:28">
      <c r="A14" s="204">
        <v>10900</v>
      </c>
      <c r="B14" s="184" t="s">
        <v>6</v>
      </c>
      <c r="C14" s="188">
        <v>1.5763000000000001E-3</v>
      </c>
      <c r="D14" s="188">
        <v>1.5361000000000001E-3</v>
      </c>
      <c r="E14" s="191">
        <v>16341434</v>
      </c>
      <c r="F14" s="240"/>
      <c r="G14" s="191">
        <v>1366942</v>
      </c>
      <c r="H14" s="191">
        <v>313242</v>
      </c>
      <c r="I14" s="191">
        <v>1741244</v>
      </c>
      <c r="J14" s="191">
        <v>744323</v>
      </c>
      <c r="K14" s="190"/>
      <c r="L14" s="191">
        <v>32715</v>
      </c>
      <c r="M14" s="3"/>
      <c r="N14" s="191">
        <v>0</v>
      </c>
      <c r="O14" s="191">
        <v>340325</v>
      </c>
      <c r="P14" s="190"/>
      <c r="Q14" s="191">
        <v>5876144</v>
      </c>
      <c r="R14" s="191">
        <v>301379</v>
      </c>
      <c r="S14" s="191">
        <v>6177523</v>
      </c>
      <c r="T14" s="191">
        <v>3110230</v>
      </c>
      <c r="U14" s="191">
        <v>3958953</v>
      </c>
      <c r="W14" s="191">
        <f t="shared" si="0"/>
        <v>1973120598.8707733</v>
      </c>
      <c r="X14" s="191">
        <f t="shared" si="1"/>
        <v>2511547928.6937766</v>
      </c>
    </row>
    <row r="15" spans="1:28">
      <c r="A15" s="204">
        <v>10910</v>
      </c>
      <c r="B15" s="184" t="s">
        <v>7</v>
      </c>
      <c r="C15" s="188">
        <v>3.3839999999999999E-4</v>
      </c>
      <c r="D15" s="188">
        <v>3.0410000000000002E-4</v>
      </c>
      <c r="E15" s="191">
        <v>3508178</v>
      </c>
      <c r="F15" s="240"/>
      <c r="G15" s="191">
        <v>293455</v>
      </c>
      <c r="H15" s="191">
        <v>67247</v>
      </c>
      <c r="I15" s="191">
        <v>373810</v>
      </c>
      <c r="J15" s="191">
        <v>196168</v>
      </c>
      <c r="K15" s="190"/>
      <c r="L15" s="191">
        <v>7023</v>
      </c>
      <c r="M15" s="3"/>
      <c r="N15" s="191">
        <v>0</v>
      </c>
      <c r="O15" s="191">
        <v>30502</v>
      </c>
      <c r="P15" s="190"/>
      <c r="Q15" s="191">
        <v>1261490</v>
      </c>
      <c r="R15" s="191">
        <v>61023</v>
      </c>
      <c r="S15" s="191">
        <v>1322513</v>
      </c>
      <c r="T15" s="191">
        <v>667704</v>
      </c>
      <c r="U15" s="191">
        <v>849908</v>
      </c>
      <c r="W15" s="191">
        <f t="shared" si="0"/>
        <v>1973120567.3758867</v>
      </c>
      <c r="X15" s="191">
        <f t="shared" si="1"/>
        <v>2511548463.3569741</v>
      </c>
    </row>
    <row r="16" spans="1:28">
      <c r="A16" s="204">
        <v>10930</v>
      </c>
      <c r="B16" s="184" t="s">
        <v>8</v>
      </c>
      <c r="C16" s="188">
        <v>4.8332999999999996E-3</v>
      </c>
      <c r="D16" s="188">
        <v>2.6938999999999999E-3</v>
      </c>
      <c r="E16" s="191">
        <v>50106613</v>
      </c>
      <c r="F16" s="240"/>
      <c r="G16" s="191">
        <v>4191360</v>
      </c>
      <c r="H16" s="191">
        <v>960473</v>
      </c>
      <c r="I16" s="191">
        <v>5339057</v>
      </c>
      <c r="J16" s="191">
        <v>12310927</v>
      </c>
      <c r="K16" s="190"/>
      <c r="L16" s="191">
        <v>100310</v>
      </c>
      <c r="M16" s="3"/>
      <c r="N16" s="191">
        <v>0</v>
      </c>
      <c r="O16" s="191">
        <v>0</v>
      </c>
      <c r="P16" s="190"/>
      <c r="Q16" s="191">
        <v>18017614</v>
      </c>
      <c r="R16" s="191">
        <v>4693798</v>
      </c>
      <c r="S16" s="191">
        <v>22711412</v>
      </c>
      <c r="T16" s="191">
        <v>9536682</v>
      </c>
      <c r="U16" s="191">
        <v>12139065</v>
      </c>
      <c r="W16" s="191">
        <f t="shared" si="0"/>
        <v>1973120228.4153686</v>
      </c>
      <c r="X16" s="191">
        <f t="shared" si="1"/>
        <v>2511548010.6759357</v>
      </c>
    </row>
    <row r="17" spans="1:24">
      <c r="A17" s="204">
        <v>10940</v>
      </c>
      <c r="B17" s="184" t="s">
        <v>9</v>
      </c>
      <c r="C17" s="188">
        <v>6.5669999999999997E-4</v>
      </c>
      <c r="D17" s="188">
        <v>6.9850000000000001E-4</v>
      </c>
      <c r="E17" s="191">
        <v>6807981</v>
      </c>
      <c r="F17" s="240"/>
      <c r="G17" s="191">
        <v>569480</v>
      </c>
      <c r="H17" s="191">
        <v>130499</v>
      </c>
      <c r="I17" s="191">
        <v>725417</v>
      </c>
      <c r="J17" s="191">
        <v>146338</v>
      </c>
      <c r="K17" s="190"/>
      <c r="L17" s="191">
        <v>13629</v>
      </c>
      <c r="M17" s="3"/>
      <c r="N17" s="191">
        <v>0</v>
      </c>
      <c r="O17" s="191">
        <v>23622</v>
      </c>
      <c r="P17" s="190"/>
      <c r="Q17" s="191">
        <v>2448052</v>
      </c>
      <c r="R17" s="191">
        <v>12431</v>
      </c>
      <c r="S17" s="191">
        <v>2460483</v>
      </c>
      <c r="T17" s="191">
        <v>1295748</v>
      </c>
      <c r="U17" s="191">
        <v>1649334</v>
      </c>
      <c r="W17" s="191">
        <f t="shared" si="0"/>
        <v>1973120146.185473</v>
      </c>
      <c r="X17" s="191">
        <f t="shared" si="1"/>
        <v>2511548652.3526726</v>
      </c>
    </row>
    <row r="18" spans="1:24">
      <c r="A18" s="204">
        <v>10950</v>
      </c>
      <c r="B18" s="184" t="s">
        <v>10</v>
      </c>
      <c r="C18" s="188">
        <v>6.7310000000000004E-4</v>
      </c>
      <c r="D18" s="188">
        <v>6.7139999999999995E-4</v>
      </c>
      <c r="E18" s="191">
        <v>6977999</v>
      </c>
      <c r="F18" s="240"/>
      <c r="G18" s="191">
        <v>583702</v>
      </c>
      <c r="H18" s="191">
        <v>133758</v>
      </c>
      <c r="I18" s="191">
        <v>743533</v>
      </c>
      <c r="J18" s="191">
        <v>138037</v>
      </c>
      <c r="K18" s="190"/>
      <c r="L18" s="191">
        <v>13970</v>
      </c>
      <c r="M18" s="3"/>
      <c r="N18" s="191">
        <v>0</v>
      </c>
      <c r="O18" s="191">
        <v>2571</v>
      </c>
      <c r="P18" s="190"/>
      <c r="Q18" s="191">
        <v>2509188</v>
      </c>
      <c r="R18" s="191">
        <v>87177</v>
      </c>
      <c r="S18" s="191">
        <v>2596365</v>
      </c>
      <c r="T18" s="191">
        <v>1328107</v>
      </c>
      <c r="U18" s="191">
        <v>1690523</v>
      </c>
      <c r="W18" s="191">
        <f t="shared" si="0"/>
        <v>1973119893.0322387</v>
      </c>
      <c r="X18" s="191">
        <f t="shared" si="1"/>
        <v>2511548061.2093296</v>
      </c>
    </row>
    <row r="19" spans="1:24">
      <c r="A19" s="204">
        <v>11050</v>
      </c>
      <c r="B19" s="184" t="s">
        <v>434</v>
      </c>
      <c r="C19" s="188">
        <v>2.3470000000000001E-4</v>
      </c>
      <c r="D19" s="188">
        <v>2.284E-4</v>
      </c>
      <c r="E19" s="191">
        <v>2433125</v>
      </c>
      <c r="F19" s="240"/>
      <c r="G19" s="191">
        <v>203528</v>
      </c>
      <c r="H19" s="191">
        <v>46640</v>
      </c>
      <c r="I19" s="191">
        <v>259259</v>
      </c>
      <c r="J19" s="191">
        <v>794320</v>
      </c>
      <c r="K19" s="190"/>
      <c r="L19" s="191">
        <v>4871</v>
      </c>
      <c r="M19" s="3"/>
      <c r="N19" s="191">
        <v>0</v>
      </c>
      <c r="O19" s="191">
        <v>0</v>
      </c>
      <c r="P19" s="190"/>
      <c r="Q19" s="191">
        <v>874917</v>
      </c>
      <c r="R19" s="191">
        <v>381023</v>
      </c>
      <c r="S19" s="191">
        <v>1255940</v>
      </c>
      <c r="T19" s="191">
        <v>463091</v>
      </c>
      <c r="U19" s="191">
        <v>589460</v>
      </c>
      <c r="W19" s="191">
        <f t="shared" si="0"/>
        <v>1973118875.1597784</v>
      </c>
      <c r="X19" s="191">
        <f t="shared" si="1"/>
        <v>2511546655.3046441</v>
      </c>
    </row>
    <row r="20" spans="1:24">
      <c r="A20" s="204">
        <v>11300</v>
      </c>
      <c r="B20" s="184" t="s">
        <v>435</v>
      </c>
      <c r="C20" s="188">
        <v>4.8348999999999996E-3</v>
      </c>
      <c r="D20" s="188">
        <v>4.7381999999999997E-3</v>
      </c>
      <c r="E20" s="191">
        <v>50123200</v>
      </c>
      <c r="F20" s="240"/>
      <c r="G20" s="191">
        <v>4192748</v>
      </c>
      <c r="H20" s="191">
        <v>960791</v>
      </c>
      <c r="I20" s="191">
        <v>5340824</v>
      </c>
      <c r="J20" s="191">
        <v>1910475</v>
      </c>
      <c r="K20" s="190"/>
      <c r="L20" s="191">
        <v>100344</v>
      </c>
      <c r="M20" s="3"/>
      <c r="N20" s="191">
        <v>0</v>
      </c>
      <c r="O20" s="191">
        <v>1462733</v>
      </c>
      <c r="P20" s="190"/>
      <c r="Q20" s="191">
        <v>18023579</v>
      </c>
      <c r="R20" s="191">
        <v>-2189059</v>
      </c>
      <c r="S20" s="191">
        <v>15834520</v>
      </c>
      <c r="T20" s="191">
        <v>9539839</v>
      </c>
      <c r="U20" s="191">
        <v>12143083</v>
      </c>
      <c r="W20" s="191">
        <f t="shared" si="0"/>
        <v>1973120229.9944158</v>
      </c>
      <c r="X20" s="191">
        <f t="shared" si="1"/>
        <v>2511547912.0560923</v>
      </c>
    </row>
    <row r="21" spans="1:24">
      <c r="A21" s="204">
        <v>11310</v>
      </c>
      <c r="B21" s="184" t="s">
        <v>12</v>
      </c>
      <c r="C21" s="188">
        <v>5.5360000000000001E-4</v>
      </c>
      <c r="D21" s="188">
        <v>5.5769999999999995E-4</v>
      </c>
      <c r="E21" s="191">
        <v>5739147</v>
      </c>
      <c r="F21" s="240"/>
      <c r="G21" s="191">
        <v>480073</v>
      </c>
      <c r="H21" s="191">
        <v>110011</v>
      </c>
      <c r="I21" s="191">
        <v>611529</v>
      </c>
      <c r="J21" s="191">
        <v>250326</v>
      </c>
      <c r="K21" s="190"/>
      <c r="L21" s="191">
        <v>11489</v>
      </c>
      <c r="M21" s="3"/>
      <c r="N21" s="191">
        <v>0</v>
      </c>
      <c r="O21" s="191">
        <v>0</v>
      </c>
      <c r="P21" s="190"/>
      <c r="Q21" s="191">
        <v>2063715</v>
      </c>
      <c r="R21" s="191">
        <v>151792</v>
      </c>
      <c r="S21" s="191">
        <v>2215507</v>
      </c>
      <c r="T21" s="191">
        <v>1092319</v>
      </c>
      <c r="U21" s="191">
        <v>1390393</v>
      </c>
      <c r="W21" s="191">
        <f t="shared" si="0"/>
        <v>1973119580.9248555</v>
      </c>
      <c r="X21" s="191">
        <f t="shared" si="1"/>
        <v>2511548049.1329479</v>
      </c>
    </row>
    <row r="22" spans="1:24">
      <c r="A22" s="204">
        <v>11600</v>
      </c>
      <c r="B22" s="184" t="s">
        <v>13</v>
      </c>
      <c r="C22" s="188">
        <v>2.3048999999999999E-3</v>
      </c>
      <c r="D22" s="188">
        <v>2.1511999999999998E-3</v>
      </c>
      <c r="E22" s="191">
        <v>23894799</v>
      </c>
      <c r="F22" s="240"/>
      <c r="G22" s="191">
        <v>1998772</v>
      </c>
      <c r="H22" s="191">
        <v>458030</v>
      </c>
      <c r="I22" s="191">
        <v>2546085</v>
      </c>
      <c r="J22" s="191">
        <v>734651</v>
      </c>
      <c r="K22" s="190"/>
      <c r="L22" s="191">
        <v>47836</v>
      </c>
      <c r="M22" s="3"/>
      <c r="N22" s="191">
        <v>0</v>
      </c>
      <c r="O22" s="191">
        <v>28159</v>
      </c>
      <c r="P22" s="190"/>
      <c r="Q22" s="191">
        <v>8592225</v>
      </c>
      <c r="R22" s="191">
        <v>173257</v>
      </c>
      <c r="S22" s="191">
        <v>8765482</v>
      </c>
      <c r="T22" s="191">
        <v>4547845</v>
      </c>
      <c r="U22" s="191">
        <v>5788867</v>
      </c>
      <c r="W22" s="191">
        <f t="shared" si="0"/>
        <v>1973120308.9071109</v>
      </c>
      <c r="X22" s="191">
        <f t="shared" si="1"/>
        <v>2511548006.421103</v>
      </c>
    </row>
    <row r="23" spans="1:24">
      <c r="A23" s="204">
        <v>11900</v>
      </c>
      <c r="B23" s="184" t="s">
        <v>14</v>
      </c>
      <c r="C23" s="188">
        <v>2.6699999999999998E-4</v>
      </c>
      <c r="D23" s="188">
        <v>2.2389999999999999E-4</v>
      </c>
      <c r="E23" s="191">
        <v>2767978</v>
      </c>
      <c r="F23" s="240"/>
      <c r="G23" s="191">
        <v>231538</v>
      </c>
      <c r="H23" s="191">
        <v>53058</v>
      </c>
      <c r="I23" s="191">
        <v>294939</v>
      </c>
      <c r="J23" s="191">
        <v>271538</v>
      </c>
      <c r="K23" s="190"/>
      <c r="L23" s="191">
        <v>5541</v>
      </c>
      <c r="M23" s="3"/>
      <c r="N23" s="191">
        <v>0</v>
      </c>
      <c r="O23" s="191">
        <v>40980</v>
      </c>
      <c r="P23" s="190"/>
      <c r="Q23" s="191">
        <v>995325</v>
      </c>
      <c r="R23" s="191">
        <v>68222</v>
      </c>
      <c r="S23" s="191">
        <v>1063547</v>
      </c>
      <c r="T23" s="191">
        <v>526823</v>
      </c>
      <c r="U23" s="191">
        <v>670583</v>
      </c>
      <c r="W23" s="191">
        <f t="shared" si="0"/>
        <v>1973119850.1872661</v>
      </c>
      <c r="X23" s="191">
        <f t="shared" si="1"/>
        <v>2511546816.4794011</v>
      </c>
    </row>
    <row r="24" spans="1:24">
      <c r="A24" s="204">
        <v>12100</v>
      </c>
      <c r="B24" s="184" t="s">
        <v>15</v>
      </c>
      <c r="C24" s="188">
        <v>2.6219999999999998E-4</v>
      </c>
      <c r="D24" s="188">
        <v>2.4689999999999998E-4</v>
      </c>
      <c r="E24" s="191">
        <v>2718216</v>
      </c>
      <c r="F24" s="240"/>
      <c r="G24" s="191">
        <v>227376</v>
      </c>
      <c r="H24" s="191">
        <v>52104</v>
      </c>
      <c r="I24" s="191">
        <v>289637</v>
      </c>
      <c r="J24" s="191">
        <v>94672</v>
      </c>
      <c r="K24" s="190"/>
      <c r="L24" s="191">
        <v>5442</v>
      </c>
      <c r="M24" s="3"/>
      <c r="N24" s="191">
        <v>0</v>
      </c>
      <c r="O24" s="191">
        <v>44692</v>
      </c>
      <c r="P24" s="190"/>
      <c r="Q24" s="191">
        <v>977431</v>
      </c>
      <c r="R24" s="191">
        <v>35436</v>
      </c>
      <c r="S24" s="191">
        <v>1012867</v>
      </c>
      <c r="T24" s="191">
        <v>517352</v>
      </c>
      <c r="U24" s="191">
        <v>658528</v>
      </c>
      <c r="W24" s="191">
        <f t="shared" si="0"/>
        <v>1973119755.9115181</v>
      </c>
      <c r="X24" s="191">
        <f t="shared" si="1"/>
        <v>2511548436.3081617</v>
      </c>
    </row>
    <row r="25" spans="1:24">
      <c r="A25" s="204">
        <v>12150</v>
      </c>
      <c r="B25" s="184" t="s">
        <v>16</v>
      </c>
      <c r="C25" s="188">
        <v>4.6300000000000001E-5</v>
      </c>
      <c r="D25" s="188">
        <v>4.5399999999999999E-5</v>
      </c>
      <c r="E25" s="191">
        <v>479990</v>
      </c>
      <c r="F25" s="240"/>
      <c r="G25" s="191">
        <v>40151</v>
      </c>
      <c r="H25" s="191">
        <v>9201</v>
      </c>
      <c r="I25" s="191">
        <v>51145</v>
      </c>
      <c r="J25" s="191">
        <v>8821</v>
      </c>
      <c r="K25" s="190"/>
      <c r="L25" s="191">
        <v>961</v>
      </c>
      <c r="M25" s="3"/>
      <c r="N25" s="191">
        <v>0</v>
      </c>
      <c r="O25" s="191">
        <v>12459</v>
      </c>
      <c r="P25" s="190"/>
      <c r="Q25" s="191">
        <v>172598</v>
      </c>
      <c r="R25" s="191">
        <v>643</v>
      </c>
      <c r="S25" s="191">
        <v>173241</v>
      </c>
      <c r="T25" s="191">
        <v>91355</v>
      </c>
      <c r="U25" s="191">
        <v>116285</v>
      </c>
      <c r="W25" s="191">
        <f t="shared" si="0"/>
        <v>1973110151.1879048</v>
      </c>
      <c r="X25" s="191">
        <f t="shared" si="1"/>
        <v>2511555075.5939527</v>
      </c>
    </row>
    <row r="26" spans="1:24">
      <c r="A26" s="204">
        <v>12160</v>
      </c>
      <c r="B26" s="184" t="s">
        <v>17</v>
      </c>
      <c r="C26" s="188">
        <v>1.8466999999999999E-3</v>
      </c>
      <c r="D26" s="188">
        <v>1.8783999999999999E-3</v>
      </c>
      <c r="E26" s="191">
        <v>19144659</v>
      </c>
      <c r="F26" s="240"/>
      <c r="G26" s="191">
        <v>1601429</v>
      </c>
      <c r="H26" s="191">
        <v>366976</v>
      </c>
      <c r="I26" s="191">
        <v>2039939</v>
      </c>
      <c r="J26" s="191">
        <v>695602</v>
      </c>
      <c r="K26" s="190"/>
      <c r="L26" s="191">
        <v>38326</v>
      </c>
      <c r="M26" s="3"/>
      <c r="N26" s="191">
        <v>0</v>
      </c>
      <c r="O26" s="191">
        <v>0</v>
      </c>
      <c r="P26" s="190"/>
      <c r="Q26" s="191">
        <v>6884143</v>
      </c>
      <c r="R26" s="191">
        <v>452407</v>
      </c>
      <c r="S26" s="191">
        <v>7336550</v>
      </c>
      <c r="T26" s="191">
        <v>3643761</v>
      </c>
      <c r="U26" s="191">
        <v>4638076</v>
      </c>
      <c r="W26" s="191">
        <f t="shared" si="0"/>
        <v>1973120160.2859154</v>
      </c>
      <c r="X26" s="191">
        <f t="shared" si="1"/>
        <v>2511548167.0005956</v>
      </c>
    </row>
    <row r="27" spans="1:24" s="203" customFormat="1">
      <c r="A27" s="204">
        <v>12220</v>
      </c>
      <c r="B27" s="184" t="s">
        <v>437</v>
      </c>
      <c r="C27" s="188">
        <v>4.8471500000000001E-2</v>
      </c>
      <c r="D27" s="188">
        <v>4.85663E-2</v>
      </c>
      <c r="E27" s="191">
        <v>502501956</v>
      </c>
      <c r="F27" s="240"/>
      <c r="G27" s="191">
        <v>42033709</v>
      </c>
      <c r="H27" s="191">
        <v>9632256</v>
      </c>
      <c r="I27" s="191">
        <v>53543558</v>
      </c>
      <c r="J27" s="191">
        <v>15299866</v>
      </c>
      <c r="K27" s="190"/>
      <c r="L27" s="191">
        <v>1005978</v>
      </c>
      <c r="M27" s="3"/>
      <c r="N27" s="191">
        <v>0</v>
      </c>
      <c r="O27" s="191">
        <v>30916</v>
      </c>
      <c r="P27" s="190"/>
      <c r="Q27" s="191">
        <v>180692445</v>
      </c>
      <c r="R27" s="191">
        <v>8247845</v>
      </c>
      <c r="S27" s="191">
        <v>188940290</v>
      </c>
      <c r="T27" s="191">
        <v>95640101</v>
      </c>
      <c r="U27" s="191">
        <v>121738499</v>
      </c>
      <c r="W27" s="191">
        <f t="shared" si="0"/>
        <v>1973120307.8097439</v>
      </c>
      <c r="X27" s="191">
        <f t="shared" si="1"/>
        <v>2511548002.4344201</v>
      </c>
    </row>
    <row r="28" spans="1:24" s="203" customFormat="1">
      <c r="A28" s="204">
        <v>12510</v>
      </c>
      <c r="B28" s="184" t="s">
        <v>19</v>
      </c>
      <c r="C28" s="188">
        <v>4.5060999999999999E-3</v>
      </c>
      <c r="D28" s="188">
        <v>4.6589999999999999E-3</v>
      </c>
      <c r="E28" s="191">
        <v>46714545</v>
      </c>
      <c r="F28" s="240"/>
      <c r="G28" s="191">
        <v>3907618</v>
      </c>
      <c r="H28" s="191">
        <v>895452</v>
      </c>
      <c r="I28" s="191">
        <v>4977618</v>
      </c>
      <c r="J28" s="191">
        <v>1064603</v>
      </c>
      <c r="K28" s="190"/>
      <c r="L28" s="191">
        <v>93520</v>
      </c>
      <c r="M28" s="3"/>
      <c r="N28" s="191">
        <v>0</v>
      </c>
      <c r="O28" s="191">
        <v>972309</v>
      </c>
      <c r="P28" s="190"/>
      <c r="Q28" s="191">
        <v>16797876</v>
      </c>
      <c r="R28" s="191">
        <v>-156438</v>
      </c>
      <c r="S28" s="191">
        <v>16641438</v>
      </c>
      <c r="T28" s="191">
        <v>8891077</v>
      </c>
      <c r="U28" s="191">
        <v>11317286</v>
      </c>
      <c r="W28" s="191">
        <f t="shared" si="0"/>
        <v>1973120214.8199108</v>
      </c>
      <c r="X28" s="191">
        <f t="shared" si="1"/>
        <v>2511547901.7332063</v>
      </c>
    </row>
    <row r="29" spans="1:24" s="203" customFormat="1">
      <c r="A29" s="204">
        <v>12600</v>
      </c>
      <c r="B29" s="184" t="s">
        <v>20</v>
      </c>
      <c r="C29" s="188">
        <v>2.0154000000000001E-3</v>
      </c>
      <c r="D29" s="188">
        <v>2.0189000000000001E-3</v>
      </c>
      <c r="E29" s="191">
        <v>20893565</v>
      </c>
      <c r="F29" s="240"/>
      <c r="G29" s="191">
        <v>1747723</v>
      </c>
      <c r="H29" s="191">
        <v>400500</v>
      </c>
      <c r="I29" s="191">
        <v>2226291</v>
      </c>
      <c r="J29" s="191">
        <v>2283370</v>
      </c>
      <c r="K29" s="3"/>
      <c r="L29" s="191">
        <v>41828</v>
      </c>
      <c r="M29" s="3"/>
      <c r="N29" s="191">
        <v>0</v>
      </c>
      <c r="O29" s="191">
        <v>0</v>
      </c>
      <c r="P29" s="3"/>
      <c r="Q29" s="191">
        <v>7513024</v>
      </c>
      <c r="R29" s="191">
        <v>1132247</v>
      </c>
      <c r="S29" s="191">
        <v>8645271</v>
      </c>
      <c r="T29" s="191">
        <v>3976627</v>
      </c>
      <c r="U29" s="191">
        <v>5061774</v>
      </c>
      <c r="W29" s="191">
        <f t="shared" si="0"/>
        <v>1973120472.3628063</v>
      </c>
      <c r="X29" s="191">
        <f t="shared" si="1"/>
        <v>2511548079.7856503</v>
      </c>
    </row>
    <row r="30" spans="1:24">
      <c r="A30" s="204">
        <v>12700</v>
      </c>
      <c r="B30" s="184" t="s">
        <v>21</v>
      </c>
      <c r="C30" s="188">
        <v>1.1585E-3</v>
      </c>
      <c r="D30" s="188">
        <v>1.1559000000000001E-3</v>
      </c>
      <c r="E30" s="191">
        <v>12010120</v>
      </c>
      <c r="F30" s="240"/>
      <c r="G30" s="191">
        <v>1004633</v>
      </c>
      <c r="H30" s="191">
        <v>230217</v>
      </c>
      <c r="I30" s="191">
        <v>1279725</v>
      </c>
      <c r="J30" s="191">
        <v>581509</v>
      </c>
      <c r="K30" s="190"/>
      <c r="L30" s="191">
        <v>24044</v>
      </c>
      <c r="M30" s="3"/>
      <c r="N30" s="191">
        <v>0</v>
      </c>
      <c r="O30" s="191">
        <v>0</v>
      </c>
      <c r="P30" s="190"/>
      <c r="Q30" s="191">
        <v>4318666</v>
      </c>
      <c r="R30" s="191">
        <v>283225</v>
      </c>
      <c r="S30" s="191">
        <v>4601891</v>
      </c>
      <c r="T30" s="191">
        <v>2285860</v>
      </c>
      <c r="U30" s="191">
        <v>2909628</v>
      </c>
      <c r="W30" s="191">
        <f t="shared" si="0"/>
        <v>1973120414.3288734</v>
      </c>
      <c r="X30" s="191">
        <f t="shared" si="1"/>
        <v>2511547690.9797149</v>
      </c>
    </row>
    <row r="31" spans="1:24">
      <c r="A31" s="204">
        <v>13500</v>
      </c>
      <c r="B31" s="184" t="s">
        <v>22</v>
      </c>
      <c r="C31" s="188">
        <v>4.3036000000000003E-3</v>
      </c>
      <c r="D31" s="188">
        <v>4.5323999999999998E-3</v>
      </c>
      <c r="E31" s="191">
        <v>44615236</v>
      </c>
      <c r="F31" s="240"/>
      <c r="G31" s="191">
        <v>3732013</v>
      </c>
      <c r="H31" s="191">
        <v>855211</v>
      </c>
      <c r="I31" s="191">
        <v>4753929</v>
      </c>
      <c r="J31" s="191">
        <v>909536</v>
      </c>
      <c r="K31" s="190"/>
      <c r="L31" s="191">
        <v>89317</v>
      </c>
      <c r="M31" s="3"/>
      <c r="N31" s="191">
        <v>0</v>
      </c>
      <c r="O31" s="191">
        <v>561158</v>
      </c>
      <c r="P31" s="190"/>
      <c r="Q31" s="191">
        <v>16042995</v>
      </c>
      <c r="R31" s="191">
        <v>616956</v>
      </c>
      <c r="S31" s="191">
        <v>16659951</v>
      </c>
      <c r="T31" s="191">
        <v>8491521</v>
      </c>
      <c r="U31" s="191">
        <v>10808698</v>
      </c>
      <c r="W31" s="191">
        <f t="shared" si="0"/>
        <v>1973120410.8188491</v>
      </c>
      <c r="X31" s="191">
        <f t="shared" si="1"/>
        <v>2511548006.3202896</v>
      </c>
    </row>
    <row r="32" spans="1:24">
      <c r="A32" s="204">
        <v>13700</v>
      </c>
      <c r="B32" s="184" t="s">
        <v>23</v>
      </c>
      <c r="C32" s="188">
        <v>4.6589999999999999E-4</v>
      </c>
      <c r="D32" s="188">
        <v>4.8430000000000001E-4</v>
      </c>
      <c r="E32" s="191">
        <v>4829965</v>
      </c>
      <c r="F32" s="240"/>
      <c r="G32" s="191">
        <v>404021</v>
      </c>
      <c r="H32" s="191">
        <v>92584</v>
      </c>
      <c r="I32" s="191">
        <v>514652</v>
      </c>
      <c r="J32" s="191">
        <v>156371</v>
      </c>
      <c r="K32" s="190"/>
      <c r="L32" s="191">
        <v>9669</v>
      </c>
      <c r="M32" s="3"/>
      <c r="N32" s="191">
        <v>0</v>
      </c>
      <c r="O32" s="191">
        <v>14539</v>
      </c>
      <c r="P32" s="190"/>
      <c r="Q32" s="191">
        <v>1736786</v>
      </c>
      <c r="R32" s="191">
        <v>38523</v>
      </c>
      <c r="S32" s="191">
        <v>1775309</v>
      </c>
      <c r="T32" s="191">
        <v>919277</v>
      </c>
      <c r="U32" s="191">
        <v>1170130</v>
      </c>
      <c r="W32" s="191">
        <f t="shared" si="0"/>
        <v>1973120841.3822708</v>
      </c>
      <c r="X32" s="191">
        <f t="shared" si="1"/>
        <v>2511547542.3910708</v>
      </c>
    </row>
    <row r="33" spans="1:24">
      <c r="A33" s="204">
        <v>14200</v>
      </c>
      <c r="B33" s="184" t="s">
        <v>282</v>
      </c>
      <c r="C33" s="188">
        <v>0</v>
      </c>
      <c r="D33" s="188">
        <v>0</v>
      </c>
      <c r="E33" s="191">
        <v>0</v>
      </c>
      <c r="F33" s="240"/>
      <c r="G33" s="191">
        <v>0</v>
      </c>
      <c r="H33" s="191">
        <v>0</v>
      </c>
      <c r="I33" s="191">
        <v>0</v>
      </c>
      <c r="J33" s="191">
        <v>0</v>
      </c>
      <c r="K33" s="190"/>
      <c r="L33" s="191">
        <v>0</v>
      </c>
      <c r="M33" s="3"/>
      <c r="N33" s="191">
        <v>0</v>
      </c>
      <c r="O33" s="191">
        <v>0</v>
      </c>
      <c r="P33" s="190"/>
      <c r="Q33" s="191">
        <v>0</v>
      </c>
      <c r="R33" s="191">
        <v>0</v>
      </c>
      <c r="S33" s="191">
        <v>0</v>
      </c>
      <c r="T33" s="191">
        <v>0</v>
      </c>
      <c r="U33" s="191">
        <v>0</v>
      </c>
      <c r="W33" s="191"/>
      <c r="X33" s="191"/>
    </row>
    <row r="34" spans="1:24">
      <c r="A34" s="204">
        <v>14300</v>
      </c>
      <c r="B34" s="184" t="s">
        <v>364</v>
      </c>
      <c r="C34" s="188">
        <v>1.4636E-3</v>
      </c>
      <c r="D34" s="188">
        <v>1.5508E-3</v>
      </c>
      <c r="E34" s="191">
        <v>15173078</v>
      </c>
      <c r="F34" s="240"/>
      <c r="G34" s="191">
        <v>1269211</v>
      </c>
      <c r="H34" s="191">
        <v>290847</v>
      </c>
      <c r="I34" s="191">
        <v>1616751</v>
      </c>
      <c r="J34" s="191">
        <v>280064.49</v>
      </c>
      <c r="K34" s="190"/>
      <c r="L34" s="191">
        <v>30376</v>
      </c>
      <c r="M34" s="3"/>
      <c r="N34" s="191">
        <v>0</v>
      </c>
      <c r="O34" s="191">
        <v>562391</v>
      </c>
      <c r="P34" s="190"/>
      <c r="Q34" s="191">
        <v>5456020</v>
      </c>
      <c r="R34" s="191">
        <v>133472</v>
      </c>
      <c r="S34" s="191">
        <v>5589492</v>
      </c>
      <c r="T34" s="191">
        <v>2887859</v>
      </c>
      <c r="U34" s="191">
        <v>3675902</v>
      </c>
      <c r="W34" s="191">
        <f t="shared" si="0"/>
        <v>1973120388.0841761</v>
      </c>
      <c r="X34" s="191">
        <f t="shared" si="1"/>
        <v>2511548237.2232852</v>
      </c>
    </row>
    <row r="35" spans="1:24">
      <c r="A35" s="204">
        <v>14300.2</v>
      </c>
      <c r="B35" s="184" t="s">
        <v>365</v>
      </c>
      <c r="C35" s="188">
        <v>2.284E-4</v>
      </c>
      <c r="D35" s="188">
        <v>1.6190000000000001E-4</v>
      </c>
      <c r="E35" s="191">
        <v>2367813</v>
      </c>
      <c r="F35" s="240"/>
      <c r="G35" s="191">
        <v>198065</v>
      </c>
      <c r="H35" s="191">
        <v>45388</v>
      </c>
      <c r="I35" s="191">
        <v>252300</v>
      </c>
      <c r="J35" s="191">
        <v>347049.49</v>
      </c>
      <c r="K35" s="190"/>
      <c r="L35" s="191">
        <v>4740</v>
      </c>
      <c r="M35" s="3"/>
      <c r="N35" s="191">
        <v>0</v>
      </c>
      <c r="O35" s="191">
        <v>74058</v>
      </c>
      <c r="P35" s="190"/>
      <c r="Q35" s="191">
        <v>851431</v>
      </c>
      <c r="R35" s="191">
        <v>102488</v>
      </c>
      <c r="S35" s="191">
        <v>953919</v>
      </c>
      <c r="T35" s="191">
        <v>450661</v>
      </c>
      <c r="U35" s="191">
        <v>573638</v>
      </c>
      <c r="W35" s="191">
        <f t="shared" si="0"/>
        <v>1973121716.2872155</v>
      </c>
      <c r="X35" s="191">
        <f t="shared" si="1"/>
        <v>2511549912.4343257</v>
      </c>
    </row>
    <row r="36" spans="1:24">
      <c r="A36" s="204">
        <v>18400</v>
      </c>
      <c r="B36" s="184" t="s">
        <v>25</v>
      </c>
      <c r="C36" s="188">
        <v>5.4897000000000001E-3</v>
      </c>
      <c r="D36" s="188">
        <v>5.5973000000000004E-3</v>
      </c>
      <c r="E36" s="191">
        <v>56911484</v>
      </c>
      <c r="F36" s="240"/>
      <c r="G36" s="191">
        <v>4760580</v>
      </c>
      <c r="H36" s="191">
        <v>1090913</v>
      </c>
      <c r="I36" s="191">
        <v>6064142</v>
      </c>
      <c r="J36" s="191">
        <v>963345</v>
      </c>
      <c r="K36" s="190"/>
      <c r="L36" s="191">
        <v>113933</v>
      </c>
      <c r="M36" s="3"/>
      <c r="N36" s="191">
        <v>0</v>
      </c>
      <c r="O36" s="191">
        <v>0</v>
      </c>
      <c r="P36" s="190"/>
      <c r="Q36" s="191">
        <v>20464548</v>
      </c>
      <c r="R36" s="191">
        <v>655093</v>
      </c>
      <c r="S36" s="191">
        <v>21119641</v>
      </c>
      <c r="T36" s="191">
        <v>10831839</v>
      </c>
      <c r="U36" s="191">
        <v>13787645</v>
      </c>
      <c r="W36" s="191">
        <f t="shared" si="0"/>
        <v>1973120389.0923002</v>
      </c>
      <c r="X36" s="191">
        <f t="shared" si="1"/>
        <v>2511547989.871942</v>
      </c>
    </row>
    <row r="37" spans="1:24">
      <c r="A37" s="204">
        <v>18600</v>
      </c>
      <c r="B37" s="184" t="s">
        <v>26</v>
      </c>
      <c r="C37" s="188">
        <v>1.56E-5</v>
      </c>
      <c r="D37" s="188">
        <v>1.5999999999999999E-5</v>
      </c>
      <c r="E37" s="191">
        <v>161725</v>
      </c>
      <c r="F37" s="240"/>
      <c r="G37" s="191">
        <v>13528</v>
      </c>
      <c r="H37" s="191">
        <v>3100</v>
      </c>
      <c r="I37" s="191">
        <v>17232</v>
      </c>
      <c r="J37" s="191">
        <v>4848</v>
      </c>
      <c r="K37" s="190"/>
      <c r="L37" s="191">
        <v>324</v>
      </c>
      <c r="M37" s="3"/>
      <c r="N37" s="191">
        <v>0</v>
      </c>
      <c r="O37" s="191">
        <v>7158</v>
      </c>
      <c r="P37" s="190"/>
      <c r="Q37" s="191">
        <v>58154</v>
      </c>
      <c r="R37" s="191">
        <v>-4267</v>
      </c>
      <c r="S37" s="191">
        <v>53887</v>
      </c>
      <c r="T37" s="191">
        <v>30781</v>
      </c>
      <c r="U37" s="191">
        <v>39180</v>
      </c>
      <c r="W37" s="191">
        <f t="shared" si="0"/>
        <v>1973141025.6410258</v>
      </c>
      <c r="X37" s="191">
        <f t="shared" si="1"/>
        <v>2511538461.5384617</v>
      </c>
    </row>
    <row r="38" spans="1:24">
      <c r="A38" s="204">
        <v>18640</v>
      </c>
      <c r="B38" s="184" t="s">
        <v>27</v>
      </c>
      <c r="C38" s="188">
        <v>1.7E-6</v>
      </c>
      <c r="D38" s="188">
        <v>1.7E-6</v>
      </c>
      <c r="E38" s="191">
        <v>17624</v>
      </c>
      <c r="F38" s="240"/>
      <c r="G38" s="191">
        <v>1474</v>
      </c>
      <c r="H38" s="191">
        <v>338</v>
      </c>
      <c r="I38" s="191">
        <v>1878</v>
      </c>
      <c r="J38" s="191">
        <v>5777</v>
      </c>
      <c r="K38" s="190"/>
      <c r="L38" s="191">
        <v>35</v>
      </c>
      <c r="M38" s="3"/>
      <c r="N38" s="191">
        <v>0</v>
      </c>
      <c r="O38" s="191">
        <v>0</v>
      </c>
      <c r="P38" s="190"/>
      <c r="Q38" s="191">
        <v>6337</v>
      </c>
      <c r="R38" s="191">
        <v>1582</v>
      </c>
      <c r="S38" s="191">
        <v>7919</v>
      </c>
      <c r="T38" s="191">
        <v>3354</v>
      </c>
      <c r="U38" s="191">
        <v>4270</v>
      </c>
      <c r="W38" s="191">
        <f t="shared" si="0"/>
        <v>1972941176.4705882</v>
      </c>
      <c r="X38" s="191">
        <f t="shared" si="1"/>
        <v>2511764705.8823528</v>
      </c>
    </row>
    <row r="39" spans="1:24">
      <c r="A39" s="204">
        <v>18670</v>
      </c>
      <c r="B39" s="184" t="s">
        <v>283</v>
      </c>
      <c r="C39" s="188">
        <v>0</v>
      </c>
      <c r="D39" s="188">
        <v>0</v>
      </c>
      <c r="E39" s="191">
        <v>0</v>
      </c>
      <c r="F39" s="240"/>
      <c r="G39" s="191">
        <v>0</v>
      </c>
      <c r="H39" s="191">
        <v>0</v>
      </c>
      <c r="I39" s="191">
        <v>0</v>
      </c>
      <c r="J39" s="191">
        <v>0</v>
      </c>
      <c r="K39" s="190"/>
      <c r="L39" s="191">
        <v>0</v>
      </c>
      <c r="M39" s="3"/>
      <c r="N39" s="191">
        <v>0</v>
      </c>
      <c r="O39" s="191">
        <v>0</v>
      </c>
      <c r="P39" s="190"/>
      <c r="Q39" s="191">
        <v>0</v>
      </c>
      <c r="R39" s="191">
        <v>-2504</v>
      </c>
      <c r="S39" s="191">
        <v>-2504</v>
      </c>
      <c r="T39" s="191">
        <v>0</v>
      </c>
      <c r="U39" s="191">
        <v>0</v>
      </c>
      <c r="W39" s="191"/>
      <c r="X39" s="191"/>
    </row>
    <row r="40" spans="1:24">
      <c r="A40" s="204">
        <v>18690</v>
      </c>
      <c r="B40" s="184" t="s">
        <v>28</v>
      </c>
      <c r="C40" s="188">
        <v>0</v>
      </c>
      <c r="D40" s="188">
        <v>0</v>
      </c>
      <c r="E40" s="191">
        <v>0</v>
      </c>
      <c r="F40" s="240"/>
      <c r="G40" s="191">
        <v>0</v>
      </c>
      <c r="H40" s="191">
        <v>0</v>
      </c>
      <c r="I40" s="191">
        <v>0</v>
      </c>
      <c r="J40" s="191">
        <v>0</v>
      </c>
      <c r="K40" s="190"/>
      <c r="L40" s="191">
        <v>0</v>
      </c>
      <c r="M40" s="3"/>
      <c r="N40" s="191">
        <v>0</v>
      </c>
      <c r="O40" s="191">
        <v>5455</v>
      </c>
      <c r="P40" s="190"/>
      <c r="Q40" s="191">
        <v>0</v>
      </c>
      <c r="R40" s="191">
        <v>-6487</v>
      </c>
      <c r="S40" s="191">
        <v>-6487</v>
      </c>
      <c r="T40" s="191">
        <v>0</v>
      </c>
      <c r="U40" s="191">
        <v>0</v>
      </c>
      <c r="W40" s="191"/>
      <c r="X40" s="191"/>
    </row>
    <row r="41" spans="1:24">
      <c r="A41" s="204">
        <v>18740</v>
      </c>
      <c r="B41" s="184" t="s">
        <v>29</v>
      </c>
      <c r="C41" s="188">
        <v>8.1999999999999994E-6</v>
      </c>
      <c r="D41" s="188">
        <v>8.3999999999999992E-6</v>
      </c>
      <c r="E41" s="191">
        <v>85009</v>
      </c>
      <c r="F41" s="240"/>
      <c r="G41" s="191">
        <v>7111</v>
      </c>
      <c r="H41" s="191">
        <v>1630</v>
      </c>
      <c r="I41" s="191">
        <v>9058</v>
      </c>
      <c r="J41" s="191">
        <v>2893</v>
      </c>
      <c r="K41" s="190"/>
      <c r="L41" s="191">
        <v>170</v>
      </c>
      <c r="M41" s="3"/>
      <c r="N41" s="191">
        <v>0</v>
      </c>
      <c r="O41" s="191">
        <v>0</v>
      </c>
      <c r="P41" s="190"/>
      <c r="Q41" s="191">
        <v>30568</v>
      </c>
      <c r="R41" s="191">
        <v>2648</v>
      </c>
      <c r="S41" s="191">
        <v>33216</v>
      </c>
      <c r="T41" s="191">
        <v>16180</v>
      </c>
      <c r="U41" s="191">
        <v>20595</v>
      </c>
      <c r="W41" s="191">
        <f t="shared" si="0"/>
        <v>1973170731.7073171</v>
      </c>
      <c r="X41" s="191">
        <f t="shared" si="1"/>
        <v>2511585365.8536587</v>
      </c>
    </row>
    <row r="42" spans="1:24">
      <c r="A42" s="204">
        <v>18780</v>
      </c>
      <c r="B42" s="184" t="s">
        <v>438</v>
      </c>
      <c r="C42" s="188">
        <v>2.1800000000000001E-5</v>
      </c>
      <c r="D42" s="188">
        <v>2.0100000000000001E-5</v>
      </c>
      <c r="E42" s="191">
        <v>226000</v>
      </c>
      <c r="F42" s="240"/>
      <c r="G42" s="191">
        <v>18905</v>
      </c>
      <c r="H42" s="191">
        <v>4332</v>
      </c>
      <c r="I42" s="191">
        <v>24081</v>
      </c>
      <c r="J42" s="191">
        <v>22967</v>
      </c>
      <c r="K42" s="190"/>
      <c r="L42" s="191">
        <v>452</v>
      </c>
      <c r="M42" s="3"/>
      <c r="N42" s="191">
        <v>0</v>
      </c>
      <c r="O42" s="191">
        <v>1418</v>
      </c>
      <c r="P42" s="190"/>
      <c r="Q42" s="191">
        <v>81266</v>
      </c>
      <c r="R42" s="191">
        <v>12755</v>
      </c>
      <c r="S42" s="191">
        <v>94021</v>
      </c>
      <c r="T42" s="191">
        <v>43014</v>
      </c>
      <c r="U42" s="191">
        <v>54752</v>
      </c>
      <c r="W42" s="191">
        <f t="shared" si="0"/>
        <v>1973119266.0550458</v>
      </c>
      <c r="X42" s="191">
        <f t="shared" si="1"/>
        <v>2511559633.0275226</v>
      </c>
    </row>
    <row r="43" spans="1:24">
      <c r="A43" s="204">
        <v>19005</v>
      </c>
      <c r="B43" s="184" t="s">
        <v>31</v>
      </c>
      <c r="C43" s="188">
        <v>7.963E-4</v>
      </c>
      <c r="D43" s="188">
        <v>7.9659999999999996E-4</v>
      </c>
      <c r="E43" s="191">
        <v>8255208</v>
      </c>
      <c r="F43" s="240"/>
      <c r="G43" s="191">
        <v>690539</v>
      </c>
      <c r="H43" s="191">
        <v>158241</v>
      </c>
      <c r="I43" s="191">
        <v>879625</v>
      </c>
      <c r="J43" s="191">
        <v>533555</v>
      </c>
      <c r="K43" s="190"/>
      <c r="L43" s="191">
        <v>16526</v>
      </c>
      <c r="M43" s="3"/>
      <c r="N43" s="191">
        <v>0</v>
      </c>
      <c r="O43" s="191">
        <v>0</v>
      </c>
      <c r="P43" s="190"/>
      <c r="Q43" s="191">
        <v>2968454</v>
      </c>
      <c r="R43" s="191">
        <v>289160</v>
      </c>
      <c r="S43" s="191">
        <v>3257614</v>
      </c>
      <c r="T43" s="191">
        <v>1571196</v>
      </c>
      <c r="U43" s="191">
        <v>1999946</v>
      </c>
      <c r="W43" s="191">
        <f t="shared" si="0"/>
        <v>1973120683.1596131</v>
      </c>
      <c r="X43" s="191">
        <f t="shared" si="1"/>
        <v>2511548411.4027376</v>
      </c>
    </row>
    <row r="44" spans="1:24">
      <c r="A44" s="204">
        <v>19100</v>
      </c>
      <c r="B44" s="184" t="s">
        <v>32</v>
      </c>
      <c r="C44" s="188">
        <v>7.0452000000000001E-2</v>
      </c>
      <c r="D44" s="188">
        <v>7.0080400000000001E-2</v>
      </c>
      <c r="E44" s="191">
        <v>730372855</v>
      </c>
      <c r="F44" s="240"/>
      <c r="G44" s="191">
        <v>61094847</v>
      </c>
      <c r="H44" s="191">
        <v>14000221</v>
      </c>
      <c r="I44" s="191">
        <v>77824097</v>
      </c>
      <c r="J44" s="191">
        <v>8932423</v>
      </c>
      <c r="K44" s="190"/>
      <c r="L44" s="191">
        <v>1462161</v>
      </c>
      <c r="M44" s="3"/>
      <c r="N44" s="191">
        <v>0</v>
      </c>
      <c r="O44" s="191">
        <v>255292</v>
      </c>
      <c r="P44" s="190"/>
      <c r="Q44" s="191">
        <v>262631529</v>
      </c>
      <c r="R44" s="191">
        <v>4889427</v>
      </c>
      <c r="S44" s="191">
        <v>267520956</v>
      </c>
      <c r="T44" s="191">
        <v>139010271</v>
      </c>
      <c r="U44" s="191">
        <v>176943580</v>
      </c>
      <c r="W44" s="191">
        <f t="shared" si="0"/>
        <v>1973120294.6687107</v>
      </c>
      <c r="X44" s="191">
        <f t="shared" si="1"/>
        <v>2511548004.3149948</v>
      </c>
    </row>
    <row r="45" spans="1:24">
      <c r="A45" s="204">
        <v>20100</v>
      </c>
      <c r="B45" s="184" t="s">
        <v>33</v>
      </c>
      <c r="C45" s="188">
        <v>6.7358000000000001E-3</v>
      </c>
      <c r="D45" s="188">
        <v>6.2781E-3</v>
      </c>
      <c r="E45" s="191">
        <v>69829749</v>
      </c>
      <c r="F45" s="240"/>
      <c r="G45" s="191">
        <v>5841178</v>
      </c>
      <c r="H45" s="191">
        <v>1338538</v>
      </c>
      <c r="I45" s="191">
        <v>7440634</v>
      </c>
      <c r="J45" s="191">
        <v>2676998</v>
      </c>
      <c r="K45" s="190"/>
      <c r="L45" s="191">
        <v>139795</v>
      </c>
      <c r="M45" s="3"/>
      <c r="N45" s="191">
        <v>0</v>
      </c>
      <c r="O45" s="191">
        <v>0</v>
      </c>
      <c r="P45" s="190"/>
      <c r="Q45" s="191">
        <v>25109769</v>
      </c>
      <c r="R45" s="191">
        <v>1468254</v>
      </c>
      <c r="S45" s="191">
        <v>26578023</v>
      </c>
      <c r="T45" s="191">
        <v>13290544</v>
      </c>
      <c r="U45" s="191">
        <v>16917285</v>
      </c>
      <c r="W45" s="191">
        <f t="shared" si="0"/>
        <v>1973120342.0529113</v>
      </c>
      <c r="X45" s="191">
        <f t="shared" si="1"/>
        <v>2511547997.2683272</v>
      </c>
    </row>
    <row r="46" spans="1:24">
      <c r="A46" s="204">
        <v>20200</v>
      </c>
      <c r="B46" s="184" t="s">
        <v>34</v>
      </c>
      <c r="C46" s="188">
        <v>8.8360000000000001E-4</v>
      </c>
      <c r="D46" s="188">
        <v>8.6269999999999999E-4</v>
      </c>
      <c r="E46" s="191">
        <v>9160243</v>
      </c>
      <c r="F46" s="240"/>
      <c r="G46" s="191">
        <v>766244</v>
      </c>
      <c r="H46" s="191">
        <v>175589</v>
      </c>
      <c r="I46" s="191">
        <v>976060</v>
      </c>
      <c r="J46" s="191">
        <v>476582</v>
      </c>
      <c r="K46" s="190"/>
      <c r="L46" s="191">
        <v>18338</v>
      </c>
      <c r="M46" s="3"/>
      <c r="N46" s="191">
        <v>0</v>
      </c>
      <c r="O46" s="191">
        <v>0</v>
      </c>
      <c r="P46" s="190"/>
      <c r="Q46" s="191">
        <v>3293891</v>
      </c>
      <c r="R46" s="191">
        <v>277555</v>
      </c>
      <c r="S46" s="191">
        <v>3571446</v>
      </c>
      <c r="T46" s="191">
        <v>1743449</v>
      </c>
      <c r="U46" s="191">
        <v>2219204</v>
      </c>
      <c r="W46" s="191">
        <f t="shared" si="0"/>
        <v>1973120190.1312811</v>
      </c>
      <c r="X46" s="191">
        <f t="shared" si="1"/>
        <v>2511548211.8605704</v>
      </c>
    </row>
    <row r="47" spans="1:24">
      <c r="A47" s="204">
        <v>20300</v>
      </c>
      <c r="B47" s="184" t="s">
        <v>35</v>
      </c>
      <c r="C47" s="188">
        <v>1.4003E-2</v>
      </c>
      <c r="D47" s="188">
        <v>1.41399E-2</v>
      </c>
      <c r="E47" s="191">
        <v>145168499</v>
      </c>
      <c r="F47" s="240"/>
      <c r="G47" s="191">
        <v>12143178</v>
      </c>
      <c r="H47" s="191">
        <v>2782676</v>
      </c>
      <c r="I47" s="191">
        <v>15468274</v>
      </c>
      <c r="J47" s="191">
        <v>1436350</v>
      </c>
      <c r="K47" s="190"/>
      <c r="L47" s="191">
        <v>290618</v>
      </c>
      <c r="M47" s="3"/>
      <c r="N47" s="191">
        <v>0</v>
      </c>
      <c r="O47" s="191">
        <v>567623</v>
      </c>
      <c r="P47" s="190"/>
      <c r="Q47" s="191">
        <v>52200495</v>
      </c>
      <c r="R47" s="191">
        <v>723148</v>
      </c>
      <c r="S47" s="191">
        <v>52923643</v>
      </c>
      <c r="T47" s="191">
        <v>27629604</v>
      </c>
      <c r="U47" s="191">
        <v>35169207</v>
      </c>
      <c r="W47" s="191">
        <f t="shared" si="0"/>
        <v>1973120331.3575664</v>
      </c>
      <c r="X47" s="191">
        <f t="shared" si="1"/>
        <v>2511548025.4231238</v>
      </c>
    </row>
    <row r="48" spans="1:24">
      <c r="A48" s="204">
        <v>20400</v>
      </c>
      <c r="B48" s="184" t="s">
        <v>36</v>
      </c>
      <c r="C48" s="188">
        <v>1.0219000000000001E-3</v>
      </c>
      <c r="D48" s="188">
        <v>9.9989999999999996E-4</v>
      </c>
      <c r="E48" s="191">
        <v>10593993</v>
      </c>
      <c r="F48" s="240"/>
      <c r="G48" s="191">
        <v>886175</v>
      </c>
      <c r="H48" s="191">
        <v>203072</v>
      </c>
      <c r="I48" s="191">
        <v>1128832</v>
      </c>
      <c r="J48" s="191">
        <v>380954</v>
      </c>
      <c r="K48" s="190"/>
      <c r="L48" s="191">
        <v>21209</v>
      </c>
      <c r="M48" s="3"/>
      <c r="N48" s="191">
        <v>0</v>
      </c>
      <c r="O48" s="191">
        <v>78022</v>
      </c>
      <c r="P48" s="190"/>
      <c r="Q48" s="191">
        <v>3809447</v>
      </c>
      <c r="R48" s="191">
        <v>-144844</v>
      </c>
      <c r="S48" s="191">
        <v>3664603</v>
      </c>
      <c r="T48" s="191">
        <v>2016332</v>
      </c>
      <c r="U48" s="191">
        <v>2566551</v>
      </c>
      <c r="W48" s="191">
        <f t="shared" si="0"/>
        <v>1973120657.5985909</v>
      </c>
      <c r="X48" s="191">
        <f t="shared" si="1"/>
        <v>2511548096.6826496</v>
      </c>
    </row>
    <row r="49" spans="1:24">
      <c r="A49" s="204">
        <v>20600</v>
      </c>
      <c r="B49" s="184" t="s">
        <v>37</v>
      </c>
      <c r="C49" s="188">
        <v>2.1137E-3</v>
      </c>
      <c r="D49" s="188">
        <v>2.1589000000000001E-3</v>
      </c>
      <c r="E49" s="191">
        <v>21912637</v>
      </c>
      <c r="F49" s="240"/>
      <c r="G49" s="191">
        <v>1832967</v>
      </c>
      <c r="H49" s="191">
        <v>420034</v>
      </c>
      <c r="I49" s="191">
        <v>2334878</v>
      </c>
      <c r="J49" s="191">
        <v>636955</v>
      </c>
      <c r="K49" s="190"/>
      <c r="L49" s="191">
        <v>43868</v>
      </c>
      <c r="M49" s="3"/>
      <c r="N49" s="191">
        <v>0</v>
      </c>
      <c r="O49" s="191">
        <v>108921</v>
      </c>
      <c r="P49" s="190"/>
      <c r="Q49" s="191">
        <v>7879468</v>
      </c>
      <c r="R49" s="191">
        <v>334645</v>
      </c>
      <c r="S49" s="191">
        <v>8214113</v>
      </c>
      <c r="T49" s="191">
        <v>4170584</v>
      </c>
      <c r="U49" s="191">
        <v>5308659</v>
      </c>
      <c r="W49" s="191">
        <f t="shared" si="0"/>
        <v>1973120121.1146331</v>
      </c>
      <c r="X49" s="191">
        <f t="shared" si="1"/>
        <v>2511547996.4044094</v>
      </c>
    </row>
    <row r="50" spans="1:24">
      <c r="A50" s="204">
        <v>20700</v>
      </c>
      <c r="B50" s="184" t="s">
        <v>38</v>
      </c>
      <c r="C50" s="188">
        <v>4.2331000000000001E-3</v>
      </c>
      <c r="D50" s="188">
        <v>4.2357999999999996E-3</v>
      </c>
      <c r="E50" s="191">
        <v>43884366</v>
      </c>
      <c r="F50" s="240"/>
      <c r="G50" s="191">
        <v>3670877</v>
      </c>
      <c r="H50" s="191">
        <v>841202</v>
      </c>
      <c r="I50" s="191">
        <v>4676052</v>
      </c>
      <c r="J50" s="191">
        <v>1789157</v>
      </c>
      <c r="K50" s="190"/>
      <c r="L50" s="191">
        <v>87854</v>
      </c>
      <c r="M50" s="3"/>
      <c r="N50" s="191">
        <v>0</v>
      </c>
      <c r="O50" s="191">
        <v>0</v>
      </c>
      <c r="P50" s="190"/>
      <c r="Q50" s="191">
        <v>15780184</v>
      </c>
      <c r="R50" s="191">
        <v>1071482</v>
      </c>
      <c r="S50" s="191">
        <v>16851666</v>
      </c>
      <c r="T50" s="191">
        <v>8352416</v>
      </c>
      <c r="U50" s="191">
        <v>10631634</v>
      </c>
      <c r="W50" s="191">
        <f t="shared" si="0"/>
        <v>1973120408.2114761</v>
      </c>
      <c r="X50" s="191">
        <f t="shared" si="1"/>
        <v>2511548038.0808392</v>
      </c>
    </row>
    <row r="51" spans="1:24">
      <c r="A51" s="204">
        <v>20800</v>
      </c>
      <c r="B51" s="184" t="s">
        <v>39</v>
      </c>
      <c r="C51" s="188">
        <v>3.4640000000000001E-3</v>
      </c>
      <c r="D51" s="188">
        <v>3.4954000000000001E-3</v>
      </c>
      <c r="E51" s="191">
        <v>35911139</v>
      </c>
      <c r="F51" s="240"/>
      <c r="G51" s="191">
        <v>3003925</v>
      </c>
      <c r="H51" s="191">
        <v>688366</v>
      </c>
      <c r="I51" s="191">
        <v>3826473</v>
      </c>
      <c r="J51" s="191">
        <v>485297</v>
      </c>
      <c r="K51" s="190"/>
      <c r="L51" s="191">
        <v>71892</v>
      </c>
      <c r="M51" s="3"/>
      <c r="N51" s="191">
        <v>0</v>
      </c>
      <c r="O51" s="191">
        <v>0</v>
      </c>
      <c r="P51" s="190"/>
      <c r="Q51" s="191">
        <v>12913127</v>
      </c>
      <c r="R51" s="191">
        <v>109705</v>
      </c>
      <c r="S51" s="191">
        <v>13022832</v>
      </c>
      <c r="T51" s="191">
        <v>6834889</v>
      </c>
      <c r="U51" s="191">
        <v>8700002</v>
      </c>
      <c r="W51" s="191">
        <f t="shared" si="0"/>
        <v>1973120381.0623555</v>
      </c>
      <c r="X51" s="191">
        <f t="shared" si="1"/>
        <v>2511547921.4780598</v>
      </c>
    </row>
    <row r="52" spans="1:24">
      <c r="A52" s="204">
        <v>20900</v>
      </c>
      <c r="B52" s="184" t="s">
        <v>40</v>
      </c>
      <c r="C52" s="188">
        <v>5.3007000000000002E-3</v>
      </c>
      <c r="D52" s="188">
        <v>5.0654000000000003E-3</v>
      </c>
      <c r="E52" s="191">
        <v>54952129</v>
      </c>
      <c r="F52" s="240"/>
      <c r="G52" s="191">
        <v>4596682</v>
      </c>
      <c r="H52" s="191">
        <v>1053355</v>
      </c>
      <c r="I52" s="191">
        <v>5855365</v>
      </c>
      <c r="J52" s="191">
        <v>3058493</v>
      </c>
      <c r="K52" s="190"/>
      <c r="L52" s="191">
        <v>110011</v>
      </c>
      <c r="M52" s="3"/>
      <c r="N52" s="191">
        <v>0</v>
      </c>
      <c r="O52" s="191">
        <v>22836</v>
      </c>
      <c r="P52" s="190"/>
      <c r="Q52" s="191">
        <v>19759992</v>
      </c>
      <c r="R52" s="191">
        <v>1170255</v>
      </c>
      <c r="S52" s="191">
        <v>20930247</v>
      </c>
      <c r="T52" s="191">
        <v>10458919</v>
      </c>
      <c r="U52" s="191">
        <v>13312962</v>
      </c>
      <c r="W52" s="191">
        <f t="shared" si="0"/>
        <v>1973120342.5962608</v>
      </c>
      <c r="X52" s="191">
        <f t="shared" si="1"/>
        <v>2511547908.7667665</v>
      </c>
    </row>
    <row r="53" spans="1:24">
      <c r="A53" s="204">
        <v>21200</v>
      </c>
      <c r="B53" s="184" t="s">
        <v>41</v>
      </c>
      <c r="C53" s="188">
        <v>1.9127E-3</v>
      </c>
      <c r="D53" s="188">
        <v>1.8697E-3</v>
      </c>
      <c r="E53" s="191">
        <v>19828879</v>
      </c>
      <c r="F53" s="240"/>
      <c r="G53" s="191">
        <v>1658663</v>
      </c>
      <c r="H53" s="191">
        <v>380092</v>
      </c>
      <c r="I53" s="191">
        <v>2112845</v>
      </c>
      <c r="J53" s="191">
        <v>566014</v>
      </c>
      <c r="K53" s="190"/>
      <c r="L53" s="191">
        <v>39696</v>
      </c>
      <c r="M53" s="3"/>
      <c r="N53" s="191">
        <v>0</v>
      </c>
      <c r="O53" s="191">
        <v>0</v>
      </c>
      <c r="P53" s="190"/>
      <c r="Q53" s="191">
        <v>7130178</v>
      </c>
      <c r="R53" s="191">
        <v>411608</v>
      </c>
      <c r="S53" s="191">
        <v>7541786</v>
      </c>
      <c r="T53" s="191">
        <v>3773987</v>
      </c>
      <c r="U53" s="191">
        <v>4803838</v>
      </c>
      <c r="W53" s="191">
        <f t="shared" si="0"/>
        <v>1973120196.5807498</v>
      </c>
      <c r="X53" s="191">
        <f t="shared" si="1"/>
        <v>2511548073.4040885</v>
      </c>
    </row>
    <row r="54" spans="1:24">
      <c r="A54" s="204">
        <v>21300</v>
      </c>
      <c r="B54" s="184" t="s">
        <v>42</v>
      </c>
      <c r="C54" s="188">
        <v>2.2610600000000002E-2</v>
      </c>
      <c r="D54" s="188">
        <v>2.2263700000000001E-2</v>
      </c>
      <c r="E54" s="191">
        <v>234403118</v>
      </c>
      <c r="F54" s="240"/>
      <c r="G54" s="191">
        <v>19607551</v>
      </c>
      <c r="H54" s="191">
        <v>4493178</v>
      </c>
      <c r="I54" s="191">
        <v>24976573</v>
      </c>
      <c r="J54" s="191">
        <v>2969129</v>
      </c>
      <c r="K54" s="190"/>
      <c r="L54" s="191">
        <v>469260</v>
      </c>
      <c r="M54" s="3"/>
      <c r="N54" s="191">
        <v>0</v>
      </c>
      <c r="O54" s="191">
        <v>0</v>
      </c>
      <c r="P54" s="190"/>
      <c r="Q54" s="191">
        <v>84287976</v>
      </c>
      <c r="R54" s="191">
        <v>2172210</v>
      </c>
      <c r="S54" s="191">
        <v>86460186</v>
      </c>
      <c r="T54" s="191">
        <v>44613434</v>
      </c>
      <c r="U54" s="191">
        <v>56787607</v>
      </c>
      <c r="W54" s="191">
        <f t="shared" si="0"/>
        <v>1973120306.4049604</v>
      </c>
      <c r="X54" s="191">
        <f t="shared" si="1"/>
        <v>2511547990.7653933</v>
      </c>
    </row>
    <row r="55" spans="1:24">
      <c r="A55" s="204">
        <v>21520</v>
      </c>
      <c r="B55" s="184" t="s">
        <v>390</v>
      </c>
      <c r="C55" s="188">
        <v>3.1757000000000001E-2</v>
      </c>
      <c r="D55" s="188">
        <v>3.1751500000000002E-2</v>
      </c>
      <c r="E55" s="191">
        <v>329223453</v>
      </c>
      <c r="F55" s="240"/>
      <c r="G55" s="191">
        <v>27539162</v>
      </c>
      <c r="H55" s="191">
        <v>6310751</v>
      </c>
      <c r="I55" s="191">
        <v>35080052</v>
      </c>
      <c r="J55" s="191">
        <v>5179300</v>
      </c>
      <c r="K55" s="190"/>
      <c r="L55" s="191">
        <v>659085</v>
      </c>
      <c r="M55" s="3"/>
      <c r="N55" s="191">
        <v>0</v>
      </c>
      <c r="O55" s="191">
        <v>0</v>
      </c>
      <c r="P55" s="190"/>
      <c r="Q55" s="191">
        <v>118383999</v>
      </c>
      <c r="R55" s="191">
        <v>2568382</v>
      </c>
      <c r="S55" s="191">
        <v>120952381</v>
      </c>
      <c r="T55" s="191">
        <v>62660381</v>
      </c>
      <c r="U55" s="191">
        <v>79759230</v>
      </c>
      <c r="W55" s="191">
        <f t="shared" si="0"/>
        <v>1973120288.4403439</v>
      </c>
      <c r="X55" s="191">
        <f t="shared" si="1"/>
        <v>2511548005.1642156</v>
      </c>
    </row>
    <row r="56" spans="1:24">
      <c r="A56" s="204">
        <v>21525</v>
      </c>
      <c r="B56" s="184" t="s">
        <v>366</v>
      </c>
      <c r="C56" s="188">
        <v>1.0115E-3</v>
      </c>
      <c r="D56" s="188">
        <v>1.0954999999999999E-3</v>
      </c>
      <c r="E56" s="191">
        <v>10486177</v>
      </c>
      <c r="F56" s="240"/>
      <c r="G56" s="191">
        <v>877157</v>
      </c>
      <c r="H56" s="191">
        <v>201005</v>
      </c>
      <c r="I56" s="191">
        <v>1117343</v>
      </c>
      <c r="J56" s="191">
        <v>49066</v>
      </c>
      <c r="K56" s="190"/>
      <c r="L56" s="191">
        <v>20993</v>
      </c>
      <c r="M56" s="3"/>
      <c r="N56" s="191">
        <v>0</v>
      </c>
      <c r="O56" s="191">
        <v>388254</v>
      </c>
      <c r="P56" s="190"/>
      <c r="Q56" s="191">
        <v>3770678</v>
      </c>
      <c r="R56" s="191">
        <v>-67852</v>
      </c>
      <c r="S56" s="191">
        <v>3702826</v>
      </c>
      <c r="T56" s="191">
        <v>1995811</v>
      </c>
      <c r="U56" s="191">
        <v>2540431</v>
      </c>
      <c r="W56" s="191">
        <f t="shared" si="0"/>
        <v>1973120118.6356895</v>
      </c>
      <c r="X56" s="191">
        <f t="shared" si="1"/>
        <v>2511548195.7488875</v>
      </c>
    </row>
    <row r="57" spans="1:24">
      <c r="A57" s="204">
        <v>21525.200000000001</v>
      </c>
      <c r="B57" s="184" t="s">
        <v>367</v>
      </c>
      <c r="C57" s="188">
        <v>1.3090000000000001E-4</v>
      </c>
      <c r="D57" s="188">
        <v>1.3359999999999999E-4</v>
      </c>
      <c r="E57" s="191">
        <v>1357035</v>
      </c>
      <c r="F57" s="240"/>
      <c r="G57" s="191">
        <v>113514</v>
      </c>
      <c r="H57" s="191">
        <v>26012</v>
      </c>
      <c r="I57" s="191">
        <v>144597</v>
      </c>
      <c r="J57" s="191">
        <v>71861</v>
      </c>
      <c r="K57" s="190"/>
      <c r="L57" s="191">
        <v>2717</v>
      </c>
      <c r="M57" s="3"/>
      <c r="N57" s="191">
        <v>0</v>
      </c>
      <c r="O57" s="191">
        <v>3481</v>
      </c>
      <c r="P57" s="190"/>
      <c r="Q57" s="191">
        <v>487970</v>
      </c>
      <c r="R57" s="191">
        <v>41987</v>
      </c>
      <c r="S57" s="191">
        <v>529957</v>
      </c>
      <c r="T57" s="191">
        <v>258281</v>
      </c>
      <c r="U57" s="191">
        <v>328762</v>
      </c>
      <c r="W57" s="191">
        <f t="shared" si="0"/>
        <v>1973116883.116883</v>
      </c>
      <c r="X57" s="191">
        <f t="shared" si="1"/>
        <v>2511550802.1390371</v>
      </c>
    </row>
    <row r="58" spans="1:24">
      <c r="A58" s="204">
        <v>21550</v>
      </c>
      <c r="B58" s="184" t="s">
        <v>45</v>
      </c>
      <c r="C58" s="188">
        <v>3.6710100000000002E-2</v>
      </c>
      <c r="D58" s="188">
        <v>3.6367299999999998E-2</v>
      </c>
      <c r="E58" s="191">
        <v>380572028</v>
      </c>
      <c r="F58" s="240"/>
      <c r="G58" s="191">
        <v>31834411</v>
      </c>
      <c r="H58" s="191">
        <v>7295031</v>
      </c>
      <c r="I58" s="191">
        <v>40551445</v>
      </c>
      <c r="J58" s="191">
        <v>2751720</v>
      </c>
      <c r="K58" s="190"/>
      <c r="L58" s="191">
        <v>761881</v>
      </c>
      <c r="M58" s="3"/>
      <c r="N58" s="191">
        <v>0</v>
      </c>
      <c r="O58" s="191">
        <v>68359</v>
      </c>
      <c r="P58" s="190"/>
      <c r="Q58" s="191">
        <v>136848204</v>
      </c>
      <c r="R58" s="191">
        <v>574280</v>
      </c>
      <c r="S58" s="191">
        <v>137422484</v>
      </c>
      <c r="T58" s="191">
        <v>72433444</v>
      </c>
      <c r="U58" s="191">
        <v>92199178</v>
      </c>
      <c r="W58" s="191">
        <f t="shared" si="0"/>
        <v>1973120312.938401</v>
      </c>
      <c r="X58" s="191">
        <f t="shared" si="1"/>
        <v>2511547993.60394</v>
      </c>
    </row>
    <row r="59" spans="1:24">
      <c r="A59" s="204">
        <v>21570</v>
      </c>
      <c r="B59" s="184" t="s">
        <v>46</v>
      </c>
      <c r="C59" s="188">
        <v>1.6780000000000001E-4</v>
      </c>
      <c r="D59" s="188">
        <v>1.683E-4</v>
      </c>
      <c r="E59" s="191">
        <v>1739575</v>
      </c>
      <c r="F59" s="240"/>
      <c r="G59" s="191">
        <v>145513</v>
      </c>
      <c r="H59" s="191">
        <v>33345</v>
      </c>
      <c r="I59" s="191">
        <v>185359</v>
      </c>
      <c r="J59" s="191">
        <v>44703</v>
      </c>
      <c r="K59" s="190"/>
      <c r="L59" s="191">
        <v>3483</v>
      </c>
      <c r="M59" s="3"/>
      <c r="N59" s="191">
        <v>0</v>
      </c>
      <c r="O59" s="191">
        <v>12485</v>
      </c>
      <c r="P59" s="190"/>
      <c r="Q59" s="191">
        <v>625526</v>
      </c>
      <c r="R59" s="191">
        <v>20308</v>
      </c>
      <c r="S59" s="191">
        <v>645834</v>
      </c>
      <c r="T59" s="191">
        <v>331090</v>
      </c>
      <c r="U59" s="191">
        <v>421438</v>
      </c>
      <c r="W59" s="191">
        <f t="shared" si="0"/>
        <v>1973122765.1966624</v>
      </c>
      <c r="X59" s="191">
        <f t="shared" si="1"/>
        <v>2511549463.6471987</v>
      </c>
    </row>
    <row r="60" spans="1:24">
      <c r="A60" s="204">
        <v>21800</v>
      </c>
      <c r="B60" s="184" t="s">
        <v>47</v>
      </c>
      <c r="C60" s="188">
        <v>3.2315E-3</v>
      </c>
      <c r="D60" s="188">
        <v>3.1678000000000001E-3</v>
      </c>
      <c r="E60" s="191">
        <v>33500822</v>
      </c>
      <c r="F60" s="240"/>
      <c r="G60" s="191">
        <v>2802305</v>
      </c>
      <c r="H60" s="191">
        <v>642164</v>
      </c>
      <c r="I60" s="191">
        <v>3569644</v>
      </c>
      <c r="J60" s="191">
        <v>781871</v>
      </c>
      <c r="K60" s="190"/>
      <c r="L60" s="191">
        <v>67067</v>
      </c>
      <c r="M60" s="3"/>
      <c r="N60" s="191">
        <v>0</v>
      </c>
      <c r="O60" s="191">
        <v>0</v>
      </c>
      <c r="P60" s="190"/>
      <c r="Q60" s="191">
        <v>12046412</v>
      </c>
      <c r="R60" s="191">
        <v>556132</v>
      </c>
      <c r="S60" s="191">
        <v>12602544</v>
      </c>
      <c r="T60" s="191">
        <v>6376138</v>
      </c>
      <c r="U60" s="191">
        <v>8116067</v>
      </c>
      <c r="W60" s="191">
        <f t="shared" si="0"/>
        <v>1973120222.806746</v>
      </c>
      <c r="X60" s="191">
        <f t="shared" si="1"/>
        <v>2511547887.9777193</v>
      </c>
    </row>
    <row r="61" spans="1:24">
      <c r="A61" s="204">
        <v>21900</v>
      </c>
      <c r="B61" s="184" t="s">
        <v>48</v>
      </c>
      <c r="C61" s="188">
        <v>2.0812999999999999E-3</v>
      </c>
      <c r="D61" s="188">
        <v>2.2623999999999999E-3</v>
      </c>
      <c r="E61" s="191">
        <v>21576748</v>
      </c>
      <c r="F61" s="240"/>
      <c r="G61" s="191">
        <v>1804870</v>
      </c>
      <c r="H61" s="191">
        <v>413596</v>
      </c>
      <c r="I61" s="191">
        <v>2299087</v>
      </c>
      <c r="J61" s="191">
        <v>278492</v>
      </c>
      <c r="K61" s="190"/>
      <c r="L61" s="191">
        <v>43195</v>
      </c>
      <c r="M61" s="3"/>
      <c r="N61" s="191">
        <v>0</v>
      </c>
      <c r="O61" s="191">
        <v>585969</v>
      </c>
      <c r="P61" s="190"/>
      <c r="Q61" s="191">
        <v>7758687</v>
      </c>
      <c r="R61" s="191">
        <v>-106766</v>
      </c>
      <c r="S61" s="191">
        <v>7651921</v>
      </c>
      <c r="T61" s="191">
        <v>4106655</v>
      </c>
      <c r="U61" s="191">
        <v>5227285</v>
      </c>
      <c r="W61" s="191">
        <f t="shared" si="0"/>
        <v>1973120165.2813146</v>
      </c>
      <c r="X61" s="191">
        <f t="shared" si="1"/>
        <v>2511548070.9172153</v>
      </c>
    </row>
    <row r="62" spans="1:24">
      <c r="A62" s="204">
        <v>22000</v>
      </c>
      <c r="B62" s="184" t="s">
        <v>49</v>
      </c>
      <c r="C62" s="188">
        <v>3.2862E-3</v>
      </c>
      <c r="D62" s="188">
        <v>3.6137000000000001E-3</v>
      </c>
      <c r="E62" s="191">
        <v>34067894</v>
      </c>
      <c r="F62" s="240"/>
      <c r="G62" s="191">
        <v>2849740</v>
      </c>
      <c r="H62" s="191">
        <v>653034</v>
      </c>
      <c r="I62" s="191">
        <v>3630068</v>
      </c>
      <c r="J62" s="191">
        <v>158348</v>
      </c>
      <c r="K62" s="190"/>
      <c r="L62" s="191">
        <v>68202</v>
      </c>
      <c r="M62" s="3"/>
      <c r="N62" s="191">
        <v>0</v>
      </c>
      <c r="O62" s="191">
        <v>762000</v>
      </c>
      <c r="P62" s="190"/>
      <c r="Q62" s="191">
        <v>12250323</v>
      </c>
      <c r="R62" s="191">
        <v>-267408</v>
      </c>
      <c r="S62" s="191">
        <v>11982915</v>
      </c>
      <c r="T62" s="191">
        <v>6484068</v>
      </c>
      <c r="U62" s="191">
        <v>8253449</v>
      </c>
      <c r="W62" s="191">
        <f t="shared" si="0"/>
        <v>1973120321.3438013</v>
      </c>
      <c r="X62" s="191">
        <f t="shared" si="1"/>
        <v>2511547988.5582132</v>
      </c>
    </row>
    <row r="63" spans="1:24">
      <c r="A63" s="204">
        <v>23000</v>
      </c>
      <c r="B63" s="184" t="s">
        <v>50</v>
      </c>
      <c r="C63" s="188">
        <v>1.1571999999999999E-3</v>
      </c>
      <c r="D63" s="188">
        <v>1.2251E-3</v>
      </c>
      <c r="E63" s="191">
        <v>11996643</v>
      </c>
      <c r="F63" s="240"/>
      <c r="G63" s="191">
        <v>1003505</v>
      </c>
      <c r="H63" s="191">
        <v>229959</v>
      </c>
      <c r="I63" s="191">
        <v>1278289</v>
      </c>
      <c r="J63" s="191">
        <v>135313</v>
      </c>
      <c r="K63" s="190"/>
      <c r="L63" s="191">
        <v>24017</v>
      </c>
      <c r="M63" s="3"/>
      <c r="N63" s="191">
        <v>0</v>
      </c>
      <c r="O63" s="191">
        <v>287684</v>
      </c>
      <c r="P63" s="190"/>
      <c r="Q63" s="191">
        <v>4313819</v>
      </c>
      <c r="R63" s="191">
        <v>79193</v>
      </c>
      <c r="S63" s="191">
        <v>4393012</v>
      </c>
      <c r="T63" s="191">
        <v>2283295</v>
      </c>
      <c r="U63" s="191">
        <v>2906363</v>
      </c>
      <c r="W63" s="191">
        <f t="shared" si="0"/>
        <v>1973120463.1870031</v>
      </c>
      <c r="X63" s="191">
        <f t="shared" si="1"/>
        <v>2511547701.3480816</v>
      </c>
    </row>
    <row r="64" spans="1:24">
      <c r="A64" s="204">
        <v>23100</v>
      </c>
      <c r="B64" s="184" t="s">
        <v>51</v>
      </c>
      <c r="C64" s="188">
        <v>7.3612E-3</v>
      </c>
      <c r="D64" s="188">
        <v>7.1481000000000001E-3</v>
      </c>
      <c r="E64" s="191">
        <v>76313244</v>
      </c>
      <c r="F64" s="240"/>
      <c r="G64" s="191">
        <v>6383515</v>
      </c>
      <c r="H64" s="191">
        <v>1462818</v>
      </c>
      <c r="I64" s="191">
        <v>8131476</v>
      </c>
      <c r="J64" s="191">
        <v>3224234</v>
      </c>
      <c r="K64" s="190"/>
      <c r="L64" s="191">
        <v>152774</v>
      </c>
      <c r="M64" s="3"/>
      <c r="N64" s="191">
        <v>0</v>
      </c>
      <c r="O64" s="191">
        <v>0</v>
      </c>
      <c r="P64" s="190"/>
      <c r="Q64" s="191">
        <v>27441140</v>
      </c>
      <c r="R64" s="191">
        <v>1787849</v>
      </c>
      <c r="S64" s="191">
        <v>29228989</v>
      </c>
      <c r="T64" s="191">
        <v>14524533</v>
      </c>
      <c r="U64" s="191">
        <v>18488007</v>
      </c>
      <c r="W64" s="191">
        <f t="shared" si="0"/>
        <v>1973120279.3022876</v>
      </c>
      <c r="X64" s="191">
        <f t="shared" si="1"/>
        <v>2511547981.3073955</v>
      </c>
    </row>
    <row r="65" spans="1:24">
      <c r="A65" s="204">
        <v>23200</v>
      </c>
      <c r="B65" s="184" t="s">
        <v>52</v>
      </c>
      <c r="C65" s="188">
        <v>4.2136999999999999E-3</v>
      </c>
      <c r="D65" s="188">
        <v>3.8917000000000001E-3</v>
      </c>
      <c r="E65" s="191">
        <v>43683247</v>
      </c>
      <c r="F65" s="240"/>
      <c r="G65" s="191">
        <v>3654053</v>
      </c>
      <c r="H65" s="191">
        <v>837346</v>
      </c>
      <c r="I65" s="191">
        <v>4654622</v>
      </c>
      <c r="J65" s="191">
        <v>2721375</v>
      </c>
      <c r="K65" s="190"/>
      <c r="L65" s="191">
        <v>87451</v>
      </c>
      <c r="M65" s="3"/>
      <c r="N65" s="191">
        <v>0</v>
      </c>
      <c r="O65" s="191">
        <v>0</v>
      </c>
      <c r="P65" s="190"/>
      <c r="Q65" s="191">
        <v>15707865</v>
      </c>
      <c r="R65" s="191">
        <v>1187632</v>
      </c>
      <c r="S65" s="191">
        <v>16895497</v>
      </c>
      <c r="T65" s="191">
        <v>8314137</v>
      </c>
      <c r="U65" s="191">
        <v>10582910</v>
      </c>
      <c r="W65" s="191">
        <f t="shared" si="0"/>
        <v>1973120298.0753257</v>
      </c>
      <c r="X65" s="191">
        <f t="shared" si="1"/>
        <v>2511548045.6605835</v>
      </c>
    </row>
    <row r="66" spans="1:24">
      <c r="A66" s="204">
        <v>30000</v>
      </c>
      <c r="B66" s="184" t="s">
        <v>53</v>
      </c>
      <c r="C66" s="188">
        <v>9.0109999999999995E-4</v>
      </c>
      <c r="D66" s="188">
        <v>9.5419999999999999E-4</v>
      </c>
      <c r="E66" s="191">
        <v>9341665</v>
      </c>
      <c r="F66" s="240"/>
      <c r="G66" s="191">
        <v>781420</v>
      </c>
      <c r="H66" s="191">
        <v>179067</v>
      </c>
      <c r="I66" s="191">
        <v>995391</v>
      </c>
      <c r="J66" s="191">
        <v>0</v>
      </c>
      <c r="K66" s="190"/>
      <c r="L66" s="191">
        <v>18701</v>
      </c>
      <c r="M66" s="3"/>
      <c r="N66" s="191">
        <v>0</v>
      </c>
      <c r="O66" s="191">
        <v>469721</v>
      </c>
      <c r="P66" s="190"/>
      <c r="Q66" s="191">
        <v>3359128</v>
      </c>
      <c r="R66" s="191">
        <v>-221951</v>
      </c>
      <c r="S66" s="191">
        <v>3137177</v>
      </c>
      <c r="T66" s="191">
        <v>1777979</v>
      </c>
      <c r="U66" s="191">
        <v>2263156</v>
      </c>
      <c r="W66" s="191">
        <f t="shared" si="0"/>
        <v>1973120630.3406949</v>
      </c>
      <c r="X66" s="191">
        <f t="shared" si="1"/>
        <v>2511548107.8681612</v>
      </c>
    </row>
    <row r="67" spans="1:24">
      <c r="A67" s="204">
        <v>30100</v>
      </c>
      <c r="B67" s="184" t="s">
        <v>54</v>
      </c>
      <c r="C67" s="188">
        <v>8.4092999999999998E-3</v>
      </c>
      <c r="D67" s="188">
        <v>8.3894999999999994E-3</v>
      </c>
      <c r="E67" s="191">
        <v>87178852</v>
      </c>
      <c r="F67" s="240"/>
      <c r="G67" s="191">
        <v>7292410</v>
      </c>
      <c r="H67" s="191">
        <v>1671096</v>
      </c>
      <c r="I67" s="191">
        <v>9289249</v>
      </c>
      <c r="J67" s="191">
        <v>34318</v>
      </c>
      <c r="K67" s="190"/>
      <c r="L67" s="191">
        <v>174527</v>
      </c>
      <c r="M67" s="3"/>
      <c r="N67" s="191">
        <v>0</v>
      </c>
      <c r="O67" s="191">
        <v>1860435</v>
      </c>
      <c r="P67" s="190"/>
      <c r="Q67" s="191">
        <v>31348256</v>
      </c>
      <c r="R67" s="191">
        <v>-1031881</v>
      </c>
      <c r="S67" s="191">
        <v>30316375</v>
      </c>
      <c r="T67" s="191">
        <v>16592561</v>
      </c>
      <c r="U67" s="191">
        <v>21120361</v>
      </c>
      <c r="W67" s="191">
        <f t="shared" si="0"/>
        <v>1973120354.8452308</v>
      </c>
      <c r="X67" s="191">
        <f t="shared" si="1"/>
        <v>2511548047.9944825</v>
      </c>
    </row>
    <row r="68" spans="1:24">
      <c r="A68" s="204">
        <v>30102</v>
      </c>
      <c r="B68" s="184" t="s">
        <v>55</v>
      </c>
      <c r="C68" s="188">
        <v>1.6689999999999999E-4</v>
      </c>
      <c r="D68" s="188">
        <v>1.7039999999999999E-4</v>
      </c>
      <c r="E68" s="191">
        <v>1730245</v>
      </c>
      <c r="F68" s="240"/>
      <c r="G68" s="191">
        <v>144733</v>
      </c>
      <c r="H68" s="191">
        <v>33166</v>
      </c>
      <c r="I68" s="191">
        <v>184364</v>
      </c>
      <c r="J68" s="191">
        <v>11213</v>
      </c>
      <c r="K68" s="190"/>
      <c r="L68" s="191">
        <v>3464</v>
      </c>
      <c r="M68" s="3"/>
      <c r="N68" s="191">
        <v>0</v>
      </c>
      <c r="O68" s="191">
        <v>48681</v>
      </c>
      <c r="P68" s="190"/>
      <c r="Q68" s="191">
        <v>622171</v>
      </c>
      <c r="R68" s="191">
        <v>6992</v>
      </c>
      <c r="S68" s="191">
        <v>629163</v>
      </c>
      <c r="T68" s="191">
        <v>329314</v>
      </c>
      <c r="U68" s="191">
        <v>419177</v>
      </c>
      <c r="W68" s="191">
        <f t="shared" si="0"/>
        <v>1973121629.7183943</v>
      </c>
      <c r="X68" s="191">
        <f t="shared" si="1"/>
        <v>2511545835.8298383</v>
      </c>
    </row>
    <row r="69" spans="1:24">
      <c r="A69" s="204">
        <v>30103</v>
      </c>
      <c r="B69" s="184" t="s">
        <v>56</v>
      </c>
      <c r="C69" s="188">
        <v>2.1670000000000001E-4</v>
      </c>
      <c r="D69" s="188">
        <v>2.2169999999999999E-4</v>
      </c>
      <c r="E69" s="191">
        <v>2246520</v>
      </c>
      <c r="F69" s="240"/>
      <c r="G69" s="191">
        <v>187919</v>
      </c>
      <c r="H69" s="191">
        <v>43063</v>
      </c>
      <c r="I69" s="191">
        <v>239375</v>
      </c>
      <c r="J69" s="191">
        <v>31504</v>
      </c>
      <c r="K69" s="190"/>
      <c r="L69" s="191">
        <v>4497</v>
      </c>
      <c r="M69" s="3"/>
      <c r="N69" s="191">
        <v>0</v>
      </c>
      <c r="O69" s="191">
        <v>53992</v>
      </c>
      <c r="P69" s="190"/>
      <c r="Q69" s="191">
        <v>807816</v>
      </c>
      <c r="R69" s="191">
        <v>8571</v>
      </c>
      <c r="S69" s="191">
        <v>816387</v>
      </c>
      <c r="T69" s="191">
        <v>427575</v>
      </c>
      <c r="U69" s="191">
        <v>544252</v>
      </c>
      <c r="W69" s="191">
        <f t="shared" si="0"/>
        <v>1973119520.0738347</v>
      </c>
      <c r="X69" s="191">
        <f t="shared" si="1"/>
        <v>2511545916.0129209</v>
      </c>
    </row>
    <row r="70" spans="1:24">
      <c r="A70" s="204">
        <v>30104</v>
      </c>
      <c r="B70" s="184" t="s">
        <v>57</v>
      </c>
      <c r="C70" s="188">
        <v>1.187E-4</v>
      </c>
      <c r="D70" s="188">
        <v>1.3410000000000001E-4</v>
      </c>
      <c r="E70" s="191">
        <v>1230558</v>
      </c>
      <c r="F70" s="240"/>
      <c r="G70" s="191">
        <v>102935</v>
      </c>
      <c r="H70" s="191">
        <v>23588</v>
      </c>
      <c r="I70" s="191">
        <v>131121</v>
      </c>
      <c r="J70" s="191">
        <v>23616</v>
      </c>
      <c r="K70" s="190"/>
      <c r="L70" s="191">
        <v>2463</v>
      </c>
      <c r="M70" s="3"/>
      <c r="N70" s="191">
        <v>0</v>
      </c>
      <c r="O70" s="191">
        <v>131261</v>
      </c>
      <c r="P70" s="190"/>
      <c r="Q70" s="191">
        <v>442491</v>
      </c>
      <c r="R70" s="191">
        <v>-3934</v>
      </c>
      <c r="S70" s="191">
        <v>438557</v>
      </c>
      <c r="T70" s="191">
        <v>234209</v>
      </c>
      <c r="U70" s="191">
        <v>298121</v>
      </c>
      <c r="W70" s="191">
        <f t="shared" si="0"/>
        <v>1973117101.9376581</v>
      </c>
      <c r="X70" s="191">
        <f t="shared" si="1"/>
        <v>2511550126.3689976</v>
      </c>
    </row>
    <row r="71" spans="1:24">
      <c r="A71" s="204">
        <v>30105</v>
      </c>
      <c r="B71" s="184" t="s">
        <v>58</v>
      </c>
      <c r="C71" s="188">
        <v>8.9470000000000001E-4</v>
      </c>
      <c r="D71" s="188">
        <v>9.4039999999999998E-4</v>
      </c>
      <c r="E71" s="191">
        <v>9275316</v>
      </c>
      <c r="F71" s="240"/>
      <c r="G71" s="191">
        <v>775870</v>
      </c>
      <c r="H71" s="191">
        <v>177795</v>
      </c>
      <c r="I71" s="191">
        <v>988321</v>
      </c>
      <c r="J71" s="191">
        <v>172400</v>
      </c>
      <c r="K71" s="190"/>
      <c r="L71" s="191">
        <v>18569</v>
      </c>
      <c r="M71" s="3"/>
      <c r="N71" s="191">
        <v>0</v>
      </c>
      <c r="O71" s="191">
        <v>172663</v>
      </c>
      <c r="P71" s="190"/>
      <c r="Q71" s="191">
        <v>3335270</v>
      </c>
      <c r="R71" s="191">
        <v>120652</v>
      </c>
      <c r="S71" s="191">
        <v>3455922</v>
      </c>
      <c r="T71" s="191">
        <v>1765351</v>
      </c>
      <c r="U71" s="191">
        <v>2247082</v>
      </c>
      <c r="W71" s="191">
        <f t="shared" si="0"/>
        <v>1973120599.0834916</v>
      </c>
      <c r="X71" s="191">
        <f t="shared" si="1"/>
        <v>2511548004.9178495</v>
      </c>
    </row>
    <row r="72" spans="1:24">
      <c r="A72" s="204">
        <v>30200</v>
      </c>
      <c r="B72" s="184" t="s">
        <v>59</v>
      </c>
      <c r="C72" s="188">
        <v>1.9358999999999999E-3</v>
      </c>
      <c r="D72" s="188">
        <v>1.949E-3</v>
      </c>
      <c r="E72" s="191">
        <v>20069392</v>
      </c>
      <c r="F72" s="240"/>
      <c r="G72" s="191">
        <v>1678782</v>
      </c>
      <c r="H72" s="191">
        <v>384702</v>
      </c>
      <c r="I72" s="191">
        <v>2138473</v>
      </c>
      <c r="J72" s="191">
        <v>0</v>
      </c>
      <c r="K72" s="190"/>
      <c r="L72" s="191">
        <v>40178</v>
      </c>
      <c r="M72" s="3"/>
      <c r="N72" s="191">
        <v>0</v>
      </c>
      <c r="O72" s="191">
        <v>239436</v>
      </c>
      <c r="P72" s="190"/>
      <c r="Q72" s="191">
        <v>7216664</v>
      </c>
      <c r="R72" s="191">
        <v>-187967</v>
      </c>
      <c r="S72" s="191">
        <v>7028697</v>
      </c>
      <c r="T72" s="191">
        <v>3819764</v>
      </c>
      <c r="U72" s="191">
        <v>4862106</v>
      </c>
      <c r="W72" s="191">
        <f t="shared" si="0"/>
        <v>1973120512.4231625</v>
      </c>
      <c r="X72" s="191">
        <f t="shared" si="1"/>
        <v>2511548117.1548119</v>
      </c>
    </row>
    <row r="73" spans="1:24">
      <c r="A73" s="204">
        <v>30300</v>
      </c>
      <c r="B73" s="184" t="s">
        <v>60</v>
      </c>
      <c r="C73" s="188">
        <v>6.3809999999999995E-4</v>
      </c>
      <c r="D73" s="188">
        <v>6.3259999999999998E-4</v>
      </c>
      <c r="E73" s="191">
        <v>6615155</v>
      </c>
      <c r="F73" s="240"/>
      <c r="G73" s="191">
        <v>553350</v>
      </c>
      <c r="H73" s="191">
        <v>126803</v>
      </c>
      <c r="I73" s="191">
        <v>704871</v>
      </c>
      <c r="J73" s="191">
        <v>1503</v>
      </c>
      <c r="K73" s="190"/>
      <c r="L73" s="191">
        <v>13243</v>
      </c>
      <c r="M73" s="3"/>
      <c r="N73" s="191">
        <v>0</v>
      </c>
      <c r="O73" s="191">
        <v>67720</v>
      </c>
      <c r="P73" s="190"/>
      <c r="Q73" s="191">
        <v>2378714</v>
      </c>
      <c r="R73" s="191">
        <v>-62810</v>
      </c>
      <c r="S73" s="191">
        <v>2315904</v>
      </c>
      <c r="T73" s="191">
        <v>1259048</v>
      </c>
      <c r="U73" s="191">
        <v>1602619</v>
      </c>
      <c r="W73" s="191">
        <f t="shared" ref="W73:W136" si="2">+T73/C73</f>
        <v>1973120200.5955181</v>
      </c>
      <c r="X73" s="191">
        <f t="shared" ref="X73:X136" si="3">+U73/C73</f>
        <v>2511548346.6541295</v>
      </c>
    </row>
    <row r="74" spans="1:24">
      <c r="A74" s="204">
        <v>30400</v>
      </c>
      <c r="B74" s="184" t="s">
        <v>61</v>
      </c>
      <c r="C74" s="188">
        <v>1.1613999999999999E-3</v>
      </c>
      <c r="D74" s="188">
        <v>1.1585E-3</v>
      </c>
      <c r="E74" s="191">
        <v>12040184</v>
      </c>
      <c r="F74" s="240"/>
      <c r="G74" s="191">
        <v>1007147</v>
      </c>
      <c r="H74" s="191">
        <v>230793</v>
      </c>
      <c r="I74" s="191">
        <v>1282929</v>
      </c>
      <c r="J74" s="191">
        <v>124105</v>
      </c>
      <c r="K74" s="190"/>
      <c r="L74" s="191">
        <v>24104</v>
      </c>
      <c r="M74" s="3"/>
      <c r="N74" s="191">
        <v>0</v>
      </c>
      <c r="O74" s="191">
        <v>237626</v>
      </c>
      <c r="P74" s="190"/>
      <c r="Q74" s="191">
        <v>4329476</v>
      </c>
      <c r="R74" s="191">
        <v>-79787</v>
      </c>
      <c r="S74" s="191">
        <v>4249689</v>
      </c>
      <c r="T74" s="191">
        <v>2291582</v>
      </c>
      <c r="U74" s="191">
        <v>2916912</v>
      </c>
      <c r="W74" s="191">
        <f t="shared" si="2"/>
        <v>1973120371.9648702</v>
      </c>
      <c r="X74" s="191">
        <f t="shared" si="3"/>
        <v>2511548131.5653524</v>
      </c>
    </row>
    <row r="75" spans="1:24">
      <c r="A75" s="204">
        <v>30405</v>
      </c>
      <c r="B75" s="184" t="s">
        <v>62</v>
      </c>
      <c r="C75" s="188">
        <v>6.8550000000000002E-4</v>
      </c>
      <c r="D75" s="188">
        <v>7.674E-4</v>
      </c>
      <c r="E75" s="191">
        <v>7106549</v>
      </c>
      <c r="F75" s="240"/>
      <c r="G75" s="191">
        <v>594455</v>
      </c>
      <c r="H75" s="191">
        <v>136223</v>
      </c>
      <c r="I75" s="191">
        <v>757231</v>
      </c>
      <c r="J75" s="191">
        <v>12737</v>
      </c>
      <c r="K75" s="190"/>
      <c r="L75" s="191">
        <v>14227</v>
      </c>
      <c r="M75" s="3"/>
      <c r="N75" s="191">
        <v>0</v>
      </c>
      <c r="O75" s="191">
        <v>636331</v>
      </c>
      <c r="P75" s="190"/>
      <c r="Q75" s="191">
        <v>2555412</v>
      </c>
      <c r="R75" s="191">
        <v>-192017</v>
      </c>
      <c r="S75" s="191">
        <v>2363395</v>
      </c>
      <c r="T75" s="191">
        <v>1352574</v>
      </c>
      <c r="U75" s="191">
        <v>1721666</v>
      </c>
      <c r="W75" s="191">
        <f t="shared" si="2"/>
        <v>1973120350.1094091</v>
      </c>
      <c r="X75" s="191">
        <f t="shared" si="3"/>
        <v>2511547775.3464622</v>
      </c>
    </row>
    <row r="76" spans="1:24">
      <c r="A76" s="204">
        <v>30500</v>
      </c>
      <c r="B76" s="184" t="s">
        <v>63</v>
      </c>
      <c r="C76" s="188">
        <v>1.2527E-3</v>
      </c>
      <c r="D76" s="188">
        <v>1.2714E-3</v>
      </c>
      <c r="E76" s="191">
        <v>12986687</v>
      </c>
      <c r="F76" s="240"/>
      <c r="G76" s="191">
        <v>1086321</v>
      </c>
      <c r="H76" s="191">
        <v>248937</v>
      </c>
      <c r="I76" s="191">
        <v>1383783</v>
      </c>
      <c r="J76" s="191">
        <v>0</v>
      </c>
      <c r="K76" s="190"/>
      <c r="L76" s="191">
        <v>25999</v>
      </c>
      <c r="M76" s="3"/>
      <c r="N76" s="191">
        <v>0</v>
      </c>
      <c r="O76" s="191">
        <v>181842</v>
      </c>
      <c r="P76" s="190"/>
      <c r="Q76" s="191">
        <v>4669825</v>
      </c>
      <c r="R76" s="191">
        <v>-105415</v>
      </c>
      <c r="S76" s="191">
        <v>4564410</v>
      </c>
      <c r="T76" s="191">
        <v>2471728</v>
      </c>
      <c r="U76" s="191">
        <v>3146216</v>
      </c>
      <c r="W76" s="191">
        <f t="shared" si="2"/>
        <v>1973120459.8068173</v>
      </c>
      <c r="X76" s="191">
        <f t="shared" si="3"/>
        <v>2511547856.6296797</v>
      </c>
    </row>
    <row r="77" spans="1:24">
      <c r="A77" s="204">
        <v>30600</v>
      </c>
      <c r="B77" s="184" t="s">
        <v>64</v>
      </c>
      <c r="C77" s="188">
        <v>9.1410000000000005E-4</v>
      </c>
      <c r="D77" s="188">
        <v>9.6159999999999995E-4</v>
      </c>
      <c r="E77" s="191">
        <v>9476435</v>
      </c>
      <c r="F77" s="240"/>
      <c r="G77" s="191">
        <v>792693</v>
      </c>
      <c r="H77" s="191">
        <v>181650</v>
      </c>
      <c r="I77" s="191">
        <v>1009751</v>
      </c>
      <c r="J77" s="191">
        <v>0</v>
      </c>
      <c r="K77" s="190"/>
      <c r="L77" s="191">
        <v>18971</v>
      </c>
      <c r="M77" s="3"/>
      <c r="N77" s="191">
        <v>0</v>
      </c>
      <c r="O77" s="191">
        <v>385980</v>
      </c>
      <c r="P77" s="190"/>
      <c r="Q77" s="191">
        <v>3407589</v>
      </c>
      <c r="R77" s="191">
        <v>-170719</v>
      </c>
      <c r="S77" s="191">
        <v>3236870</v>
      </c>
      <c r="T77" s="191">
        <v>1803629</v>
      </c>
      <c r="U77" s="191">
        <v>2295806</v>
      </c>
      <c r="W77" s="191">
        <f t="shared" si="2"/>
        <v>1973120008.7517776</v>
      </c>
      <c r="X77" s="191">
        <f t="shared" si="3"/>
        <v>2511547970.6815448</v>
      </c>
    </row>
    <row r="78" spans="1:24">
      <c r="A78" s="204">
        <v>30601</v>
      </c>
      <c r="B78" s="184" t="s">
        <v>65</v>
      </c>
      <c r="C78" s="188">
        <v>9.7000000000000003E-6</v>
      </c>
      <c r="D78" s="188">
        <v>2.3099999999999999E-5</v>
      </c>
      <c r="E78" s="191">
        <v>100559</v>
      </c>
      <c r="F78" s="240"/>
      <c r="G78" s="191">
        <v>8412</v>
      </c>
      <c r="H78" s="191">
        <v>1928</v>
      </c>
      <c r="I78" s="191">
        <v>10715</v>
      </c>
      <c r="J78" s="191">
        <v>2052</v>
      </c>
      <c r="K78" s="190"/>
      <c r="L78" s="191">
        <v>201</v>
      </c>
      <c r="M78" s="3"/>
      <c r="N78" s="191">
        <v>0</v>
      </c>
      <c r="O78" s="191">
        <v>57348</v>
      </c>
      <c r="P78" s="190"/>
      <c r="Q78" s="191">
        <v>36160</v>
      </c>
      <c r="R78" s="191">
        <v>-19101</v>
      </c>
      <c r="S78" s="191">
        <v>17059</v>
      </c>
      <c r="T78" s="191">
        <v>19139</v>
      </c>
      <c r="U78" s="191">
        <v>24362</v>
      </c>
      <c r="W78" s="191">
        <f t="shared" si="2"/>
        <v>1973092783.5051546</v>
      </c>
      <c r="X78" s="191">
        <f t="shared" si="3"/>
        <v>2511546391.7525773</v>
      </c>
    </row>
    <row r="79" spans="1:24">
      <c r="A79" s="204">
        <v>30700</v>
      </c>
      <c r="B79" s="184" t="s">
        <v>66</v>
      </c>
      <c r="C79" s="188">
        <v>2.4683999999999999E-3</v>
      </c>
      <c r="D79" s="188">
        <v>2.5178000000000002E-3</v>
      </c>
      <c r="E79" s="191">
        <v>25589797</v>
      </c>
      <c r="F79" s="240"/>
      <c r="G79" s="191">
        <v>2140557</v>
      </c>
      <c r="H79" s="191">
        <v>490520</v>
      </c>
      <c r="I79" s="191">
        <v>2726693</v>
      </c>
      <c r="J79" s="191">
        <v>0</v>
      </c>
      <c r="K79" s="190"/>
      <c r="L79" s="191">
        <v>51229</v>
      </c>
      <c r="M79" s="3"/>
      <c r="N79" s="191">
        <v>0</v>
      </c>
      <c r="O79" s="191">
        <v>416989</v>
      </c>
      <c r="P79" s="190"/>
      <c r="Q79" s="191">
        <v>9201721</v>
      </c>
      <c r="R79" s="191">
        <v>-171338</v>
      </c>
      <c r="S79" s="191">
        <v>9030383</v>
      </c>
      <c r="T79" s="191">
        <v>4870450</v>
      </c>
      <c r="U79" s="191">
        <v>6199505</v>
      </c>
      <c r="W79" s="191">
        <f t="shared" si="2"/>
        <v>1973120239.8314698</v>
      </c>
      <c r="X79" s="191">
        <f t="shared" si="3"/>
        <v>2511547966.2939558</v>
      </c>
    </row>
    <row r="80" spans="1:24">
      <c r="A80" s="204">
        <v>30705</v>
      </c>
      <c r="B80" s="184" t="s">
        <v>67</v>
      </c>
      <c r="C80" s="188">
        <v>4.8789999999999999E-4</v>
      </c>
      <c r="D80" s="188">
        <v>4.772E-4</v>
      </c>
      <c r="E80" s="191">
        <v>5058038</v>
      </c>
      <c r="F80" s="240"/>
      <c r="G80" s="191">
        <v>423099</v>
      </c>
      <c r="H80" s="191">
        <v>96955</v>
      </c>
      <c r="I80" s="191">
        <v>538954</v>
      </c>
      <c r="J80" s="191">
        <v>51517</v>
      </c>
      <c r="K80" s="190"/>
      <c r="L80" s="191">
        <v>10126</v>
      </c>
      <c r="M80" s="3"/>
      <c r="N80" s="191">
        <v>0</v>
      </c>
      <c r="O80" s="191">
        <v>96828</v>
      </c>
      <c r="P80" s="190"/>
      <c r="Q80" s="191">
        <v>1818798</v>
      </c>
      <c r="R80" s="191">
        <v>-20865</v>
      </c>
      <c r="S80" s="191">
        <v>1797933</v>
      </c>
      <c r="T80" s="191">
        <v>962685</v>
      </c>
      <c r="U80" s="191">
        <v>1225384</v>
      </c>
      <c r="W80" s="191">
        <f t="shared" si="2"/>
        <v>1973119491.6991186</v>
      </c>
      <c r="X80" s="191">
        <f t="shared" si="3"/>
        <v>2511547448.247592</v>
      </c>
    </row>
    <row r="81" spans="1:24">
      <c r="A81" s="204">
        <v>30800</v>
      </c>
      <c r="B81" s="184" t="s">
        <v>68</v>
      </c>
      <c r="C81" s="188">
        <v>8.2280000000000005E-4</v>
      </c>
      <c r="D81" s="188">
        <v>8.4789999999999996E-4</v>
      </c>
      <c r="E81" s="191">
        <v>8529932</v>
      </c>
      <c r="F81" s="240"/>
      <c r="G81" s="191">
        <v>713519</v>
      </c>
      <c r="H81" s="191">
        <v>163507</v>
      </c>
      <c r="I81" s="191">
        <v>908898</v>
      </c>
      <c r="J81" s="191">
        <v>0</v>
      </c>
      <c r="K81" s="190"/>
      <c r="L81" s="191">
        <v>17076</v>
      </c>
      <c r="M81" s="3"/>
      <c r="N81" s="191">
        <v>0</v>
      </c>
      <c r="O81" s="191">
        <v>497451</v>
      </c>
      <c r="P81" s="190"/>
      <c r="Q81" s="191">
        <v>3067240</v>
      </c>
      <c r="R81" s="191">
        <v>-345488</v>
      </c>
      <c r="S81" s="191">
        <v>2721752</v>
      </c>
      <c r="T81" s="191">
        <v>1623483</v>
      </c>
      <c r="U81" s="191">
        <v>2066502</v>
      </c>
      <c r="W81" s="191">
        <f t="shared" si="2"/>
        <v>1973119834.7107437</v>
      </c>
      <c r="X81" s="191">
        <f t="shared" si="3"/>
        <v>2511548371.4146814</v>
      </c>
    </row>
    <row r="82" spans="1:24">
      <c r="A82" s="204">
        <v>30900</v>
      </c>
      <c r="B82" s="184" t="s">
        <v>69</v>
      </c>
      <c r="C82" s="188">
        <v>1.5772E-3</v>
      </c>
      <c r="D82" s="188">
        <v>1.6498000000000001E-3</v>
      </c>
      <c r="E82" s="191">
        <v>16350765</v>
      </c>
      <c r="F82" s="240"/>
      <c r="G82" s="191">
        <v>1367723</v>
      </c>
      <c r="H82" s="191">
        <v>313421</v>
      </c>
      <c r="I82" s="191">
        <v>1742238</v>
      </c>
      <c r="J82" s="191">
        <v>0</v>
      </c>
      <c r="K82" s="190"/>
      <c r="L82" s="191">
        <v>32733</v>
      </c>
      <c r="M82" s="3"/>
      <c r="N82" s="191">
        <v>0</v>
      </c>
      <c r="O82" s="191">
        <v>300236</v>
      </c>
      <c r="P82" s="190"/>
      <c r="Q82" s="191">
        <v>5879499</v>
      </c>
      <c r="R82" s="191">
        <v>-188240</v>
      </c>
      <c r="S82" s="191">
        <v>5691259</v>
      </c>
      <c r="T82" s="191">
        <v>3112005</v>
      </c>
      <c r="U82" s="191">
        <v>3961214</v>
      </c>
      <c r="W82" s="191">
        <f t="shared" si="2"/>
        <v>1973120086.2287598</v>
      </c>
      <c r="X82" s="191">
        <f t="shared" si="3"/>
        <v>2511548313.4669032</v>
      </c>
    </row>
    <row r="83" spans="1:24">
      <c r="A83" s="204">
        <v>30905</v>
      </c>
      <c r="B83" s="184" t="s">
        <v>70</v>
      </c>
      <c r="C83" s="188">
        <v>3.2229999999999997E-4</v>
      </c>
      <c r="D83" s="188">
        <v>3.2430000000000002E-4</v>
      </c>
      <c r="E83" s="191">
        <v>3341270</v>
      </c>
      <c r="F83" s="240"/>
      <c r="G83" s="191">
        <v>279493</v>
      </c>
      <c r="H83" s="191">
        <v>64047</v>
      </c>
      <c r="I83" s="191">
        <v>356025</v>
      </c>
      <c r="J83" s="191">
        <v>143383</v>
      </c>
      <c r="K83" s="190"/>
      <c r="L83" s="191">
        <v>6689</v>
      </c>
      <c r="M83" s="3"/>
      <c r="N83" s="191">
        <v>0</v>
      </c>
      <c r="O83" s="191">
        <v>4164</v>
      </c>
      <c r="P83" s="190"/>
      <c r="Q83" s="191">
        <v>1201473</v>
      </c>
      <c r="R83" s="191">
        <v>34647</v>
      </c>
      <c r="S83" s="191">
        <v>1236120</v>
      </c>
      <c r="T83" s="191">
        <v>635937</v>
      </c>
      <c r="U83" s="191">
        <v>809472</v>
      </c>
      <c r="W83" s="191">
        <f t="shared" si="2"/>
        <v>1973121315.544524</v>
      </c>
      <c r="X83" s="191">
        <f t="shared" si="3"/>
        <v>2511548246.9748683</v>
      </c>
    </row>
    <row r="84" spans="1:24">
      <c r="A84" s="204">
        <v>31000</v>
      </c>
      <c r="B84" s="184" t="s">
        <v>71</v>
      </c>
      <c r="C84" s="188">
        <v>4.8533999999999999E-3</v>
      </c>
      <c r="D84" s="188">
        <v>4.8752999999999999E-3</v>
      </c>
      <c r="E84" s="191">
        <v>50314989</v>
      </c>
      <c r="F84" s="240"/>
      <c r="G84" s="191">
        <v>4208791</v>
      </c>
      <c r="H84" s="191">
        <v>964468</v>
      </c>
      <c r="I84" s="191">
        <v>5361260</v>
      </c>
      <c r="J84" s="191">
        <v>115154</v>
      </c>
      <c r="K84" s="190"/>
      <c r="L84" s="191">
        <v>100727</v>
      </c>
      <c r="M84" s="3"/>
      <c r="N84" s="191">
        <v>0</v>
      </c>
      <c r="O84" s="191">
        <v>161630</v>
      </c>
      <c r="P84" s="190"/>
      <c r="Q84" s="191">
        <v>18092543</v>
      </c>
      <c r="R84" s="191">
        <v>-775</v>
      </c>
      <c r="S84" s="191">
        <v>18091768</v>
      </c>
      <c r="T84" s="191">
        <v>9576342</v>
      </c>
      <c r="U84" s="191">
        <v>12189547</v>
      </c>
      <c r="W84" s="191">
        <f t="shared" si="2"/>
        <v>1973120286.8092473</v>
      </c>
      <c r="X84" s="191">
        <f t="shared" si="3"/>
        <v>2511547986.9782009</v>
      </c>
    </row>
    <row r="85" spans="1:24">
      <c r="A85" s="204">
        <v>31005</v>
      </c>
      <c r="B85" s="184" t="s">
        <v>72</v>
      </c>
      <c r="C85" s="188">
        <v>4.371E-4</v>
      </c>
      <c r="D85" s="188">
        <v>4.4329999999999999E-4</v>
      </c>
      <c r="E85" s="191">
        <v>4531397</v>
      </c>
      <c r="F85" s="240"/>
      <c r="G85" s="191">
        <v>379046</v>
      </c>
      <c r="H85" s="191">
        <v>86861</v>
      </c>
      <c r="I85" s="191">
        <v>482838</v>
      </c>
      <c r="J85" s="191">
        <v>70483</v>
      </c>
      <c r="K85" s="190"/>
      <c r="L85" s="191">
        <v>9072</v>
      </c>
      <c r="M85" s="3"/>
      <c r="N85" s="191">
        <v>0</v>
      </c>
      <c r="O85" s="191">
        <v>10914</v>
      </c>
      <c r="P85" s="190"/>
      <c r="Q85" s="191">
        <v>1629425</v>
      </c>
      <c r="R85" s="191">
        <v>52570</v>
      </c>
      <c r="S85" s="191">
        <v>1681995</v>
      </c>
      <c r="T85" s="191">
        <v>862451</v>
      </c>
      <c r="U85" s="191">
        <v>1097798</v>
      </c>
      <c r="W85" s="191">
        <f t="shared" si="2"/>
        <v>1973120567.3758864</v>
      </c>
      <c r="X85" s="191">
        <f t="shared" si="3"/>
        <v>2511548844.6579728</v>
      </c>
    </row>
    <row r="86" spans="1:24">
      <c r="A86" s="204">
        <v>31100</v>
      </c>
      <c r="B86" s="184" t="s">
        <v>73</v>
      </c>
      <c r="C86" s="188">
        <v>1.00734E-2</v>
      </c>
      <c r="D86" s="188">
        <v>1.00693E-2</v>
      </c>
      <c r="E86" s="191">
        <v>104430505</v>
      </c>
      <c r="F86" s="240"/>
      <c r="G86" s="191">
        <v>8735491</v>
      </c>
      <c r="H86" s="191">
        <v>2001786</v>
      </c>
      <c r="I86" s="191">
        <v>11127481</v>
      </c>
      <c r="J86" s="191">
        <v>134139</v>
      </c>
      <c r="K86" s="190"/>
      <c r="L86" s="191">
        <v>209063</v>
      </c>
      <c r="M86" s="3"/>
      <c r="N86" s="191">
        <v>0</v>
      </c>
      <c r="O86" s="191">
        <v>670567</v>
      </c>
      <c r="P86" s="190"/>
      <c r="Q86" s="191">
        <v>37551701</v>
      </c>
      <c r="R86" s="191">
        <v>-378495</v>
      </c>
      <c r="S86" s="191">
        <v>37173206</v>
      </c>
      <c r="T86" s="191">
        <v>19876030</v>
      </c>
      <c r="U86" s="191">
        <v>25299828</v>
      </c>
      <c r="W86" s="191">
        <f t="shared" si="2"/>
        <v>1973120297.0198741</v>
      </c>
      <c r="X86" s="191">
        <f t="shared" si="3"/>
        <v>2511548037.4054441</v>
      </c>
    </row>
    <row r="87" spans="1:24">
      <c r="A87" s="204">
        <v>31101</v>
      </c>
      <c r="B87" s="184" t="s">
        <v>74</v>
      </c>
      <c r="C87" s="188">
        <v>5.6900000000000001E-5</v>
      </c>
      <c r="D87" s="188">
        <v>6.7399999999999998E-5</v>
      </c>
      <c r="E87" s="191">
        <v>589880</v>
      </c>
      <c r="F87" s="240"/>
      <c r="G87" s="191">
        <v>49343</v>
      </c>
      <c r="H87" s="191">
        <v>11307</v>
      </c>
      <c r="I87" s="191">
        <v>62854</v>
      </c>
      <c r="J87" s="191">
        <v>0</v>
      </c>
      <c r="K87" s="190"/>
      <c r="L87" s="191">
        <v>1181</v>
      </c>
      <c r="M87" s="3"/>
      <c r="N87" s="191">
        <v>0</v>
      </c>
      <c r="O87" s="191">
        <v>69735</v>
      </c>
      <c r="P87" s="190"/>
      <c r="Q87" s="191">
        <v>212112</v>
      </c>
      <c r="R87" s="191">
        <v>-38521</v>
      </c>
      <c r="S87" s="191">
        <v>173591</v>
      </c>
      <c r="T87" s="191">
        <v>112271</v>
      </c>
      <c r="U87" s="191">
        <v>142907</v>
      </c>
      <c r="W87" s="191">
        <f t="shared" si="2"/>
        <v>1973128295.254833</v>
      </c>
      <c r="X87" s="191">
        <f t="shared" si="3"/>
        <v>2511546572.9349737</v>
      </c>
    </row>
    <row r="88" spans="1:24">
      <c r="A88" s="204">
        <v>31102</v>
      </c>
      <c r="B88" s="184" t="s">
        <v>75</v>
      </c>
      <c r="C88" s="188">
        <v>1.9550000000000001E-4</v>
      </c>
      <c r="D88" s="188">
        <v>1.7249999999999999E-4</v>
      </c>
      <c r="E88" s="191">
        <v>2026740</v>
      </c>
      <c r="F88" s="240"/>
      <c r="G88" s="191">
        <v>169534</v>
      </c>
      <c r="H88" s="191">
        <v>38850</v>
      </c>
      <c r="I88" s="191">
        <v>215957</v>
      </c>
      <c r="J88" s="191">
        <v>64862</v>
      </c>
      <c r="K88" s="190"/>
      <c r="L88" s="191">
        <v>4057</v>
      </c>
      <c r="M88" s="3"/>
      <c r="N88" s="191">
        <v>0</v>
      </c>
      <c r="O88" s="191">
        <v>4689</v>
      </c>
      <c r="P88" s="190"/>
      <c r="Q88" s="191">
        <v>728786</v>
      </c>
      <c r="R88" s="191">
        <v>10863</v>
      </c>
      <c r="S88" s="191">
        <v>739649</v>
      </c>
      <c r="T88" s="191">
        <v>385745</v>
      </c>
      <c r="U88" s="191">
        <v>491008</v>
      </c>
      <c r="W88" s="191">
        <f t="shared" si="2"/>
        <v>1973120204.6035805</v>
      </c>
      <c r="X88" s="191">
        <f t="shared" si="3"/>
        <v>2511549872.1227622</v>
      </c>
    </row>
    <row r="89" spans="1:24">
      <c r="A89" s="204">
        <v>31105</v>
      </c>
      <c r="B89" s="184" t="s">
        <v>76</v>
      </c>
      <c r="C89" s="188">
        <v>1.5671000000000001E-3</v>
      </c>
      <c r="D89" s="188">
        <v>1.6073999999999999E-3</v>
      </c>
      <c r="E89" s="191">
        <v>16246058</v>
      </c>
      <c r="F89" s="240"/>
      <c r="G89" s="191">
        <v>1358964</v>
      </c>
      <c r="H89" s="191">
        <v>311414</v>
      </c>
      <c r="I89" s="191">
        <v>1731081</v>
      </c>
      <c r="J89" s="191">
        <v>161129</v>
      </c>
      <c r="K89" s="190"/>
      <c r="L89" s="191">
        <v>32524</v>
      </c>
      <c r="M89" s="3"/>
      <c r="N89" s="191">
        <v>0</v>
      </c>
      <c r="O89" s="191">
        <v>192401</v>
      </c>
      <c r="P89" s="190"/>
      <c r="Q89" s="191">
        <v>5841848</v>
      </c>
      <c r="R89" s="191">
        <v>57546</v>
      </c>
      <c r="S89" s="191">
        <v>5899394</v>
      </c>
      <c r="T89" s="191">
        <v>3092077</v>
      </c>
      <c r="U89" s="191">
        <v>3935847</v>
      </c>
      <c r="W89" s="191">
        <f t="shared" si="2"/>
        <v>1973120413.5026481</v>
      </c>
      <c r="X89" s="191">
        <f t="shared" si="3"/>
        <v>2511548082.445281</v>
      </c>
    </row>
    <row r="90" spans="1:24">
      <c r="A90" s="204">
        <v>31110</v>
      </c>
      <c r="B90" s="184" t="s">
        <v>77</v>
      </c>
      <c r="C90" s="188">
        <v>2.4916999999999999E-3</v>
      </c>
      <c r="D90" s="188">
        <v>2.3568E-3</v>
      </c>
      <c r="E90" s="191">
        <v>25831347</v>
      </c>
      <c r="F90" s="240"/>
      <c r="G90" s="191">
        <v>2160762</v>
      </c>
      <c r="H90" s="191">
        <v>495151</v>
      </c>
      <c r="I90" s="191">
        <v>2752431</v>
      </c>
      <c r="J90" s="191">
        <v>593683</v>
      </c>
      <c r="K90" s="190"/>
      <c r="L90" s="191">
        <v>51713</v>
      </c>
      <c r="M90" s="3"/>
      <c r="N90" s="191">
        <v>0</v>
      </c>
      <c r="O90" s="191">
        <v>171644</v>
      </c>
      <c r="P90" s="190"/>
      <c r="Q90" s="191">
        <v>9288579</v>
      </c>
      <c r="R90" s="191">
        <v>48027</v>
      </c>
      <c r="S90" s="191">
        <v>9336606</v>
      </c>
      <c r="T90" s="191">
        <v>4916424</v>
      </c>
      <c r="U90" s="191">
        <v>6258024</v>
      </c>
      <c r="W90" s="191">
        <f t="shared" si="2"/>
        <v>1973120359.5938516</v>
      </c>
      <c r="X90" s="191">
        <f t="shared" si="3"/>
        <v>2511547939.1580048</v>
      </c>
    </row>
    <row r="91" spans="1:24">
      <c r="A91" s="204">
        <v>31200</v>
      </c>
      <c r="B91" s="184" t="s">
        <v>78</v>
      </c>
      <c r="C91" s="188">
        <v>4.2965E-3</v>
      </c>
      <c r="D91" s="188">
        <v>4.3593E-3</v>
      </c>
      <c r="E91" s="191">
        <v>44541631</v>
      </c>
      <c r="F91" s="240"/>
      <c r="G91" s="191">
        <v>3725856</v>
      </c>
      <c r="H91" s="191">
        <v>853800</v>
      </c>
      <c r="I91" s="191">
        <v>4746086</v>
      </c>
      <c r="J91" s="191">
        <v>0</v>
      </c>
      <c r="K91" s="190"/>
      <c r="L91" s="191">
        <v>89170</v>
      </c>
      <c r="M91" s="3"/>
      <c r="N91" s="191">
        <v>0</v>
      </c>
      <c r="O91" s="191">
        <v>1149164</v>
      </c>
      <c r="P91" s="190"/>
      <c r="Q91" s="191">
        <v>16016527</v>
      </c>
      <c r="R91" s="191">
        <v>-1003143</v>
      </c>
      <c r="S91" s="191">
        <v>15013384</v>
      </c>
      <c r="T91" s="191">
        <v>8477511</v>
      </c>
      <c r="U91" s="191">
        <v>10790866</v>
      </c>
      <c r="W91" s="191">
        <f t="shared" si="2"/>
        <v>1973120214.1277785</v>
      </c>
      <c r="X91" s="191">
        <f t="shared" si="3"/>
        <v>2511548004.1894565</v>
      </c>
    </row>
    <row r="92" spans="1:24">
      <c r="A92" s="204">
        <v>31205</v>
      </c>
      <c r="B92" s="184" t="s">
        <v>79</v>
      </c>
      <c r="C92" s="188">
        <v>4.8470000000000002E-4</v>
      </c>
      <c r="D92" s="188">
        <v>5.287E-4</v>
      </c>
      <c r="E92" s="191">
        <v>5024864</v>
      </c>
      <c r="F92" s="240"/>
      <c r="G92" s="191">
        <v>420324</v>
      </c>
      <c r="H92" s="191">
        <v>96320</v>
      </c>
      <c r="I92" s="191">
        <v>535419</v>
      </c>
      <c r="J92" s="191">
        <v>7684</v>
      </c>
      <c r="K92" s="190"/>
      <c r="L92" s="191">
        <v>10059</v>
      </c>
      <c r="M92" s="3"/>
      <c r="N92" s="191">
        <v>0</v>
      </c>
      <c r="O92" s="191">
        <v>188336</v>
      </c>
      <c r="P92" s="190"/>
      <c r="Q92" s="191">
        <v>1806869</v>
      </c>
      <c r="R92" s="191">
        <v>-141387</v>
      </c>
      <c r="S92" s="191">
        <v>1665482</v>
      </c>
      <c r="T92" s="191">
        <v>956371</v>
      </c>
      <c r="U92" s="191">
        <v>1217347</v>
      </c>
      <c r="W92" s="191">
        <f t="shared" si="2"/>
        <v>1973119455.3331957</v>
      </c>
      <c r="X92" s="191">
        <f t="shared" si="3"/>
        <v>2511547348.8755932</v>
      </c>
    </row>
    <row r="93" spans="1:24">
      <c r="A93" s="204">
        <v>31300</v>
      </c>
      <c r="B93" s="184" t="s">
        <v>80</v>
      </c>
      <c r="C93" s="188">
        <v>1.2324399999999999E-2</v>
      </c>
      <c r="D93" s="188">
        <v>1.2189500000000001E-2</v>
      </c>
      <c r="E93" s="191">
        <v>127766525</v>
      </c>
      <c r="F93" s="240"/>
      <c r="G93" s="191">
        <v>10687522</v>
      </c>
      <c r="H93" s="191">
        <v>2449105</v>
      </c>
      <c r="I93" s="191">
        <v>13614025</v>
      </c>
      <c r="J93" s="191">
        <v>127206</v>
      </c>
      <c r="K93" s="190"/>
      <c r="L93" s="191">
        <v>255781</v>
      </c>
      <c r="M93" s="3"/>
      <c r="N93" s="191">
        <v>0</v>
      </c>
      <c r="O93" s="191">
        <v>1170672</v>
      </c>
      <c r="P93" s="190"/>
      <c r="Q93" s="191">
        <v>45942997</v>
      </c>
      <c r="R93" s="191">
        <v>19366</v>
      </c>
      <c r="S93" s="191">
        <v>45962363</v>
      </c>
      <c r="T93" s="191">
        <v>24317524</v>
      </c>
      <c r="U93" s="191">
        <v>30953322</v>
      </c>
      <c r="W93" s="191">
        <f t="shared" si="2"/>
        <v>1973120314.1735096</v>
      </c>
      <c r="X93" s="191">
        <f t="shared" si="3"/>
        <v>2511547986.1088572</v>
      </c>
    </row>
    <row r="94" spans="1:24">
      <c r="A94" s="204">
        <v>31301</v>
      </c>
      <c r="B94" s="184" t="s">
        <v>81</v>
      </c>
      <c r="C94" s="188">
        <v>2.6150000000000001E-4</v>
      </c>
      <c r="D94" s="188">
        <v>2.7389999999999999E-4</v>
      </c>
      <c r="E94" s="191">
        <v>2710959</v>
      </c>
      <c r="F94" s="240"/>
      <c r="G94" s="191">
        <v>226769</v>
      </c>
      <c r="H94" s="191">
        <v>51965</v>
      </c>
      <c r="I94" s="191">
        <v>288863</v>
      </c>
      <c r="J94" s="191">
        <v>70673</v>
      </c>
      <c r="K94" s="190"/>
      <c r="L94" s="191">
        <v>5427</v>
      </c>
      <c r="M94" s="3"/>
      <c r="N94" s="191">
        <v>0</v>
      </c>
      <c r="O94" s="191">
        <v>212266</v>
      </c>
      <c r="P94" s="190"/>
      <c r="Q94" s="191">
        <v>974822</v>
      </c>
      <c r="R94" s="191">
        <v>5107</v>
      </c>
      <c r="S94" s="191">
        <v>979929</v>
      </c>
      <c r="T94" s="191">
        <v>515971</v>
      </c>
      <c r="U94" s="191">
        <v>656770</v>
      </c>
      <c r="W94" s="191">
        <f t="shared" si="2"/>
        <v>1973120458.8910134</v>
      </c>
      <c r="X94" s="191">
        <f t="shared" si="3"/>
        <v>2511548757.1701717</v>
      </c>
    </row>
    <row r="95" spans="1:24">
      <c r="A95" s="204">
        <v>31320</v>
      </c>
      <c r="B95" s="184" t="s">
        <v>82</v>
      </c>
      <c r="C95" s="188">
        <v>2.1592999999999998E-3</v>
      </c>
      <c r="D95" s="188">
        <v>2.1432000000000001E-3</v>
      </c>
      <c r="E95" s="191">
        <v>22385370</v>
      </c>
      <c r="F95" s="240"/>
      <c r="G95" s="191">
        <v>1872510</v>
      </c>
      <c r="H95" s="191">
        <v>429096</v>
      </c>
      <c r="I95" s="191">
        <v>2385249</v>
      </c>
      <c r="J95" s="191">
        <v>0</v>
      </c>
      <c r="K95" s="190"/>
      <c r="L95" s="191">
        <v>44814</v>
      </c>
      <c r="M95" s="3"/>
      <c r="N95" s="191">
        <v>0</v>
      </c>
      <c r="O95" s="191">
        <v>487933</v>
      </c>
      <c r="P95" s="190"/>
      <c r="Q95" s="191">
        <v>8049456</v>
      </c>
      <c r="R95" s="191">
        <v>-342812</v>
      </c>
      <c r="S95" s="191">
        <v>7706644</v>
      </c>
      <c r="T95" s="191">
        <v>4260559</v>
      </c>
      <c r="U95" s="191">
        <v>5423186</v>
      </c>
      <c r="W95" s="191">
        <f t="shared" si="2"/>
        <v>1973120455.7032373</v>
      </c>
      <c r="X95" s="191">
        <f t="shared" si="3"/>
        <v>2511548186.9124255</v>
      </c>
    </row>
    <row r="96" spans="1:24">
      <c r="A96" s="204">
        <v>31400</v>
      </c>
      <c r="B96" s="184" t="s">
        <v>83</v>
      </c>
      <c r="C96" s="188">
        <v>4.4514999999999997E-3</v>
      </c>
      <c r="D96" s="188">
        <v>4.5700999999999997E-3</v>
      </c>
      <c r="E96" s="191">
        <v>46148509</v>
      </c>
      <c r="F96" s="240"/>
      <c r="G96" s="191">
        <v>3860270</v>
      </c>
      <c r="H96" s="191">
        <v>884602</v>
      </c>
      <c r="I96" s="191">
        <v>4917305</v>
      </c>
      <c r="J96" s="191">
        <v>0</v>
      </c>
      <c r="K96" s="190"/>
      <c r="L96" s="191">
        <v>92386</v>
      </c>
      <c r="M96" s="3"/>
      <c r="N96" s="191">
        <v>0</v>
      </c>
      <c r="O96" s="191">
        <v>819427</v>
      </c>
      <c r="P96" s="190"/>
      <c r="Q96" s="191">
        <v>16594337</v>
      </c>
      <c r="R96" s="191">
        <v>-448657</v>
      </c>
      <c r="S96" s="191">
        <v>16145680</v>
      </c>
      <c r="T96" s="191">
        <v>8783345</v>
      </c>
      <c r="U96" s="191">
        <v>11180156</v>
      </c>
      <c r="W96" s="191">
        <f t="shared" si="2"/>
        <v>1973120296.5292599</v>
      </c>
      <c r="X96" s="191">
        <f t="shared" si="3"/>
        <v>2511548017.5221839</v>
      </c>
    </row>
    <row r="97" spans="1:24">
      <c r="A97" s="204">
        <v>31405</v>
      </c>
      <c r="B97" s="184" t="s">
        <v>84</v>
      </c>
      <c r="C97" s="188">
        <v>8.8230000000000003E-4</v>
      </c>
      <c r="D97" s="188">
        <v>9.343E-4</v>
      </c>
      <c r="E97" s="191">
        <v>9146766</v>
      </c>
      <c r="F97" s="240"/>
      <c r="G97" s="191">
        <v>765116</v>
      </c>
      <c r="H97" s="191">
        <v>175331</v>
      </c>
      <c r="I97" s="191">
        <v>974624</v>
      </c>
      <c r="J97" s="191">
        <v>143127</v>
      </c>
      <c r="K97" s="190"/>
      <c r="L97" s="191">
        <v>18311</v>
      </c>
      <c r="M97" s="3"/>
      <c r="N97" s="191">
        <v>0</v>
      </c>
      <c r="O97" s="191">
        <v>101679</v>
      </c>
      <c r="P97" s="190"/>
      <c r="Q97" s="191">
        <v>3289045</v>
      </c>
      <c r="R97" s="191">
        <v>887</v>
      </c>
      <c r="S97" s="191">
        <v>3289932</v>
      </c>
      <c r="T97" s="191">
        <v>1740884</v>
      </c>
      <c r="U97" s="191">
        <v>2215939</v>
      </c>
      <c r="W97" s="191">
        <f t="shared" si="2"/>
        <v>1973120253.8818996</v>
      </c>
      <c r="X97" s="191">
        <f t="shared" si="3"/>
        <v>2511548226.2269068</v>
      </c>
    </row>
    <row r="98" spans="1:24">
      <c r="A98" s="204">
        <v>31500</v>
      </c>
      <c r="B98" s="184" t="s">
        <v>85</v>
      </c>
      <c r="C98" s="188">
        <v>7.2499999999999995E-4</v>
      </c>
      <c r="D98" s="188">
        <v>7.1190000000000001E-4</v>
      </c>
      <c r="E98" s="191">
        <v>7516044</v>
      </c>
      <c r="F98" s="240"/>
      <c r="G98" s="191">
        <v>628708</v>
      </c>
      <c r="H98" s="191">
        <v>144072</v>
      </c>
      <c r="I98" s="191">
        <v>800864</v>
      </c>
      <c r="J98" s="191">
        <v>109120</v>
      </c>
      <c r="K98" s="190"/>
      <c r="L98" s="191">
        <v>15047</v>
      </c>
      <c r="M98" s="3"/>
      <c r="N98" s="191">
        <v>0</v>
      </c>
      <c r="O98" s="191">
        <v>21796</v>
      </c>
      <c r="P98" s="190"/>
      <c r="Q98" s="191">
        <v>2702661</v>
      </c>
      <c r="R98" s="191">
        <v>-6604</v>
      </c>
      <c r="S98" s="191">
        <v>2696057</v>
      </c>
      <c r="T98" s="191">
        <v>1430512</v>
      </c>
      <c r="U98" s="191">
        <v>1820872</v>
      </c>
      <c r="W98" s="191">
        <f t="shared" si="2"/>
        <v>1973120000.0000002</v>
      </c>
      <c r="X98" s="191">
        <f t="shared" si="3"/>
        <v>2511547586.2068968</v>
      </c>
    </row>
    <row r="99" spans="1:24">
      <c r="A99" s="204">
        <v>31600</v>
      </c>
      <c r="B99" s="184" t="s">
        <v>86</v>
      </c>
      <c r="C99" s="188">
        <v>3.2540999999999998E-3</v>
      </c>
      <c r="D99" s="188">
        <v>3.2139E-3</v>
      </c>
      <c r="E99" s="191">
        <v>33735115</v>
      </c>
      <c r="F99" s="240"/>
      <c r="G99" s="191">
        <v>2821903</v>
      </c>
      <c r="H99" s="191">
        <v>646655</v>
      </c>
      <c r="I99" s="191">
        <v>3594609</v>
      </c>
      <c r="J99" s="191">
        <v>157584</v>
      </c>
      <c r="K99" s="190"/>
      <c r="L99" s="191">
        <v>67536</v>
      </c>
      <c r="M99" s="3"/>
      <c r="N99" s="191">
        <v>0</v>
      </c>
      <c r="O99" s="191">
        <v>165696</v>
      </c>
      <c r="P99" s="190"/>
      <c r="Q99" s="191">
        <v>12130660</v>
      </c>
      <c r="R99" s="191">
        <v>-25607</v>
      </c>
      <c r="S99" s="191">
        <v>12105053</v>
      </c>
      <c r="T99" s="191">
        <v>6420731</v>
      </c>
      <c r="U99" s="191">
        <v>8172828</v>
      </c>
      <c r="W99" s="191">
        <f t="shared" si="2"/>
        <v>1973120371.2239945</v>
      </c>
      <c r="X99" s="191">
        <f t="shared" si="3"/>
        <v>2511547893.426754</v>
      </c>
    </row>
    <row r="100" spans="1:24">
      <c r="A100" s="204">
        <v>31601</v>
      </c>
      <c r="B100" s="184" t="s">
        <v>284</v>
      </c>
      <c r="C100" s="188">
        <v>0</v>
      </c>
      <c r="D100" s="188">
        <v>0</v>
      </c>
      <c r="E100" s="191">
        <v>0</v>
      </c>
      <c r="F100" s="240"/>
      <c r="G100" s="191">
        <v>0</v>
      </c>
      <c r="H100" s="191">
        <v>0</v>
      </c>
      <c r="I100" s="191">
        <v>0</v>
      </c>
      <c r="J100" s="191">
        <v>0</v>
      </c>
      <c r="K100" s="190"/>
      <c r="L100" s="191">
        <v>0</v>
      </c>
      <c r="M100" s="3"/>
      <c r="N100" s="191">
        <v>0</v>
      </c>
      <c r="O100" s="191">
        <v>0</v>
      </c>
      <c r="P100" s="190"/>
      <c r="Q100" s="191">
        <v>0</v>
      </c>
      <c r="R100" s="191">
        <v>-6438</v>
      </c>
      <c r="S100" s="191">
        <v>-6438</v>
      </c>
      <c r="T100" s="191">
        <v>0</v>
      </c>
      <c r="U100" s="191">
        <v>0</v>
      </c>
      <c r="W100" s="191"/>
      <c r="X100" s="191"/>
    </row>
    <row r="101" spans="1:24">
      <c r="A101" s="204">
        <v>31605</v>
      </c>
      <c r="B101" s="184" t="s">
        <v>87</v>
      </c>
      <c r="C101" s="188">
        <v>4.706E-4</v>
      </c>
      <c r="D101" s="188">
        <v>4.6969999999999998E-4</v>
      </c>
      <c r="E101" s="191">
        <v>4878690</v>
      </c>
      <c r="F101" s="240"/>
      <c r="G101" s="191">
        <v>408097</v>
      </c>
      <c r="H101" s="191">
        <v>93518</v>
      </c>
      <c r="I101" s="191">
        <v>519844</v>
      </c>
      <c r="J101" s="191">
        <v>137859</v>
      </c>
      <c r="K101" s="190"/>
      <c r="L101" s="191">
        <v>9767</v>
      </c>
      <c r="M101" s="3"/>
      <c r="N101" s="191">
        <v>0</v>
      </c>
      <c r="O101" s="191">
        <v>22873</v>
      </c>
      <c r="P101" s="190"/>
      <c r="Q101" s="191">
        <v>1754306</v>
      </c>
      <c r="R101" s="191">
        <v>77809</v>
      </c>
      <c r="S101" s="191">
        <v>1832115</v>
      </c>
      <c r="T101" s="191">
        <v>928550</v>
      </c>
      <c r="U101" s="191">
        <v>1181934</v>
      </c>
      <c r="W101" s="191">
        <f t="shared" si="2"/>
        <v>1973119422.0144496</v>
      </c>
      <c r="X101" s="191">
        <f t="shared" si="3"/>
        <v>2511546961.3259668</v>
      </c>
    </row>
    <row r="102" spans="1:24">
      <c r="A102" s="204">
        <v>31700</v>
      </c>
      <c r="B102" s="184" t="s">
        <v>88</v>
      </c>
      <c r="C102" s="188">
        <v>9.4660000000000002E-4</v>
      </c>
      <c r="D102" s="188">
        <v>1.0036000000000001E-3</v>
      </c>
      <c r="E102" s="191">
        <v>9813361</v>
      </c>
      <c r="F102" s="240"/>
      <c r="G102" s="191">
        <v>820876</v>
      </c>
      <c r="H102" s="191">
        <v>188108</v>
      </c>
      <c r="I102" s="191">
        <v>1045652</v>
      </c>
      <c r="J102" s="191">
        <v>105998</v>
      </c>
      <c r="K102" s="190"/>
      <c r="L102" s="191">
        <v>19646</v>
      </c>
      <c r="M102" s="3"/>
      <c r="N102" s="191">
        <v>0</v>
      </c>
      <c r="O102" s="191">
        <v>196697</v>
      </c>
      <c r="P102" s="190"/>
      <c r="Q102" s="191">
        <v>3528743</v>
      </c>
      <c r="R102" s="191">
        <v>37207</v>
      </c>
      <c r="S102" s="191">
        <v>3565950</v>
      </c>
      <c r="T102" s="191">
        <v>1867756</v>
      </c>
      <c r="U102" s="191">
        <v>2377431</v>
      </c>
      <c r="W102" s="191">
        <f t="shared" si="2"/>
        <v>1973120642.2987535</v>
      </c>
      <c r="X102" s="191">
        <f t="shared" si="3"/>
        <v>2511547644.2002959</v>
      </c>
    </row>
    <row r="103" spans="1:24">
      <c r="A103" s="204">
        <v>31800</v>
      </c>
      <c r="B103" s="184" t="s">
        <v>89</v>
      </c>
      <c r="C103" s="188">
        <v>5.6547000000000004E-3</v>
      </c>
      <c r="D103" s="188">
        <v>5.7215E-3</v>
      </c>
      <c r="E103" s="191">
        <v>58622032</v>
      </c>
      <c r="F103" s="240"/>
      <c r="G103" s="191">
        <v>4903665</v>
      </c>
      <c r="H103" s="191">
        <v>1123702</v>
      </c>
      <c r="I103" s="191">
        <v>6246408</v>
      </c>
      <c r="J103" s="191">
        <v>0</v>
      </c>
      <c r="K103" s="190"/>
      <c r="L103" s="191">
        <v>117358</v>
      </c>
      <c r="M103" s="3"/>
      <c r="N103" s="191">
        <v>0</v>
      </c>
      <c r="O103" s="191">
        <v>1211748</v>
      </c>
      <c r="P103" s="190"/>
      <c r="Q103" s="191">
        <v>21079636</v>
      </c>
      <c r="R103" s="191">
        <v>-837968</v>
      </c>
      <c r="S103" s="191">
        <v>20241668</v>
      </c>
      <c r="T103" s="191">
        <v>11157403</v>
      </c>
      <c r="U103" s="191">
        <v>14202050</v>
      </c>
      <c r="W103" s="191">
        <f t="shared" si="2"/>
        <v>1973120236.263639</v>
      </c>
      <c r="X103" s="191">
        <f t="shared" si="3"/>
        <v>2511547915.8929739</v>
      </c>
    </row>
    <row r="104" spans="1:24">
      <c r="A104" s="204">
        <v>31805</v>
      </c>
      <c r="B104" s="184" t="s">
        <v>90</v>
      </c>
      <c r="C104" s="188">
        <v>1.2141999999999999E-3</v>
      </c>
      <c r="D104" s="188">
        <v>1.1616E-3</v>
      </c>
      <c r="E104" s="191">
        <v>12587559</v>
      </c>
      <c r="F104" s="240"/>
      <c r="G104" s="191">
        <v>1052935</v>
      </c>
      <c r="H104" s="191">
        <v>241286</v>
      </c>
      <c r="I104" s="191">
        <v>1341254</v>
      </c>
      <c r="J104" s="191">
        <v>481617</v>
      </c>
      <c r="K104" s="190"/>
      <c r="L104" s="191">
        <v>25200</v>
      </c>
      <c r="M104" s="3"/>
      <c r="N104" s="191">
        <v>0</v>
      </c>
      <c r="O104" s="191">
        <v>0</v>
      </c>
      <c r="P104" s="190"/>
      <c r="Q104" s="191">
        <v>4526304</v>
      </c>
      <c r="R104" s="191">
        <v>182881</v>
      </c>
      <c r="S104" s="191">
        <v>4709185</v>
      </c>
      <c r="T104" s="191">
        <v>2395763</v>
      </c>
      <c r="U104" s="191">
        <v>3049522</v>
      </c>
      <c r="W104" s="191">
        <f t="shared" si="2"/>
        <v>1973120573.216933</v>
      </c>
      <c r="X104" s="191">
        <f t="shared" si="3"/>
        <v>2511548344.5890298</v>
      </c>
    </row>
    <row r="105" spans="1:24">
      <c r="A105" s="204">
        <v>31810</v>
      </c>
      <c r="B105" s="184" t="s">
        <v>91</v>
      </c>
      <c r="C105" s="188">
        <v>1.4528E-3</v>
      </c>
      <c r="D105" s="188">
        <v>1.5347E-3</v>
      </c>
      <c r="E105" s="191">
        <v>15061115</v>
      </c>
      <c r="F105" s="240"/>
      <c r="G105" s="191">
        <v>1259845</v>
      </c>
      <c r="H105" s="191">
        <v>288700</v>
      </c>
      <c r="I105" s="191">
        <v>1604821</v>
      </c>
      <c r="J105" s="191">
        <v>14465</v>
      </c>
      <c r="K105" s="190"/>
      <c r="L105" s="191">
        <v>30151</v>
      </c>
      <c r="M105" s="3"/>
      <c r="N105" s="191">
        <v>0</v>
      </c>
      <c r="O105" s="191">
        <v>452914</v>
      </c>
      <c r="P105" s="190"/>
      <c r="Q105" s="191">
        <v>5415759</v>
      </c>
      <c r="R105" s="191">
        <v>-143645</v>
      </c>
      <c r="S105" s="191">
        <v>5272114</v>
      </c>
      <c r="T105" s="191">
        <v>2866549</v>
      </c>
      <c r="U105" s="191">
        <v>3648777</v>
      </c>
      <c r="W105" s="191">
        <f t="shared" si="2"/>
        <v>1973120181.7180617</v>
      </c>
      <c r="X105" s="191">
        <f t="shared" si="3"/>
        <v>2511548045.1541853</v>
      </c>
    </row>
    <row r="106" spans="1:24">
      <c r="A106" s="204">
        <v>31820</v>
      </c>
      <c r="B106" s="184" t="s">
        <v>92</v>
      </c>
      <c r="C106" s="188">
        <v>1.2444000000000001E-3</v>
      </c>
      <c r="D106" s="188">
        <v>1.2945999999999999E-3</v>
      </c>
      <c r="E106" s="191">
        <v>12900641</v>
      </c>
      <c r="F106" s="240"/>
      <c r="G106" s="191">
        <v>1079124</v>
      </c>
      <c r="H106" s="191">
        <v>247287</v>
      </c>
      <c r="I106" s="191">
        <v>1374614</v>
      </c>
      <c r="J106" s="191">
        <v>18576</v>
      </c>
      <c r="K106" s="190"/>
      <c r="L106" s="191">
        <v>25826</v>
      </c>
      <c r="M106" s="3"/>
      <c r="N106" s="191">
        <v>0</v>
      </c>
      <c r="O106" s="191">
        <v>556853</v>
      </c>
      <c r="P106" s="190"/>
      <c r="Q106" s="191">
        <v>4638884</v>
      </c>
      <c r="R106" s="191">
        <v>-228039</v>
      </c>
      <c r="S106" s="191">
        <v>4410845</v>
      </c>
      <c r="T106" s="191">
        <v>2455351</v>
      </c>
      <c r="U106" s="191">
        <v>3125370</v>
      </c>
      <c r="W106" s="191">
        <f t="shared" si="2"/>
        <v>1973120379.2992606</v>
      </c>
      <c r="X106" s="191">
        <f t="shared" si="3"/>
        <v>2511547733.8476372</v>
      </c>
    </row>
    <row r="107" spans="1:24">
      <c r="A107" s="204">
        <v>31900</v>
      </c>
      <c r="B107" s="184" t="s">
        <v>93</v>
      </c>
      <c r="C107" s="188">
        <v>3.7003000000000001E-3</v>
      </c>
      <c r="D107" s="188">
        <v>3.6540000000000001E-3</v>
      </c>
      <c r="E107" s="191">
        <v>38360851</v>
      </c>
      <c r="F107" s="240"/>
      <c r="G107" s="191">
        <v>3208841</v>
      </c>
      <c r="H107" s="191">
        <v>735324</v>
      </c>
      <c r="I107" s="191">
        <v>4087499</v>
      </c>
      <c r="J107" s="191">
        <v>178548</v>
      </c>
      <c r="K107" s="190"/>
      <c r="L107" s="191">
        <v>76796</v>
      </c>
      <c r="M107" s="3"/>
      <c r="N107" s="191">
        <v>0</v>
      </c>
      <c r="O107" s="191">
        <v>217517</v>
      </c>
      <c r="P107" s="190"/>
      <c r="Q107" s="191">
        <v>13794008</v>
      </c>
      <c r="R107" s="191">
        <v>8152</v>
      </c>
      <c r="S107" s="191">
        <v>13802160</v>
      </c>
      <c r="T107" s="191">
        <v>7301137</v>
      </c>
      <c r="U107" s="191">
        <v>9293481</v>
      </c>
      <c r="W107" s="191">
        <f t="shared" si="2"/>
        <v>1973120287.5442531</v>
      </c>
      <c r="X107" s="191">
        <f t="shared" si="3"/>
        <v>2511547982.5960054</v>
      </c>
    </row>
    <row r="108" spans="1:24">
      <c r="A108" s="204">
        <v>32000</v>
      </c>
      <c r="B108" s="184" t="s">
        <v>94</v>
      </c>
      <c r="C108" s="188">
        <v>1.4946E-3</v>
      </c>
      <c r="D108" s="188">
        <v>1.4878999999999999E-3</v>
      </c>
      <c r="E108" s="191">
        <v>15494454</v>
      </c>
      <c r="F108" s="240"/>
      <c r="G108" s="191">
        <v>1296093</v>
      </c>
      <c r="H108" s="191">
        <v>297007</v>
      </c>
      <c r="I108" s="191">
        <v>1650995</v>
      </c>
      <c r="J108" s="191">
        <v>57943</v>
      </c>
      <c r="K108" s="190"/>
      <c r="L108" s="191">
        <v>31019</v>
      </c>
      <c r="M108" s="3"/>
      <c r="N108" s="191">
        <v>0</v>
      </c>
      <c r="O108" s="191">
        <v>39163</v>
      </c>
      <c r="P108" s="190"/>
      <c r="Q108" s="191">
        <v>5571582</v>
      </c>
      <c r="R108" s="191">
        <v>87538</v>
      </c>
      <c r="S108" s="191">
        <v>5659120</v>
      </c>
      <c r="T108" s="191">
        <v>2949026</v>
      </c>
      <c r="U108" s="191">
        <v>3753760</v>
      </c>
      <c r="W108" s="191">
        <f t="shared" si="2"/>
        <v>1973120567.3758864</v>
      </c>
      <c r="X108" s="191">
        <f t="shared" si="3"/>
        <v>2511548240.3318615</v>
      </c>
    </row>
    <row r="109" spans="1:24">
      <c r="A109" s="204">
        <v>32005</v>
      </c>
      <c r="B109" s="184" t="s">
        <v>95</v>
      </c>
      <c r="C109" s="188">
        <v>3.0079999999999999E-4</v>
      </c>
      <c r="D109" s="188">
        <v>3.2190000000000002E-4</v>
      </c>
      <c r="E109" s="191">
        <v>3118381</v>
      </c>
      <c r="F109" s="240"/>
      <c r="G109" s="191">
        <v>260849</v>
      </c>
      <c r="H109" s="191">
        <v>59775</v>
      </c>
      <c r="I109" s="191">
        <v>332276</v>
      </c>
      <c r="J109" s="191">
        <v>13437</v>
      </c>
      <c r="K109" s="190"/>
      <c r="L109" s="191">
        <v>6243</v>
      </c>
      <c r="M109" s="3"/>
      <c r="N109" s="191">
        <v>0</v>
      </c>
      <c r="O109" s="191">
        <v>96519</v>
      </c>
      <c r="P109" s="190"/>
      <c r="Q109" s="191">
        <v>1121325</v>
      </c>
      <c r="R109" s="191">
        <v>-10978</v>
      </c>
      <c r="S109" s="191">
        <v>1110347</v>
      </c>
      <c r="T109" s="191">
        <v>593515</v>
      </c>
      <c r="U109" s="191">
        <v>755474</v>
      </c>
      <c r="W109" s="191">
        <f t="shared" si="2"/>
        <v>1973121675.5319149</v>
      </c>
      <c r="X109" s="191">
        <f t="shared" si="3"/>
        <v>2511549202.1276598</v>
      </c>
    </row>
    <row r="110" spans="1:24">
      <c r="A110" s="204">
        <v>32100</v>
      </c>
      <c r="B110" s="184" t="s">
        <v>96</v>
      </c>
      <c r="C110" s="188">
        <v>8.4409999999999997E-4</v>
      </c>
      <c r="D110" s="188">
        <v>8.2339999999999996E-4</v>
      </c>
      <c r="E110" s="191">
        <v>8750748</v>
      </c>
      <c r="F110" s="240"/>
      <c r="G110" s="191">
        <v>731990</v>
      </c>
      <c r="H110" s="191">
        <v>167740</v>
      </c>
      <c r="I110" s="191">
        <v>932427</v>
      </c>
      <c r="J110" s="191">
        <v>106159</v>
      </c>
      <c r="K110" s="190"/>
      <c r="L110" s="191">
        <v>17518</v>
      </c>
      <c r="M110" s="3"/>
      <c r="N110" s="191">
        <v>0</v>
      </c>
      <c r="O110" s="191">
        <v>75411</v>
      </c>
      <c r="P110" s="190"/>
      <c r="Q110" s="191">
        <v>3146643</v>
      </c>
      <c r="R110" s="191">
        <v>-82191</v>
      </c>
      <c r="S110" s="191">
        <v>3064452</v>
      </c>
      <c r="T110" s="191">
        <v>1665511</v>
      </c>
      <c r="U110" s="191">
        <v>2119998</v>
      </c>
      <c r="W110" s="191">
        <f t="shared" si="2"/>
        <v>1973120483.3550527</v>
      </c>
      <c r="X110" s="191">
        <f t="shared" si="3"/>
        <v>2511548394.7399597</v>
      </c>
    </row>
    <row r="111" spans="1:24">
      <c r="A111" s="204">
        <v>32200</v>
      </c>
      <c r="B111" s="184" t="s">
        <v>97</v>
      </c>
      <c r="C111" s="188">
        <v>5.6510000000000002E-4</v>
      </c>
      <c r="D111" s="188">
        <v>5.664E-4</v>
      </c>
      <c r="E111" s="191">
        <v>5858367</v>
      </c>
      <c r="F111" s="240"/>
      <c r="G111" s="191">
        <v>490046</v>
      </c>
      <c r="H111" s="191">
        <v>112297</v>
      </c>
      <c r="I111" s="191">
        <v>624232</v>
      </c>
      <c r="J111" s="191">
        <v>36398</v>
      </c>
      <c r="K111" s="190"/>
      <c r="L111" s="191">
        <v>11728</v>
      </c>
      <c r="M111" s="3"/>
      <c r="N111" s="191">
        <v>0</v>
      </c>
      <c r="O111" s="191">
        <v>3005</v>
      </c>
      <c r="P111" s="190"/>
      <c r="Q111" s="191">
        <v>2106584</v>
      </c>
      <c r="R111" s="191">
        <v>29435</v>
      </c>
      <c r="S111" s="191">
        <v>2136019</v>
      </c>
      <c r="T111" s="191">
        <v>1115010</v>
      </c>
      <c r="U111" s="191">
        <v>1419276</v>
      </c>
      <c r="W111" s="191">
        <f t="shared" si="2"/>
        <v>1973119801.8049903</v>
      </c>
      <c r="X111" s="191">
        <f t="shared" si="3"/>
        <v>2511548398.5135374</v>
      </c>
    </row>
    <row r="112" spans="1:24">
      <c r="A112" s="204">
        <v>32300</v>
      </c>
      <c r="B112" s="184" t="s">
        <v>98</v>
      </c>
      <c r="C112" s="188">
        <v>5.6765000000000001E-3</v>
      </c>
      <c r="D112" s="188">
        <v>6.0267000000000003E-3</v>
      </c>
      <c r="E112" s="191">
        <v>58848031</v>
      </c>
      <c r="F112" s="240"/>
      <c r="G112" s="191">
        <v>4922570</v>
      </c>
      <c r="H112" s="191">
        <v>1128034</v>
      </c>
      <c r="I112" s="191">
        <v>6270489</v>
      </c>
      <c r="J112" s="191">
        <v>0</v>
      </c>
      <c r="K112" s="190"/>
      <c r="L112" s="191">
        <v>117810</v>
      </c>
      <c r="M112" s="3"/>
      <c r="N112" s="191">
        <v>0</v>
      </c>
      <c r="O112" s="191">
        <v>2877097</v>
      </c>
      <c r="P112" s="190"/>
      <c r="Q112" s="191">
        <v>21160902</v>
      </c>
      <c r="R112" s="191">
        <v>-1377951</v>
      </c>
      <c r="S112" s="191">
        <v>19782951</v>
      </c>
      <c r="T112" s="191">
        <v>11200417</v>
      </c>
      <c r="U112" s="191">
        <v>14256802</v>
      </c>
      <c r="W112" s="191">
        <f t="shared" si="2"/>
        <v>1973120232.5376551</v>
      </c>
      <c r="X112" s="191">
        <f t="shared" si="3"/>
        <v>2511547960.8913941</v>
      </c>
    </row>
    <row r="113" spans="1:24">
      <c r="A113" s="204">
        <v>32305</v>
      </c>
      <c r="B113" s="184" t="s">
        <v>391</v>
      </c>
      <c r="C113" s="188">
        <v>6.2859999999999999E-4</v>
      </c>
      <c r="D113" s="188">
        <v>5.9329999999999995E-4</v>
      </c>
      <c r="E113" s="191">
        <v>6516669</v>
      </c>
      <c r="F113" s="240"/>
      <c r="G113" s="191">
        <v>545112</v>
      </c>
      <c r="H113" s="191">
        <v>124915</v>
      </c>
      <c r="I113" s="191">
        <v>694377</v>
      </c>
      <c r="J113" s="191">
        <v>219961</v>
      </c>
      <c r="K113" s="190"/>
      <c r="L113" s="191">
        <v>13046</v>
      </c>
      <c r="M113" s="3"/>
      <c r="N113" s="191">
        <v>0</v>
      </c>
      <c r="O113" s="191">
        <v>40490</v>
      </c>
      <c r="P113" s="190"/>
      <c r="Q113" s="191">
        <v>2343300</v>
      </c>
      <c r="R113" s="191">
        <v>116893</v>
      </c>
      <c r="S113" s="191">
        <v>2460193</v>
      </c>
      <c r="T113" s="191">
        <v>1240303</v>
      </c>
      <c r="U113" s="191">
        <v>1578759</v>
      </c>
      <c r="W113" s="191">
        <f t="shared" si="2"/>
        <v>1973119630.9258671</v>
      </c>
      <c r="X113" s="191">
        <f t="shared" si="3"/>
        <v>2511547884.1870823</v>
      </c>
    </row>
    <row r="114" spans="1:24">
      <c r="A114" s="204">
        <v>32400</v>
      </c>
      <c r="B114" s="184" t="s">
        <v>100</v>
      </c>
      <c r="C114" s="188">
        <v>2.0027999999999999E-3</v>
      </c>
      <c r="D114" s="188">
        <v>2.1170999999999998E-3</v>
      </c>
      <c r="E114" s="191">
        <v>20762941</v>
      </c>
      <c r="F114" s="240"/>
      <c r="G114" s="191">
        <v>1736796</v>
      </c>
      <c r="H114" s="191">
        <v>397996</v>
      </c>
      <c r="I114" s="191">
        <v>2212373</v>
      </c>
      <c r="J114" s="191">
        <v>6843</v>
      </c>
      <c r="K114" s="190"/>
      <c r="L114" s="191">
        <v>41566</v>
      </c>
      <c r="M114" s="3"/>
      <c r="N114" s="191">
        <v>0</v>
      </c>
      <c r="O114" s="191">
        <v>681264</v>
      </c>
      <c r="P114" s="190"/>
      <c r="Q114" s="191">
        <v>7466054</v>
      </c>
      <c r="R114" s="191">
        <v>-205219</v>
      </c>
      <c r="S114" s="191">
        <v>7260835</v>
      </c>
      <c r="T114" s="191">
        <v>3951765</v>
      </c>
      <c r="U114" s="191">
        <v>5030128</v>
      </c>
      <c r="W114" s="191">
        <f t="shared" si="2"/>
        <v>1973120131.8154585</v>
      </c>
      <c r="X114" s="191">
        <f t="shared" si="3"/>
        <v>2511547833.0337529</v>
      </c>
    </row>
    <row r="115" spans="1:24">
      <c r="A115" s="204">
        <v>32405</v>
      </c>
      <c r="B115" s="184" t="s">
        <v>101</v>
      </c>
      <c r="C115" s="188">
        <v>5.6039999999999996E-4</v>
      </c>
      <c r="D115" s="188">
        <v>5.6950000000000002E-4</v>
      </c>
      <c r="E115" s="191">
        <v>5809643</v>
      </c>
      <c r="F115" s="240"/>
      <c r="G115" s="191">
        <v>485970</v>
      </c>
      <c r="H115" s="191">
        <v>111363</v>
      </c>
      <c r="I115" s="191">
        <v>619040</v>
      </c>
      <c r="J115" s="191">
        <v>56542</v>
      </c>
      <c r="K115" s="190"/>
      <c r="L115" s="191">
        <v>11631</v>
      </c>
      <c r="M115" s="3"/>
      <c r="N115" s="191">
        <v>0</v>
      </c>
      <c r="O115" s="191">
        <v>0</v>
      </c>
      <c r="P115" s="190"/>
      <c r="Q115" s="191">
        <v>2089064</v>
      </c>
      <c r="R115" s="191">
        <v>27182</v>
      </c>
      <c r="S115" s="191">
        <v>2116246</v>
      </c>
      <c r="T115" s="191">
        <v>1105737</v>
      </c>
      <c r="U115" s="191">
        <v>1407471</v>
      </c>
      <c r="W115" s="191">
        <f t="shared" si="2"/>
        <v>1973120985.0107067</v>
      </c>
      <c r="X115" s="191">
        <f t="shared" si="3"/>
        <v>2511547109.2077088</v>
      </c>
    </row>
    <row r="116" spans="1:24">
      <c r="A116" s="204">
        <v>32410</v>
      </c>
      <c r="B116" s="184" t="s">
        <v>102</v>
      </c>
      <c r="C116" s="188">
        <v>8.4210000000000003E-4</v>
      </c>
      <c r="D116" s="188">
        <v>8.2589999999999996E-4</v>
      </c>
      <c r="E116" s="191">
        <v>8730014</v>
      </c>
      <c r="F116" s="240"/>
      <c r="G116" s="191">
        <v>730256</v>
      </c>
      <c r="H116" s="191">
        <v>167342</v>
      </c>
      <c r="I116" s="191">
        <v>930217</v>
      </c>
      <c r="J116" s="191">
        <v>172917</v>
      </c>
      <c r="K116" s="190"/>
      <c r="L116" s="191">
        <v>17477</v>
      </c>
      <c r="M116" s="3"/>
      <c r="N116" s="191">
        <v>0</v>
      </c>
      <c r="O116" s="191">
        <v>43090</v>
      </c>
      <c r="P116" s="190"/>
      <c r="Q116" s="191">
        <v>3139187</v>
      </c>
      <c r="R116" s="191">
        <v>52165</v>
      </c>
      <c r="S116" s="191">
        <v>3191352</v>
      </c>
      <c r="T116" s="191">
        <v>1661565</v>
      </c>
      <c r="U116" s="191">
        <v>2114975</v>
      </c>
      <c r="W116" s="191">
        <f t="shared" si="2"/>
        <v>1973120769.5048094</v>
      </c>
      <c r="X116" s="191">
        <f t="shared" si="3"/>
        <v>2511548509.6781855</v>
      </c>
    </row>
    <row r="117" spans="1:24">
      <c r="A117" s="204">
        <v>32420</v>
      </c>
      <c r="B117" s="184" t="s">
        <v>103</v>
      </c>
      <c r="C117" s="188">
        <v>0</v>
      </c>
      <c r="D117" s="188">
        <v>0</v>
      </c>
      <c r="E117" s="191">
        <v>0</v>
      </c>
      <c r="F117" s="240"/>
      <c r="G117" s="191">
        <v>0</v>
      </c>
      <c r="H117" s="191">
        <v>0</v>
      </c>
      <c r="I117" s="191">
        <v>0</v>
      </c>
      <c r="J117" s="191">
        <v>0</v>
      </c>
      <c r="K117" s="190"/>
      <c r="L117" s="191">
        <v>0</v>
      </c>
      <c r="M117" s="3"/>
      <c r="N117" s="191">
        <v>0</v>
      </c>
      <c r="O117" s="191">
        <v>13219</v>
      </c>
      <c r="P117" s="190"/>
      <c r="Q117" s="191">
        <v>0</v>
      </c>
      <c r="R117" s="191">
        <v>-28041</v>
      </c>
      <c r="S117" s="191">
        <v>-28041</v>
      </c>
      <c r="T117" s="191">
        <v>0</v>
      </c>
      <c r="U117" s="191">
        <v>0</v>
      </c>
      <c r="W117" s="191"/>
      <c r="X117" s="191"/>
    </row>
    <row r="118" spans="1:24">
      <c r="A118" s="204">
        <v>32500</v>
      </c>
      <c r="B118" s="184" t="s">
        <v>392</v>
      </c>
      <c r="C118" s="188">
        <v>4.8861E-3</v>
      </c>
      <c r="D118" s="188">
        <v>4.7694E-3</v>
      </c>
      <c r="E118" s="191">
        <v>50653989</v>
      </c>
      <c r="F118" s="240"/>
      <c r="G118" s="191">
        <v>4237148</v>
      </c>
      <c r="H118" s="191">
        <v>970966</v>
      </c>
      <c r="I118" s="191">
        <v>5397382</v>
      </c>
      <c r="J118" s="191">
        <v>441263</v>
      </c>
      <c r="K118" s="190"/>
      <c r="L118" s="191">
        <v>101406</v>
      </c>
      <c r="M118" s="3"/>
      <c r="N118" s="191">
        <v>0</v>
      </c>
      <c r="O118" s="191">
        <v>508906</v>
      </c>
      <c r="P118" s="190"/>
      <c r="Q118" s="191">
        <v>18214443</v>
      </c>
      <c r="R118" s="191">
        <v>-343573</v>
      </c>
      <c r="S118" s="191">
        <v>17870870</v>
      </c>
      <c r="T118" s="191">
        <v>9640863</v>
      </c>
      <c r="U118" s="191">
        <v>12271675</v>
      </c>
      <c r="W118" s="191">
        <f t="shared" si="2"/>
        <v>1973120279.9778965</v>
      </c>
      <c r="X118" s="191">
        <f t="shared" si="3"/>
        <v>2511548064.9188514</v>
      </c>
    </row>
    <row r="119" spans="1:24">
      <c r="A119" s="204">
        <v>32505</v>
      </c>
      <c r="B119" s="184" t="s">
        <v>105</v>
      </c>
      <c r="C119" s="188">
        <v>7.3459999999999997E-4</v>
      </c>
      <c r="D119" s="188">
        <v>7.7439999999999996E-4</v>
      </c>
      <c r="E119" s="191">
        <v>7615567</v>
      </c>
      <c r="F119" s="240"/>
      <c r="G119" s="191">
        <v>637033</v>
      </c>
      <c r="H119" s="191">
        <v>145980</v>
      </c>
      <c r="I119" s="191">
        <v>811469</v>
      </c>
      <c r="J119" s="191">
        <v>98005</v>
      </c>
      <c r="K119" s="190"/>
      <c r="L119" s="191">
        <v>15246</v>
      </c>
      <c r="M119" s="3"/>
      <c r="N119" s="191">
        <v>0</v>
      </c>
      <c r="O119" s="191">
        <v>172024</v>
      </c>
      <c r="P119" s="190"/>
      <c r="Q119" s="191">
        <v>2738448</v>
      </c>
      <c r="R119" s="191">
        <v>18032</v>
      </c>
      <c r="S119" s="191">
        <v>2756480</v>
      </c>
      <c r="T119" s="191">
        <v>1449454</v>
      </c>
      <c r="U119" s="191">
        <v>1844983</v>
      </c>
      <c r="W119" s="191">
        <f t="shared" si="2"/>
        <v>1973120065.3416827</v>
      </c>
      <c r="X119" s="191">
        <f t="shared" si="3"/>
        <v>2511547781.1053634</v>
      </c>
    </row>
    <row r="120" spans="1:24">
      <c r="A120" s="204">
        <v>32600</v>
      </c>
      <c r="B120" s="184" t="s">
        <v>106</v>
      </c>
      <c r="C120" s="188">
        <v>1.7727300000000001E-2</v>
      </c>
      <c r="D120" s="188">
        <v>1.7152299999999999E-2</v>
      </c>
      <c r="E120" s="191">
        <v>183778157</v>
      </c>
      <c r="F120" s="240"/>
      <c r="G120" s="191">
        <v>15372831</v>
      </c>
      <c r="H120" s="191">
        <v>3522769</v>
      </c>
      <c r="I120" s="191">
        <v>19582285</v>
      </c>
      <c r="J120" s="191">
        <v>2140065</v>
      </c>
      <c r="K120" s="190"/>
      <c r="L120" s="191">
        <v>367912</v>
      </c>
      <c r="M120" s="3"/>
      <c r="N120" s="191">
        <v>0</v>
      </c>
      <c r="O120" s="191">
        <v>1424372</v>
      </c>
      <c r="P120" s="190"/>
      <c r="Q120" s="191">
        <v>66083971</v>
      </c>
      <c r="R120" s="191">
        <v>-1329722</v>
      </c>
      <c r="S120" s="191">
        <v>64754249</v>
      </c>
      <c r="T120" s="191">
        <v>34978095</v>
      </c>
      <c r="U120" s="191">
        <v>44522965</v>
      </c>
      <c r="W120" s="191">
        <f t="shared" si="2"/>
        <v>1973120272.122658</v>
      </c>
      <c r="X120" s="191">
        <f t="shared" si="3"/>
        <v>2511548007.8748593</v>
      </c>
    </row>
    <row r="121" spans="1:24">
      <c r="A121" s="204">
        <v>32605</v>
      </c>
      <c r="B121" s="184" t="s">
        <v>107</v>
      </c>
      <c r="C121" s="188">
        <v>2.5588E-3</v>
      </c>
      <c r="D121" s="188">
        <v>2.5419000000000001E-3</v>
      </c>
      <c r="E121" s="191">
        <v>26526970</v>
      </c>
      <c r="F121" s="240"/>
      <c r="G121" s="191">
        <v>2218950</v>
      </c>
      <c r="H121" s="191">
        <v>508485</v>
      </c>
      <c r="I121" s="191">
        <v>2826553</v>
      </c>
      <c r="J121" s="191">
        <v>502062</v>
      </c>
      <c r="K121" s="190"/>
      <c r="L121" s="191">
        <v>53105</v>
      </c>
      <c r="M121" s="3"/>
      <c r="N121" s="191">
        <v>0</v>
      </c>
      <c r="O121" s="191">
        <v>0</v>
      </c>
      <c r="P121" s="190"/>
      <c r="Q121" s="191">
        <v>9538715</v>
      </c>
      <c r="R121" s="191">
        <v>341720</v>
      </c>
      <c r="S121" s="191">
        <v>9880435</v>
      </c>
      <c r="T121" s="191">
        <v>5048820</v>
      </c>
      <c r="U121" s="191">
        <v>6426549</v>
      </c>
      <c r="W121" s="191">
        <f t="shared" si="2"/>
        <v>1973120212.5996561</v>
      </c>
      <c r="X121" s="191">
        <f t="shared" si="3"/>
        <v>2511547991.2458963</v>
      </c>
    </row>
    <row r="122" spans="1:24">
      <c r="A122" s="204">
        <v>32700</v>
      </c>
      <c r="B122" s="184" t="s">
        <v>108</v>
      </c>
      <c r="C122" s="188">
        <v>1.6184000000000001E-3</v>
      </c>
      <c r="D122" s="188">
        <v>1.6067E-3</v>
      </c>
      <c r="E122" s="191">
        <v>16777883</v>
      </c>
      <c r="F122" s="240"/>
      <c r="G122" s="191">
        <v>1403451</v>
      </c>
      <c r="H122" s="191">
        <v>321608</v>
      </c>
      <c r="I122" s="191">
        <v>1787749</v>
      </c>
      <c r="J122" s="191">
        <v>114685</v>
      </c>
      <c r="K122" s="190"/>
      <c r="L122" s="191">
        <v>33588</v>
      </c>
      <c r="M122" s="3"/>
      <c r="N122" s="191">
        <v>0</v>
      </c>
      <c r="O122" s="191">
        <v>63877</v>
      </c>
      <c r="P122" s="190"/>
      <c r="Q122" s="191">
        <v>6033084</v>
      </c>
      <c r="R122" s="191">
        <v>115092</v>
      </c>
      <c r="S122" s="191">
        <v>6148176</v>
      </c>
      <c r="T122" s="191">
        <v>3193298</v>
      </c>
      <c r="U122" s="191">
        <v>4064689</v>
      </c>
      <c r="W122" s="191">
        <f t="shared" si="2"/>
        <v>1973120365.793376</v>
      </c>
      <c r="X122" s="191">
        <f t="shared" si="3"/>
        <v>2511547825.0123577</v>
      </c>
    </row>
    <row r="123" spans="1:24">
      <c r="A123" s="204">
        <v>32800</v>
      </c>
      <c r="B123" s="184" t="s">
        <v>109</v>
      </c>
      <c r="C123" s="188">
        <v>2.3178000000000001E-3</v>
      </c>
      <c r="D123" s="188">
        <v>2.2322000000000002E-3</v>
      </c>
      <c r="E123" s="191">
        <v>24028533</v>
      </c>
      <c r="F123" s="240"/>
      <c r="G123" s="191">
        <v>2009959</v>
      </c>
      <c r="H123" s="191">
        <v>460593</v>
      </c>
      <c r="I123" s="191">
        <v>2560335</v>
      </c>
      <c r="J123" s="191">
        <v>840450</v>
      </c>
      <c r="K123" s="190"/>
      <c r="L123" s="191">
        <v>48104</v>
      </c>
      <c r="M123" s="3"/>
      <c r="N123" s="191">
        <v>0</v>
      </c>
      <c r="O123" s="191">
        <v>0</v>
      </c>
      <c r="P123" s="190"/>
      <c r="Q123" s="191">
        <v>8640313</v>
      </c>
      <c r="R123" s="191">
        <v>491068</v>
      </c>
      <c r="S123" s="191">
        <v>9131381</v>
      </c>
      <c r="T123" s="191">
        <v>4573298</v>
      </c>
      <c r="U123" s="191">
        <v>5821266</v>
      </c>
      <c r="W123" s="191">
        <f t="shared" si="2"/>
        <v>1973120200.1898351</v>
      </c>
      <c r="X123" s="191">
        <f t="shared" si="3"/>
        <v>2511548019.6738286</v>
      </c>
    </row>
    <row r="124" spans="1:24">
      <c r="A124" s="204">
        <v>32900</v>
      </c>
      <c r="B124" s="184" t="s">
        <v>110</v>
      </c>
      <c r="C124" s="188">
        <v>6.4688000000000002E-3</v>
      </c>
      <c r="D124" s="188">
        <v>6.5721E-3</v>
      </c>
      <c r="E124" s="191">
        <v>67061771</v>
      </c>
      <c r="F124" s="240"/>
      <c r="G124" s="191">
        <v>5609640</v>
      </c>
      <c r="H124" s="191">
        <v>1285480</v>
      </c>
      <c r="I124" s="191">
        <v>7145695</v>
      </c>
      <c r="J124" s="191">
        <v>0</v>
      </c>
      <c r="K124" s="190"/>
      <c r="L124" s="191">
        <v>134253</v>
      </c>
      <c r="M124" s="3"/>
      <c r="N124" s="191">
        <v>0</v>
      </c>
      <c r="O124" s="191">
        <v>1233228</v>
      </c>
      <c r="P124" s="190"/>
      <c r="Q124" s="191">
        <v>24114444</v>
      </c>
      <c r="R124" s="191">
        <v>-565113</v>
      </c>
      <c r="S124" s="191">
        <v>23549331</v>
      </c>
      <c r="T124" s="191">
        <v>12763721</v>
      </c>
      <c r="U124" s="191">
        <v>16246702</v>
      </c>
      <c r="W124" s="191">
        <f t="shared" si="2"/>
        <v>1973120362.354687</v>
      </c>
      <c r="X124" s="191">
        <f t="shared" si="3"/>
        <v>2511548046.0054412</v>
      </c>
    </row>
    <row r="125" spans="1:24">
      <c r="A125" s="204">
        <v>32901</v>
      </c>
      <c r="B125" s="184" t="s">
        <v>393</v>
      </c>
      <c r="C125" s="188">
        <v>1.2579999999999999E-4</v>
      </c>
      <c r="D125" s="188">
        <v>1.6789999999999999E-4</v>
      </c>
      <c r="E125" s="191">
        <v>1304163</v>
      </c>
      <c r="F125" s="240"/>
      <c r="G125" s="191">
        <v>109092</v>
      </c>
      <c r="H125" s="191">
        <v>24999</v>
      </c>
      <c r="I125" s="191">
        <v>138964</v>
      </c>
      <c r="J125" s="191">
        <v>54985</v>
      </c>
      <c r="K125" s="190"/>
      <c r="L125" s="191">
        <v>2611</v>
      </c>
      <c r="M125" s="3"/>
      <c r="N125" s="191">
        <v>0</v>
      </c>
      <c r="O125" s="191">
        <v>302705</v>
      </c>
      <c r="P125" s="190"/>
      <c r="Q125" s="191">
        <v>468958</v>
      </c>
      <c r="R125" s="191">
        <v>-3764</v>
      </c>
      <c r="S125" s="191">
        <v>465194</v>
      </c>
      <c r="T125" s="191">
        <v>248219</v>
      </c>
      <c r="U125" s="191">
        <v>315953</v>
      </c>
      <c r="W125" s="191">
        <f t="shared" si="2"/>
        <v>1973124006.3593006</v>
      </c>
      <c r="X125" s="191">
        <f t="shared" si="3"/>
        <v>2511550079.4912562</v>
      </c>
    </row>
    <row r="126" spans="1:24">
      <c r="A126" s="204">
        <v>32905</v>
      </c>
      <c r="B126" s="184" t="s">
        <v>111</v>
      </c>
      <c r="C126" s="188">
        <v>8.7589999999999999E-4</v>
      </c>
      <c r="D126" s="188">
        <v>9.3470000000000001E-4</v>
      </c>
      <c r="E126" s="191">
        <v>9080418</v>
      </c>
      <c r="F126" s="240"/>
      <c r="G126" s="191">
        <v>759566</v>
      </c>
      <c r="H126" s="191">
        <v>174059</v>
      </c>
      <c r="I126" s="191">
        <v>967554</v>
      </c>
      <c r="J126" s="191">
        <v>53716</v>
      </c>
      <c r="K126" s="190"/>
      <c r="L126" s="191">
        <v>18178</v>
      </c>
      <c r="M126" s="3"/>
      <c r="N126" s="191">
        <v>0</v>
      </c>
      <c r="O126" s="191">
        <v>272681</v>
      </c>
      <c r="P126" s="190"/>
      <c r="Q126" s="191">
        <v>3265187</v>
      </c>
      <c r="R126" s="191">
        <v>-89518</v>
      </c>
      <c r="S126" s="191">
        <v>3175669</v>
      </c>
      <c r="T126" s="191">
        <v>1728256</v>
      </c>
      <c r="U126" s="191">
        <v>2199865</v>
      </c>
      <c r="W126" s="191">
        <f t="shared" si="2"/>
        <v>1973120219.2031054</v>
      </c>
      <c r="X126" s="191">
        <f t="shared" si="3"/>
        <v>2511548121.9317274</v>
      </c>
    </row>
    <row r="127" spans="1:24">
      <c r="A127" s="204">
        <v>32910</v>
      </c>
      <c r="B127" s="184" t="s">
        <v>112</v>
      </c>
      <c r="C127" s="188">
        <v>1.2367999999999999E-3</v>
      </c>
      <c r="D127" s="188">
        <v>1.2187999999999999E-3</v>
      </c>
      <c r="E127" s="191">
        <v>12821852</v>
      </c>
      <c r="F127" s="240"/>
      <c r="G127" s="191">
        <v>1072533</v>
      </c>
      <c r="H127" s="191">
        <v>245777</v>
      </c>
      <c r="I127" s="191">
        <v>1366219</v>
      </c>
      <c r="J127" s="191">
        <v>112180</v>
      </c>
      <c r="K127" s="190"/>
      <c r="L127" s="191">
        <v>25669</v>
      </c>
      <c r="M127" s="3"/>
      <c r="N127" s="191">
        <v>0</v>
      </c>
      <c r="O127" s="191">
        <v>10075</v>
      </c>
      <c r="P127" s="190"/>
      <c r="Q127" s="191">
        <v>4610553</v>
      </c>
      <c r="R127" s="191">
        <v>-14002</v>
      </c>
      <c r="S127" s="191">
        <v>4596551</v>
      </c>
      <c r="T127" s="191">
        <v>2440355</v>
      </c>
      <c r="U127" s="191">
        <v>3106283</v>
      </c>
      <c r="W127" s="191">
        <f t="shared" si="2"/>
        <v>1973120148.7710221</v>
      </c>
      <c r="X127" s="191">
        <f t="shared" si="3"/>
        <v>2511548350.5821476</v>
      </c>
    </row>
    <row r="128" spans="1:24">
      <c r="A128" s="204">
        <v>32920</v>
      </c>
      <c r="B128" s="184" t="s">
        <v>113</v>
      </c>
      <c r="C128" s="188">
        <v>1.0413E-3</v>
      </c>
      <c r="D128" s="188">
        <v>1.0493E-3</v>
      </c>
      <c r="E128" s="191">
        <v>10795112</v>
      </c>
      <c r="F128" s="240"/>
      <c r="G128" s="191">
        <v>902999</v>
      </c>
      <c r="H128" s="191">
        <v>206927</v>
      </c>
      <c r="I128" s="191">
        <v>1150262</v>
      </c>
      <c r="J128" s="191">
        <v>49545</v>
      </c>
      <c r="K128" s="190"/>
      <c r="L128" s="191">
        <v>21611</v>
      </c>
      <c r="M128" s="3"/>
      <c r="N128" s="191">
        <v>0</v>
      </c>
      <c r="O128" s="191">
        <v>139145</v>
      </c>
      <c r="P128" s="190"/>
      <c r="Q128" s="191">
        <v>3881766</v>
      </c>
      <c r="R128" s="191">
        <v>-39810</v>
      </c>
      <c r="S128" s="191">
        <v>3841956</v>
      </c>
      <c r="T128" s="191">
        <v>2054610</v>
      </c>
      <c r="U128" s="191">
        <v>2615275</v>
      </c>
      <c r="W128" s="191">
        <f t="shared" si="2"/>
        <v>1973120138.2886777</v>
      </c>
      <c r="X128" s="191">
        <f t="shared" si="3"/>
        <v>2511548064.9188514</v>
      </c>
    </row>
    <row r="129" spans="1:24">
      <c r="A129" s="204">
        <v>33000</v>
      </c>
      <c r="B129" s="184" t="s">
        <v>114</v>
      </c>
      <c r="C129" s="188">
        <v>2.4646E-3</v>
      </c>
      <c r="D129" s="188">
        <v>2.4895E-3</v>
      </c>
      <c r="E129" s="191">
        <v>25550402</v>
      </c>
      <c r="F129" s="240"/>
      <c r="G129" s="191">
        <v>2137262</v>
      </c>
      <c r="H129" s="191">
        <v>489765</v>
      </c>
      <c r="I129" s="191">
        <v>2722496</v>
      </c>
      <c r="J129" s="191">
        <v>0</v>
      </c>
      <c r="K129" s="190"/>
      <c r="L129" s="191">
        <v>51150</v>
      </c>
      <c r="M129" s="3"/>
      <c r="N129" s="191">
        <v>0</v>
      </c>
      <c r="O129" s="191">
        <v>553172</v>
      </c>
      <c r="P129" s="190"/>
      <c r="Q129" s="191">
        <v>9187556</v>
      </c>
      <c r="R129" s="191">
        <v>-361618</v>
      </c>
      <c r="S129" s="191">
        <v>8825938</v>
      </c>
      <c r="T129" s="191">
        <v>4862952</v>
      </c>
      <c r="U129" s="191">
        <v>6189961</v>
      </c>
      <c r="W129" s="191">
        <f t="shared" si="2"/>
        <v>1973120181.7739186</v>
      </c>
      <c r="X129" s="191">
        <f t="shared" si="3"/>
        <v>2511547918.5263329</v>
      </c>
    </row>
    <row r="130" spans="1:24">
      <c r="A130" s="204">
        <v>33001</v>
      </c>
      <c r="B130" s="184" t="s">
        <v>115</v>
      </c>
      <c r="C130" s="188">
        <v>5.9599999999999999E-5</v>
      </c>
      <c r="D130" s="188">
        <v>7.64E-5</v>
      </c>
      <c r="E130" s="191">
        <v>617871</v>
      </c>
      <c r="F130" s="240"/>
      <c r="G130" s="191">
        <v>51684</v>
      </c>
      <c r="H130" s="191">
        <v>11844</v>
      </c>
      <c r="I130" s="191">
        <v>65837</v>
      </c>
      <c r="J130" s="191">
        <v>14358</v>
      </c>
      <c r="K130" s="190"/>
      <c r="L130" s="191">
        <v>1237</v>
      </c>
      <c r="M130" s="3"/>
      <c r="N130" s="191">
        <v>0</v>
      </c>
      <c r="O130" s="191">
        <v>111515</v>
      </c>
      <c r="P130" s="190"/>
      <c r="Q130" s="191">
        <v>222177</v>
      </c>
      <c r="R130" s="191">
        <v>-13251</v>
      </c>
      <c r="S130" s="191">
        <v>208926</v>
      </c>
      <c r="T130" s="191">
        <v>117598</v>
      </c>
      <c r="U130" s="191">
        <v>149688</v>
      </c>
      <c r="W130" s="191">
        <f t="shared" si="2"/>
        <v>1973120805.3691275</v>
      </c>
      <c r="X130" s="191">
        <f t="shared" si="3"/>
        <v>2511543624.1610737</v>
      </c>
    </row>
    <row r="131" spans="1:24">
      <c r="A131" s="204">
        <v>33027</v>
      </c>
      <c r="B131" s="184" t="s">
        <v>116</v>
      </c>
      <c r="C131" s="188">
        <v>3.2840000000000001E-4</v>
      </c>
      <c r="D131" s="188">
        <v>3.0729999999999999E-4</v>
      </c>
      <c r="E131" s="191">
        <v>3404509</v>
      </c>
      <c r="F131" s="240"/>
      <c r="G131" s="191">
        <v>284783</v>
      </c>
      <c r="H131" s="191">
        <v>65260</v>
      </c>
      <c r="I131" s="191">
        <v>362764</v>
      </c>
      <c r="J131" s="191">
        <v>116689</v>
      </c>
      <c r="K131" s="190"/>
      <c r="L131" s="191">
        <v>6816</v>
      </c>
      <c r="M131" s="3"/>
      <c r="N131" s="191">
        <v>0</v>
      </c>
      <c r="O131" s="191">
        <v>0</v>
      </c>
      <c r="P131" s="190"/>
      <c r="Q131" s="191">
        <v>1224212</v>
      </c>
      <c r="R131" s="191">
        <v>126355</v>
      </c>
      <c r="S131" s="191">
        <v>1350567</v>
      </c>
      <c r="T131" s="191">
        <v>647973</v>
      </c>
      <c r="U131" s="191">
        <v>824792</v>
      </c>
      <c r="W131" s="191">
        <f t="shared" si="2"/>
        <v>1973121193.6662605</v>
      </c>
      <c r="X131" s="191">
        <f t="shared" si="3"/>
        <v>2511546894.0316687</v>
      </c>
    </row>
    <row r="132" spans="1:24">
      <c r="A132" s="204">
        <v>33100</v>
      </c>
      <c r="B132" s="184" t="s">
        <v>117</v>
      </c>
      <c r="C132" s="188">
        <v>3.339E-3</v>
      </c>
      <c r="D132" s="188">
        <v>3.4607000000000001E-3</v>
      </c>
      <c r="E132" s="191">
        <v>34615269</v>
      </c>
      <c r="F132" s="240"/>
      <c r="G132" s="191">
        <v>2895527</v>
      </c>
      <c r="H132" s="191">
        <v>663526</v>
      </c>
      <c r="I132" s="191">
        <v>3688393</v>
      </c>
      <c r="J132" s="191">
        <v>27021</v>
      </c>
      <c r="K132" s="190"/>
      <c r="L132" s="191">
        <v>69298</v>
      </c>
      <c r="M132" s="3"/>
      <c r="N132" s="191">
        <v>0</v>
      </c>
      <c r="O132" s="191">
        <v>1107774</v>
      </c>
      <c r="P132" s="190"/>
      <c r="Q132" s="191">
        <v>12447151</v>
      </c>
      <c r="R132" s="191">
        <v>-374602</v>
      </c>
      <c r="S132" s="191">
        <v>12072549</v>
      </c>
      <c r="T132" s="191">
        <v>6588249</v>
      </c>
      <c r="U132" s="191">
        <v>8386059</v>
      </c>
      <c r="W132" s="191">
        <f t="shared" si="2"/>
        <v>1973120395.3279426</v>
      </c>
      <c r="X132" s="191">
        <f t="shared" si="3"/>
        <v>2511548068.2839174</v>
      </c>
    </row>
    <row r="133" spans="1:24">
      <c r="A133" s="204">
        <v>33105</v>
      </c>
      <c r="B133" s="184" t="s">
        <v>118</v>
      </c>
      <c r="C133" s="188">
        <v>3.6719999999999998E-4</v>
      </c>
      <c r="D133" s="188">
        <v>3.9429999999999999E-4</v>
      </c>
      <c r="E133" s="191">
        <v>3806747</v>
      </c>
      <c r="F133" s="240"/>
      <c r="G133" s="191">
        <v>318430</v>
      </c>
      <c r="H133" s="191">
        <v>72970</v>
      </c>
      <c r="I133" s="191">
        <v>405624</v>
      </c>
      <c r="J133" s="191">
        <v>16197</v>
      </c>
      <c r="K133" s="190"/>
      <c r="L133" s="191">
        <v>7621</v>
      </c>
      <c r="M133" s="3"/>
      <c r="N133" s="191">
        <v>0</v>
      </c>
      <c r="O133" s="191">
        <v>145873</v>
      </c>
      <c r="P133" s="190"/>
      <c r="Q133" s="191">
        <v>1368851</v>
      </c>
      <c r="R133" s="191">
        <v>-76302</v>
      </c>
      <c r="S133" s="191">
        <v>1292549</v>
      </c>
      <c r="T133" s="191">
        <v>724530</v>
      </c>
      <c r="U133" s="191">
        <v>922240</v>
      </c>
      <c r="W133" s="191">
        <f t="shared" si="2"/>
        <v>1973120915.0326798</v>
      </c>
      <c r="X133" s="191">
        <f t="shared" si="3"/>
        <v>2511546840.9586058</v>
      </c>
    </row>
    <row r="134" spans="1:24">
      <c r="A134" s="204">
        <v>33200</v>
      </c>
      <c r="B134" s="184" t="s">
        <v>119</v>
      </c>
      <c r="C134" s="188">
        <v>1.57863E-2</v>
      </c>
      <c r="D134" s="188">
        <v>1.52535E-2</v>
      </c>
      <c r="E134" s="191">
        <v>163655893</v>
      </c>
      <c r="F134" s="240"/>
      <c r="G134" s="191">
        <v>13689627</v>
      </c>
      <c r="H134" s="191">
        <v>3137054</v>
      </c>
      <c r="I134" s="191">
        <v>17438178</v>
      </c>
      <c r="J134" s="191">
        <v>1392150</v>
      </c>
      <c r="K134" s="190"/>
      <c r="L134" s="191">
        <v>327629</v>
      </c>
      <c r="M134" s="3"/>
      <c r="N134" s="191">
        <v>0</v>
      </c>
      <c r="O134" s="191">
        <v>2090084</v>
      </c>
      <c r="P134" s="190"/>
      <c r="Q134" s="191">
        <v>58848295</v>
      </c>
      <c r="R134" s="191">
        <v>-546168</v>
      </c>
      <c r="S134" s="191">
        <v>58302127</v>
      </c>
      <c r="T134" s="191">
        <v>31148269</v>
      </c>
      <c r="U134" s="191">
        <v>39648050</v>
      </c>
      <c r="W134" s="191">
        <f t="shared" si="2"/>
        <v>1973120300.5137367</v>
      </c>
      <c r="X134" s="191">
        <f t="shared" si="3"/>
        <v>2511547987.8122168</v>
      </c>
    </row>
    <row r="135" spans="1:24">
      <c r="A135" s="204">
        <v>33202</v>
      </c>
      <c r="B135" s="184" t="s">
        <v>120</v>
      </c>
      <c r="C135" s="188">
        <v>2.587E-4</v>
      </c>
      <c r="D135" s="188">
        <v>2.653E-4</v>
      </c>
      <c r="E135" s="191">
        <v>2681932</v>
      </c>
      <c r="F135" s="240"/>
      <c r="G135" s="191">
        <v>224341</v>
      </c>
      <c r="H135" s="191">
        <v>51409</v>
      </c>
      <c r="I135" s="191">
        <v>285770</v>
      </c>
      <c r="J135" s="191">
        <v>118736</v>
      </c>
      <c r="K135" s="190"/>
      <c r="L135" s="191">
        <v>5369</v>
      </c>
      <c r="M135" s="3"/>
      <c r="N135" s="191">
        <v>0</v>
      </c>
      <c r="O135" s="191">
        <v>108874</v>
      </c>
      <c r="P135" s="190"/>
      <c r="Q135" s="191">
        <v>964384</v>
      </c>
      <c r="R135" s="191">
        <v>62181</v>
      </c>
      <c r="S135" s="191">
        <v>1026565</v>
      </c>
      <c r="T135" s="191">
        <v>510446</v>
      </c>
      <c r="U135" s="191">
        <v>649737</v>
      </c>
      <c r="W135" s="191">
        <f t="shared" si="2"/>
        <v>1973119443.3706996</v>
      </c>
      <c r="X135" s="191">
        <f t="shared" si="3"/>
        <v>2511546192.5009665</v>
      </c>
    </row>
    <row r="136" spans="1:24">
      <c r="A136" s="204">
        <v>33203</v>
      </c>
      <c r="B136" s="184" t="s">
        <v>121</v>
      </c>
      <c r="C136" s="188">
        <v>1.5019999999999999E-4</v>
      </c>
      <c r="D136" s="188">
        <v>1.3520000000000001E-4</v>
      </c>
      <c r="E136" s="191">
        <v>1557117</v>
      </c>
      <c r="F136" s="240"/>
      <c r="G136" s="191">
        <v>130251</v>
      </c>
      <c r="H136" s="191">
        <v>29848</v>
      </c>
      <c r="I136" s="191">
        <v>165917</v>
      </c>
      <c r="J136" s="191">
        <v>29881</v>
      </c>
      <c r="K136" s="190"/>
      <c r="L136" s="191">
        <v>3117</v>
      </c>
      <c r="M136" s="3"/>
      <c r="N136" s="191">
        <v>0</v>
      </c>
      <c r="O136" s="191">
        <v>49991</v>
      </c>
      <c r="P136" s="190"/>
      <c r="Q136" s="191">
        <v>559917</v>
      </c>
      <c r="R136" s="191">
        <v>-16632</v>
      </c>
      <c r="S136" s="191">
        <v>543285</v>
      </c>
      <c r="T136" s="191">
        <v>296363</v>
      </c>
      <c r="U136" s="191">
        <v>377235</v>
      </c>
      <c r="W136" s="191">
        <f t="shared" si="2"/>
        <v>1973122503.3288949</v>
      </c>
      <c r="X136" s="191">
        <f t="shared" si="3"/>
        <v>2511551264.9800267</v>
      </c>
    </row>
    <row r="137" spans="1:24">
      <c r="A137" s="204">
        <v>33204</v>
      </c>
      <c r="B137" s="184" t="s">
        <v>122</v>
      </c>
      <c r="C137" s="188">
        <v>4.459E-4</v>
      </c>
      <c r="D137" s="188">
        <v>4.1310000000000001E-4</v>
      </c>
      <c r="E137" s="191">
        <v>4622626</v>
      </c>
      <c r="F137" s="240"/>
      <c r="G137" s="191">
        <v>386677</v>
      </c>
      <c r="H137" s="191">
        <v>88609</v>
      </c>
      <c r="I137" s="191">
        <v>492559</v>
      </c>
      <c r="J137" s="191">
        <v>10570</v>
      </c>
      <c r="K137" s="190"/>
      <c r="L137" s="191">
        <v>9254</v>
      </c>
      <c r="M137" s="3"/>
      <c r="N137" s="191">
        <v>0</v>
      </c>
      <c r="O137" s="191">
        <v>202078</v>
      </c>
      <c r="P137" s="190"/>
      <c r="Q137" s="191">
        <v>1662230</v>
      </c>
      <c r="R137" s="191">
        <v>-99192</v>
      </c>
      <c r="S137" s="191">
        <v>1563038</v>
      </c>
      <c r="T137" s="191">
        <v>879814</v>
      </c>
      <c r="U137" s="191">
        <v>1119899</v>
      </c>
      <c r="W137" s="191">
        <f t="shared" ref="W137:W200" si="4">+T137/C137</f>
        <v>1973119533.5276968</v>
      </c>
      <c r="X137" s="191">
        <f t="shared" ref="X137:X200" si="5">+U137/C137</f>
        <v>2511547432.159677</v>
      </c>
    </row>
    <row r="138" spans="1:24">
      <c r="A138" s="204">
        <v>33205</v>
      </c>
      <c r="B138" s="184" t="s">
        <v>123</v>
      </c>
      <c r="C138" s="188">
        <v>1.2102E-3</v>
      </c>
      <c r="D138" s="188">
        <v>1.2589999999999999E-3</v>
      </c>
      <c r="E138" s="191">
        <v>12546091</v>
      </c>
      <c r="F138" s="240"/>
      <c r="G138" s="191">
        <v>1049466</v>
      </c>
      <c r="H138" s="191">
        <v>240491</v>
      </c>
      <c r="I138" s="191">
        <v>1336835</v>
      </c>
      <c r="J138" s="191">
        <v>89789</v>
      </c>
      <c r="K138" s="190"/>
      <c r="L138" s="191">
        <v>25116</v>
      </c>
      <c r="M138" s="3"/>
      <c r="N138" s="191">
        <v>0</v>
      </c>
      <c r="O138" s="191">
        <v>333471</v>
      </c>
      <c r="P138" s="190"/>
      <c r="Q138" s="191">
        <v>4511393</v>
      </c>
      <c r="R138" s="191">
        <v>-8504</v>
      </c>
      <c r="S138" s="191">
        <v>4502889</v>
      </c>
      <c r="T138" s="191">
        <v>2387870</v>
      </c>
      <c r="U138" s="191">
        <v>3039475</v>
      </c>
      <c r="W138" s="191">
        <f t="shared" si="4"/>
        <v>1973120145.4305072</v>
      </c>
      <c r="X138" s="191">
        <f t="shared" si="5"/>
        <v>2511547678.0697403</v>
      </c>
    </row>
    <row r="139" spans="1:24">
      <c r="A139" s="204">
        <v>33206</v>
      </c>
      <c r="B139" s="184" t="s">
        <v>124</v>
      </c>
      <c r="C139" s="188">
        <v>1.182E-4</v>
      </c>
      <c r="D139" s="188">
        <v>1.2180000000000001E-4</v>
      </c>
      <c r="E139" s="191">
        <v>1225374</v>
      </c>
      <c r="F139" s="240"/>
      <c r="G139" s="191">
        <v>102501</v>
      </c>
      <c r="H139" s="191">
        <v>23489</v>
      </c>
      <c r="I139" s="191">
        <v>130568</v>
      </c>
      <c r="J139" s="191">
        <v>29548</v>
      </c>
      <c r="K139" s="190"/>
      <c r="L139" s="191">
        <v>2453</v>
      </c>
      <c r="M139" s="3"/>
      <c r="N139" s="191">
        <v>0</v>
      </c>
      <c r="O139" s="191">
        <v>21912</v>
      </c>
      <c r="P139" s="190"/>
      <c r="Q139" s="191">
        <v>440627</v>
      </c>
      <c r="R139" s="191">
        <v>12291</v>
      </c>
      <c r="S139" s="191">
        <v>452918</v>
      </c>
      <c r="T139" s="191">
        <v>233223</v>
      </c>
      <c r="U139" s="191">
        <v>296865</v>
      </c>
      <c r="W139" s="191">
        <f t="shared" si="4"/>
        <v>1973121827.4111676</v>
      </c>
      <c r="X139" s="191">
        <f t="shared" si="5"/>
        <v>2511548223.3502536</v>
      </c>
    </row>
    <row r="140" spans="1:24">
      <c r="A140" s="204">
        <v>33207</v>
      </c>
      <c r="B140" s="184" t="s">
        <v>343</v>
      </c>
      <c r="C140" s="188">
        <v>4.0900000000000002E-4</v>
      </c>
      <c r="D140" s="188">
        <v>3.5290000000000001E-4</v>
      </c>
      <c r="E140" s="191">
        <v>4240085</v>
      </c>
      <c r="F140" s="240"/>
      <c r="G140" s="191">
        <v>354678</v>
      </c>
      <c r="H140" s="191">
        <v>81276</v>
      </c>
      <c r="I140" s="191">
        <v>451798</v>
      </c>
      <c r="J140" s="191">
        <v>309827</v>
      </c>
      <c r="K140" s="190"/>
      <c r="L140" s="191">
        <v>8488</v>
      </c>
      <c r="M140" s="3"/>
      <c r="N140" s="191">
        <v>0</v>
      </c>
      <c r="O140" s="191">
        <v>0</v>
      </c>
      <c r="P140" s="190"/>
      <c r="Q140" s="191">
        <v>1524673</v>
      </c>
      <c r="R140" s="191">
        <v>319519</v>
      </c>
      <c r="S140" s="191">
        <v>1844192</v>
      </c>
      <c r="T140" s="191">
        <v>807006</v>
      </c>
      <c r="U140" s="191">
        <v>1027223</v>
      </c>
      <c r="W140" s="191">
        <f t="shared" si="4"/>
        <v>1973119804.4009778</v>
      </c>
      <c r="X140" s="191">
        <f t="shared" si="5"/>
        <v>2511547677.2616134</v>
      </c>
    </row>
    <row r="141" spans="1:24">
      <c r="A141" s="204">
        <v>33208</v>
      </c>
      <c r="B141" s="184" t="s">
        <v>344</v>
      </c>
      <c r="C141" s="188">
        <v>0</v>
      </c>
      <c r="D141" s="188">
        <v>0</v>
      </c>
      <c r="E141" s="191">
        <v>0</v>
      </c>
      <c r="F141" s="240"/>
      <c r="G141" s="191">
        <v>0</v>
      </c>
      <c r="H141" s="191">
        <v>0</v>
      </c>
      <c r="I141" s="191">
        <v>0</v>
      </c>
      <c r="J141" s="191">
        <v>0</v>
      </c>
      <c r="K141" s="190"/>
      <c r="L141" s="191">
        <v>0</v>
      </c>
      <c r="M141" s="3"/>
      <c r="N141" s="191">
        <v>0</v>
      </c>
      <c r="O141" s="191">
        <v>46195</v>
      </c>
      <c r="P141" s="190"/>
      <c r="Q141" s="191">
        <v>0</v>
      </c>
      <c r="R141" s="191">
        <v>-27149</v>
      </c>
      <c r="S141" s="191">
        <v>-27149</v>
      </c>
      <c r="T141" s="191">
        <v>0</v>
      </c>
      <c r="U141" s="191">
        <v>0</v>
      </c>
      <c r="W141" s="191"/>
      <c r="X141" s="191"/>
    </row>
    <row r="142" spans="1:24">
      <c r="A142" s="204">
        <v>33209</v>
      </c>
      <c r="B142" s="184" t="s">
        <v>345</v>
      </c>
      <c r="C142" s="188">
        <v>1.175E-4</v>
      </c>
      <c r="D142" s="188">
        <v>1.036E-4</v>
      </c>
      <c r="E142" s="191">
        <v>1218117</v>
      </c>
      <c r="F142" s="240"/>
      <c r="G142" s="191">
        <v>101894</v>
      </c>
      <c r="H142" s="191">
        <v>23350</v>
      </c>
      <c r="I142" s="191">
        <v>129795</v>
      </c>
      <c r="J142" s="191">
        <v>124741</v>
      </c>
      <c r="K142" s="190"/>
      <c r="L142" s="191">
        <v>2439</v>
      </c>
      <c r="M142" s="3"/>
      <c r="N142" s="191">
        <v>0</v>
      </c>
      <c r="O142" s="191">
        <v>0</v>
      </c>
      <c r="P142" s="190"/>
      <c r="Q142" s="191">
        <v>438017</v>
      </c>
      <c r="R142" s="191">
        <v>104191</v>
      </c>
      <c r="S142" s="191">
        <v>542208</v>
      </c>
      <c r="T142" s="191">
        <v>231842</v>
      </c>
      <c r="U142" s="191">
        <v>295107</v>
      </c>
      <c r="W142" s="191">
        <f t="shared" si="4"/>
        <v>1973123404.2553191</v>
      </c>
      <c r="X142" s="191">
        <f t="shared" si="5"/>
        <v>2511548936.1702127</v>
      </c>
    </row>
    <row r="143" spans="1:24">
      <c r="A143" s="204">
        <v>33300</v>
      </c>
      <c r="B143" s="184" t="s">
        <v>125</v>
      </c>
      <c r="C143" s="188">
        <v>2.2691999999999999E-3</v>
      </c>
      <c r="D143" s="188">
        <v>2.3040000000000001E-3</v>
      </c>
      <c r="E143" s="191">
        <v>23524699</v>
      </c>
      <c r="F143" s="240"/>
      <c r="G143" s="191">
        <v>1967814</v>
      </c>
      <c r="H143" s="191">
        <v>450935</v>
      </c>
      <c r="I143" s="191">
        <v>2506649</v>
      </c>
      <c r="J143" s="191">
        <v>0</v>
      </c>
      <c r="K143" s="190"/>
      <c r="L143" s="191">
        <v>47095</v>
      </c>
      <c r="M143" s="3"/>
      <c r="N143" s="191">
        <v>0</v>
      </c>
      <c r="O143" s="191">
        <v>287748</v>
      </c>
      <c r="P143" s="190"/>
      <c r="Q143" s="191">
        <v>8459142</v>
      </c>
      <c r="R143" s="191">
        <v>-117221</v>
      </c>
      <c r="S143" s="191">
        <v>8341921</v>
      </c>
      <c r="T143" s="191">
        <v>4477405</v>
      </c>
      <c r="U143" s="191">
        <v>5699205</v>
      </c>
      <c r="W143" s="191">
        <f t="shared" si="4"/>
        <v>1973120482.9895999</v>
      </c>
      <c r="X143" s="191">
        <f t="shared" si="5"/>
        <v>2511548122.6864095</v>
      </c>
    </row>
    <row r="144" spans="1:24">
      <c r="A144" s="204">
        <v>33305</v>
      </c>
      <c r="B144" s="184" t="s">
        <v>126</v>
      </c>
      <c r="C144" s="188">
        <v>5.3930000000000004E-4</v>
      </c>
      <c r="D144" s="188">
        <v>5.5380000000000002E-4</v>
      </c>
      <c r="E144" s="191">
        <v>5590900</v>
      </c>
      <c r="F144" s="240"/>
      <c r="G144" s="191">
        <v>467672</v>
      </c>
      <c r="H144" s="191">
        <v>107170</v>
      </c>
      <c r="I144" s="191">
        <v>595732</v>
      </c>
      <c r="J144" s="191">
        <v>88357</v>
      </c>
      <c r="K144" s="190"/>
      <c r="L144" s="191">
        <v>11193</v>
      </c>
      <c r="M144" s="3"/>
      <c r="N144" s="191">
        <v>0</v>
      </c>
      <c r="O144" s="191">
        <v>8320</v>
      </c>
      <c r="P144" s="190"/>
      <c r="Q144" s="191">
        <v>2010407</v>
      </c>
      <c r="R144" s="191">
        <v>34849</v>
      </c>
      <c r="S144" s="191">
        <v>2045256</v>
      </c>
      <c r="T144" s="191">
        <v>1064104</v>
      </c>
      <c r="U144" s="191">
        <v>1354478</v>
      </c>
      <c r="W144" s="191">
        <f t="shared" si="4"/>
        <v>1973120712.0341182</v>
      </c>
      <c r="X144" s="191">
        <f t="shared" si="5"/>
        <v>2511548303.3562021</v>
      </c>
    </row>
    <row r="145" spans="1:24">
      <c r="A145" s="204">
        <v>33400</v>
      </c>
      <c r="B145" s="184" t="s">
        <v>127</v>
      </c>
      <c r="C145" s="188">
        <v>2.0634099999999999E-2</v>
      </c>
      <c r="D145" s="188">
        <v>2.06883E-2</v>
      </c>
      <c r="E145" s="191">
        <v>213912827</v>
      </c>
      <c r="F145" s="240"/>
      <c r="G145" s="191">
        <v>17893561</v>
      </c>
      <c r="H145" s="191">
        <v>4100408</v>
      </c>
      <c r="I145" s="191">
        <v>22793252</v>
      </c>
      <c r="J145" s="191">
        <v>412990</v>
      </c>
      <c r="K145" s="190"/>
      <c r="L145" s="191">
        <v>428240</v>
      </c>
      <c r="M145" s="3"/>
      <c r="N145" s="191">
        <v>0</v>
      </c>
      <c r="O145" s="191">
        <v>2779468</v>
      </c>
      <c r="P145" s="190"/>
      <c r="Q145" s="191">
        <v>76919963</v>
      </c>
      <c r="R145" s="191">
        <v>-451396</v>
      </c>
      <c r="S145" s="191">
        <v>76468567</v>
      </c>
      <c r="T145" s="191">
        <v>40713562</v>
      </c>
      <c r="U145" s="191">
        <v>51823533</v>
      </c>
      <c r="W145" s="191">
        <f t="shared" si="4"/>
        <v>1973120320.2465823</v>
      </c>
      <c r="X145" s="191">
        <f t="shared" si="5"/>
        <v>2511548020.025104</v>
      </c>
    </row>
    <row r="146" spans="1:24">
      <c r="A146" s="204">
        <v>33402</v>
      </c>
      <c r="B146" s="184" t="s">
        <v>128</v>
      </c>
      <c r="C146" s="188">
        <v>1.7259999999999999E-4</v>
      </c>
      <c r="D146" s="188">
        <v>1.7430000000000001E-4</v>
      </c>
      <c r="E146" s="191">
        <v>1789337</v>
      </c>
      <c r="F146" s="240"/>
      <c r="G146" s="191">
        <v>149676</v>
      </c>
      <c r="H146" s="191">
        <v>34299</v>
      </c>
      <c r="I146" s="191">
        <v>190661</v>
      </c>
      <c r="J146" s="191">
        <v>10596</v>
      </c>
      <c r="K146" s="190"/>
      <c r="L146" s="191">
        <v>3582</v>
      </c>
      <c r="M146" s="3"/>
      <c r="N146" s="191">
        <v>0</v>
      </c>
      <c r="O146" s="191">
        <v>38717</v>
      </c>
      <c r="P146" s="190"/>
      <c r="Q146" s="191">
        <v>643420</v>
      </c>
      <c r="R146" s="191">
        <v>-4428</v>
      </c>
      <c r="S146" s="191">
        <v>638992</v>
      </c>
      <c r="T146" s="191">
        <v>340561</v>
      </c>
      <c r="U146" s="191">
        <v>433493</v>
      </c>
      <c r="W146" s="191">
        <f t="shared" si="4"/>
        <v>1973122827.3464658</v>
      </c>
      <c r="X146" s="191">
        <f t="shared" si="5"/>
        <v>2511546929.3163385</v>
      </c>
    </row>
    <row r="147" spans="1:24">
      <c r="A147" s="204">
        <v>33403</v>
      </c>
      <c r="B147" s="184" t="s">
        <v>286</v>
      </c>
      <c r="C147" s="188">
        <v>0</v>
      </c>
      <c r="D147" s="188">
        <v>0</v>
      </c>
      <c r="E147" s="191">
        <v>0</v>
      </c>
      <c r="F147" s="240"/>
      <c r="G147" s="191">
        <v>0</v>
      </c>
      <c r="H147" s="191">
        <v>0</v>
      </c>
      <c r="I147" s="191">
        <v>0</v>
      </c>
      <c r="J147" s="191">
        <v>0</v>
      </c>
      <c r="K147" s="190"/>
      <c r="L147" s="191">
        <v>0</v>
      </c>
      <c r="M147" s="3"/>
      <c r="N147" s="191">
        <v>0</v>
      </c>
      <c r="O147" s="191">
        <v>0</v>
      </c>
      <c r="P147" s="190"/>
      <c r="Q147" s="191">
        <v>0</v>
      </c>
      <c r="R147" s="191">
        <v>0</v>
      </c>
      <c r="S147" s="191">
        <v>0</v>
      </c>
      <c r="T147" s="191">
        <v>0</v>
      </c>
      <c r="U147" s="191">
        <v>0</v>
      </c>
      <c r="W147" s="191"/>
      <c r="X147" s="191"/>
    </row>
    <row r="148" spans="1:24">
      <c r="A148" s="204">
        <v>33405</v>
      </c>
      <c r="B148" s="184" t="s">
        <v>129</v>
      </c>
      <c r="C148" s="188">
        <v>1.8158E-3</v>
      </c>
      <c r="D148" s="188">
        <v>1.8523999999999999E-3</v>
      </c>
      <c r="E148" s="191">
        <v>18824321</v>
      </c>
      <c r="F148" s="240"/>
      <c r="G148" s="191">
        <v>1574633</v>
      </c>
      <c r="H148" s="191">
        <v>360836</v>
      </c>
      <c r="I148" s="191">
        <v>2005805</v>
      </c>
      <c r="J148" s="191">
        <v>37268</v>
      </c>
      <c r="K148" s="190"/>
      <c r="L148" s="191">
        <v>37685</v>
      </c>
      <c r="M148" s="3"/>
      <c r="N148" s="191">
        <v>0</v>
      </c>
      <c r="O148" s="191">
        <v>257159</v>
      </c>
      <c r="P148" s="190"/>
      <c r="Q148" s="191">
        <v>6768954</v>
      </c>
      <c r="R148" s="191">
        <v>-86591</v>
      </c>
      <c r="S148" s="191">
        <v>6682363</v>
      </c>
      <c r="T148" s="191">
        <v>3582792</v>
      </c>
      <c r="U148" s="191">
        <v>4560469</v>
      </c>
      <c r="W148" s="191">
        <f t="shared" si="4"/>
        <v>1973120387.7078974</v>
      </c>
      <c r="X148" s="191">
        <f t="shared" si="5"/>
        <v>2511548077.9821568</v>
      </c>
    </row>
    <row r="149" spans="1:24">
      <c r="A149" s="204">
        <v>33500</v>
      </c>
      <c r="B149" s="184" t="s">
        <v>130</v>
      </c>
      <c r="C149" s="188">
        <v>3.1164000000000001E-3</v>
      </c>
      <c r="D149" s="188">
        <v>3.1440000000000001E-3</v>
      </c>
      <c r="E149" s="191">
        <v>32307585</v>
      </c>
      <c r="F149" s="240"/>
      <c r="G149" s="191">
        <v>2702492</v>
      </c>
      <c r="H149" s="191">
        <v>619291</v>
      </c>
      <c r="I149" s="191">
        <v>3442500</v>
      </c>
      <c r="J149" s="191">
        <v>23378</v>
      </c>
      <c r="K149" s="190"/>
      <c r="L149" s="191">
        <v>64678</v>
      </c>
      <c r="M149" s="3"/>
      <c r="N149" s="191">
        <v>0</v>
      </c>
      <c r="O149" s="191">
        <v>1518131</v>
      </c>
      <c r="P149" s="190"/>
      <c r="Q149" s="191">
        <v>11617341</v>
      </c>
      <c r="R149" s="191">
        <v>-680404</v>
      </c>
      <c r="S149" s="191">
        <v>10936937</v>
      </c>
      <c r="T149" s="191">
        <v>6149032</v>
      </c>
      <c r="U149" s="191">
        <v>7826988</v>
      </c>
      <c r="W149" s="191">
        <f t="shared" si="4"/>
        <v>1973120266.9747143</v>
      </c>
      <c r="X149" s="191">
        <f t="shared" si="5"/>
        <v>2511547939.9306893</v>
      </c>
    </row>
    <row r="150" spans="1:24">
      <c r="A150" s="204">
        <v>33501</v>
      </c>
      <c r="B150" s="184" t="s">
        <v>131</v>
      </c>
      <c r="C150" s="188">
        <v>8.3399999999999994E-5</v>
      </c>
      <c r="D150" s="188">
        <v>7.5699999999999997E-5</v>
      </c>
      <c r="E150" s="191">
        <v>864604</v>
      </c>
      <c r="F150" s="240"/>
      <c r="G150" s="191">
        <v>72323</v>
      </c>
      <c r="H150" s="191">
        <v>16573</v>
      </c>
      <c r="I150" s="191">
        <v>92127</v>
      </c>
      <c r="J150" s="191">
        <v>40711</v>
      </c>
      <c r="K150" s="190"/>
      <c r="L150" s="191">
        <v>1731</v>
      </c>
      <c r="M150" s="3"/>
      <c r="N150" s="191">
        <v>0</v>
      </c>
      <c r="O150" s="191">
        <v>13557</v>
      </c>
      <c r="P150" s="190"/>
      <c r="Q150" s="191">
        <v>310899</v>
      </c>
      <c r="R150" s="191">
        <v>13742</v>
      </c>
      <c r="S150" s="191">
        <v>324641</v>
      </c>
      <c r="T150" s="191">
        <v>164558</v>
      </c>
      <c r="U150" s="191">
        <v>209463</v>
      </c>
      <c r="W150" s="191">
        <f t="shared" si="4"/>
        <v>1973117505.995204</v>
      </c>
      <c r="X150" s="191">
        <f t="shared" si="5"/>
        <v>2511546762.5899282</v>
      </c>
    </row>
    <row r="151" spans="1:24">
      <c r="A151" s="204">
        <v>33600</v>
      </c>
      <c r="B151" s="184" t="s">
        <v>132</v>
      </c>
      <c r="C151" s="188">
        <v>1.10314E-2</v>
      </c>
      <c r="D151" s="188">
        <v>1.1249E-2</v>
      </c>
      <c r="E151" s="191">
        <v>114362049</v>
      </c>
      <c r="F151" s="240"/>
      <c r="G151" s="191">
        <v>9566254</v>
      </c>
      <c r="H151" s="191">
        <v>2192160</v>
      </c>
      <c r="I151" s="191">
        <v>12185726</v>
      </c>
      <c r="J151" s="191">
        <v>370339</v>
      </c>
      <c r="K151" s="190"/>
      <c r="L151" s="191">
        <v>228946</v>
      </c>
      <c r="M151" s="3"/>
      <c r="N151" s="191">
        <v>0</v>
      </c>
      <c r="O151" s="191">
        <v>1816220</v>
      </c>
      <c r="P151" s="190"/>
      <c r="Q151" s="191">
        <v>41122941</v>
      </c>
      <c r="R151" s="191">
        <v>-240526</v>
      </c>
      <c r="S151" s="191">
        <v>40882415</v>
      </c>
      <c r="T151" s="191">
        <v>21766279</v>
      </c>
      <c r="U151" s="191">
        <v>27705891</v>
      </c>
      <c r="W151" s="191">
        <f t="shared" si="4"/>
        <v>1973120274.8517866</v>
      </c>
      <c r="X151" s="191">
        <f t="shared" si="5"/>
        <v>2511548035.6074476</v>
      </c>
    </row>
    <row r="152" spans="1:24">
      <c r="A152" s="204">
        <v>33605</v>
      </c>
      <c r="B152" s="184" t="s">
        <v>133</v>
      </c>
      <c r="C152" s="188">
        <v>1.3113999999999999E-3</v>
      </c>
      <c r="D152" s="188">
        <v>1.3757000000000001E-3</v>
      </c>
      <c r="E152" s="191">
        <v>13595227</v>
      </c>
      <c r="F152" s="240"/>
      <c r="G152" s="191">
        <v>1137225</v>
      </c>
      <c r="H152" s="191">
        <v>260601</v>
      </c>
      <c r="I152" s="191">
        <v>1448625</v>
      </c>
      <c r="J152" s="191">
        <v>30248</v>
      </c>
      <c r="K152" s="190"/>
      <c r="L152" s="191">
        <v>27217</v>
      </c>
      <c r="M152" s="3"/>
      <c r="N152" s="191">
        <v>0</v>
      </c>
      <c r="O152" s="191">
        <v>172044</v>
      </c>
      <c r="P152" s="190"/>
      <c r="Q152" s="191">
        <v>4888647</v>
      </c>
      <c r="R152" s="191">
        <v>-17626</v>
      </c>
      <c r="S152" s="191">
        <v>4871021</v>
      </c>
      <c r="T152" s="191">
        <v>2587550</v>
      </c>
      <c r="U152" s="191">
        <v>3293644</v>
      </c>
      <c r="W152" s="191">
        <f t="shared" si="4"/>
        <v>1973120329.4189417</v>
      </c>
      <c r="X152" s="191">
        <f t="shared" si="5"/>
        <v>2511547964.0079308</v>
      </c>
    </row>
    <row r="153" spans="1:24">
      <c r="A153" s="204">
        <v>33700</v>
      </c>
      <c r="B153" s="184" t="s">
        <v>134</v>
      </c>
      <c r="C153" s="188">
        <v>7.4089999999999996E-4</v>
      </c>
      <c r="D153" s="188">
        <v>7.4600000000000003E-4</v>
      </c>
      <c r="E153" s="191">
        <v>7680878</v>
      </c>
      <c r="F153" s="240"/>
      <c r="G153" s="191">
        <v>642497</v>
      </c>
      <c r="H153" s="191">
        <v>147232</v>
      </c>
      <c r="I153" s="191">
        <v>818428</v>
      </c>
      <c r="J153" s="191">
        <v>0</v>
      </c>
      <c r="K153" s="190"/>
      <c r="L153" s="191">
        <v>15377</v>
      </c>
      <c r="M153" s="3"/>
      <c r="N153" s="191">
        <v>0</v>
      </c>
      <c r="O153" s="191">
        <v>115327</v>
      </c>
      <c r="P153" s="190"/>
      <c r="Q153" s="191">
        <v>2761933</v>
      </c>
      <c r="R153" s="191">
        <v>-104529</v>
      </c>
      <c r="S153" s="191">
        <v>2657404</v>
      </c>
      <c r="T153" s="191">
        <v>1461885</v>
      </c>
      <c r="U153" s="191">
        <v>1860806</v>
      </c>
      <c r="W153" s="191">
        <f t="shared" si="4"/>
        <v>1973120529.0862465</v>
      </c>
      <c r="X153" s="191">
        <f t="shared" si="5"/>
        <v>2511548117.1548119</v>
      </c>
    </row>
    <row r="154" spans="1:24">
      <c r="A154" s="204">
        <v>33800</v>
      </c>
      <c r="B154" s="184" t="s">
        <v>135</v>
      </c>
      <c r="C154" s="188">
        <v>5.4410000000000005E-4</v>
      </c>
      <c r="D154" s="188">
        <v>5.622E-4</v>
      </c>
      <c r="E154" s="191">
        <v>5640661</v>
      </c>
      <c r="F154" s="240"/>
      <c r="G154" s="191">
        <v>471835</v>
      </c>
      <c r="H154" s="191">
        <v>108124</v>
      </c>
      <c r="I154" s="191">
        <v>601035</v>
      </c>
      <c r="J154" s="191">
        <v>2316</v>
      </c>
      <c r="K154" s="190"/>
      <c r="L154" s="191">
        <v>11292</v>
      </c>
      <c r="M154" s="3"/>
      <c r="N154" s="191">
        <v>0</v>
      </c>
      <c r="O154" s="191">
        <v>151518</v>
      </c>
      <c r="P154" s="190"/>
      <c r="Q154" s="191">
        <v>2028300</v>
      </c>
      <c r="R154" s="191">
        <v>-48148</v>
      </c>
      <c r="S154" s="191">
        <v>1980152</v>
      </c>
      <c r="T154" s="191">
        <v>1073575</v>
      </c>
      <c r="U154" s="191">
        <v>1366533</v>
      </c>
      <c r="W154" s="191">
        <f t="shared" si="4"/>
        <v>1973120749.8621576</v>
      </c>
      <c r="X154" s="191">
        <f t="shared" si="5"/>
        <v>2511547509.6489615</v>
      </c>
    </row>
    <row r="155" spans="1:24">
      <c r="A155" s="204">
        <v>33900</v>
      </c>
      <c r="B155" s="184" t="s">
        <v>439</v>
      </c>
      <c r="C155" s="188">
        <v>2.7558000000000001E-3</v>
      </c>
      <c r="D155" s="188">
        <v>2.7978E-3</v>
      </c>
      <c r="E155" s="191">
        <v>28569260</v>
      </c>
      <c r="F155" s="240"/>
      <c r="G155" s="191">
        <v>2389786</v>
      </c>
      <c r="H155" s="191">
        <v>547633</v>
      </c>
      <c r="I155" s="191">
        <v>3044167</v>
      </c>
      <c r="J155" s="191">
        <v>32227</v>
      </c>
      <c r="K155" s="190"/>
      <c r="L155" s="191">
        <v>57194</v>
      </c>
      <c r="M155" s="3"/>
      <c r="N155" s="191">
        <v>0</v>
      </c>
      <c r="O155" s="191">
        <v>619179</v>
      </c>
      <c r="P155" s="190"/>
      <c r="Q155" s="191">
        <v>10273093</v>
      </c>
      <c r="R155" s="191">
        <v>-356839</v>
      </c>
      <c r="S155" s="191">
        <v>9916254</v>
      </c>
      <c r="T155" s="191">
        <v>5437525</v>
      </c>
      <c r="U155" s="191">
        <v>6921324</v>
      </c>
      <c r="W155" s="191">
        <f t="shared" si="4"/>
        <v>1973120328.0354161</v>
      </c>
      <c r="X155" s="191">
        <f t="shared" si="5"/>
        <v>2511548007.8380141</v>
      </c>
    </row>
    <row r="156" spans="1:24">
      <c r="A156" s="204">
        <v>34000</v>
      </c>
      <c r="B156" s="184" t="s">
        <v>137</v>
      </c>
      <c r="C156" s="188">
        <v>1.2504E-3</v>
      </c>
      <c r="D156" s="188">
        <v>1.2891000000000001E-3</v>
      </c>
      <c r="E156" s="191">
        <v>12962843</v>
      </c>
      <c r="F156" s="240"/>
      <c r="G156" s="191">
        <v>1084327</v>
      </c>
      <c r="H156" s="191">
        <v>248479</v>
      </c>
      <c r="I156" s="191">
        <v>1381242</v>
      </c>
      <c r="J156" s="191">
        <v>0</v>
      </c>
      <c r="K156" s="190"/>
      <c r="L156" s="191">
        <v>25951</v>
      </c>
      <c r="M156" s="3"/>
      <c r="N156" s="191">
        <v>0</v>
      </c>
      <c r="O156" s="191">
        <v>443417</v>
      </c>
      <c r="P156" s="190"/>
      <c r="Q156" s="191">
        <v>4661251</v>
      </c>
      <c r="R156" s="191">
        <v>-259667</v>
      </c>
      <c r="S156" s="191">
        <v>4401584</v>
      </c>
      <c r="T156" s="191">
        <v>2467190</v>
      </c>
      <c r="U156" s="191">
        <v>3140440</v>
      </c>
      <c r="W156" s="191">
        <f t="shared" si="4"/>
        <v>1973120601.4075496</v>
      </c>
      <c r="X156" s="191">
        <f t="shared" si="5"/>
        <v>2511548304.5425463</v>
      </c>
    </row>
    <row r="157" spans="1:24">
      <c r="A157" s="204">
        <v>34100</v>
      </c>
      <c r="B157" s="184" t="s">
        <v>138</v>
      </c>
      <c r="C157" s="188">
        <v>2.9095900000000001E-2</v>
      </c>
      <c r="D157" s="188">
        <v>2.8813399999999999E-2</v>
      </c>
      <c r="E157" s="191">
        <v>301635944</v>
      </c>
      <c r="F157" s="240"/>
      <c r="G157" s="191">
        <v>25231499</v>
      </c>
      <c r="H157" s="191">
        <v>5781937</v>
      </c>
      <c r="I157" s="191">
        <v>32140495</v>
      </c>
      <c r="J157" s="191">
        <v>0</v>
      </c>
      <c r="K157" s="190"/>
      <c r="L157" s="191">
        <v>603856</v>
      </c>
      <c r="M157" s="3"/>
      <c r="N157" s="191">
        <v>0</v>
      </c>
      <c r="O157" s="191">
        <v>5273542</v>
      </c>
      <c r="P157" s="190"/>
      <c r="Q157" s="191">
        <v>108463929</v>
      </c>
      <c r="R157" s="191">
        <v>-4345642</v>
      </c>
      <c r="S157" s="191">
        <v>104118287</v>
      </c>
      <c r="T157" s="191">
        <v>57409711</v>
      </c>
      <c r="U157" s="191">
        <v>73075749</v>
      </c>
      <c r="W157" s="191">
        <f t="shared" si="4"/>
        <v>1973120302.1731584</v>
      </c>
      <c r="X157" s="191">
        <f t="shared" si="5"/>
        <v>2511547984.4239221</v>
      </c>
    </row>
    <row r="158" spans="1:24">
      <c r="A158" s="204">
        <v>34105</v>
      </c>
      <c r="B158" s="184" t="s">
        <v>139</v>
      </c>
      <c r="C158" s="188">
        <v>2.2555000000000001E-3</v>
      </c>
      <c r="D158" s="188">
        <v>2.346E-3</v>
      </c>
      <c r="E158" s="191">
        <v>23382672</v>
      </c>
      <c r="F158" s="240"/>
      <c r="G158" s="191">
        <v>1955934</v>
      </c>
      <c r="H158" s="191">
        <v>448213</v>
      </c>
      <c r="I158" s="191">
        <v>2491516</v>
      </c>
      <c r="J158" s="191">
        <v>109349</v>
      </c>
      <c r="K158" s="190"/>
      <c r="L158" s="191">
        <v>46811</v>
      </c>
      <c r="M158" s="3"/>
      <c r="N158" s="191">
        <v>0</v>
      </c>
      <c r="O158" s="191">
        <v>693009</v>
      </c>
      <c r="P158" s="190"/>
      <c r="Q158" s="191">
        <v>8408071</v>
      </c>
      <c r="R158" s="191">
        <v>-322382</v>
      </c>
      <c r="S158" s="191">
        <v>8085689</v>
      </c>
      <c r="T158" s="191">
        <v>4450373</v>
      </c>
      <c r="U158" s="191">
        <v>5664797</v>
      </c>
      <c r="W158" s="191">
        <f t="shared" si="4"/>
        <v>1973120372.422966</v>
      </c>
      <c r="X158" s="191">
        <f t="shared" si="5"/>
        <v>2511548215.4732876</v>
      </c>
    </row>
    <row r="159" spans="1:24">
      <c r="A159" s="204">
        <v>34200</v>
      </c>
      <c r="B159" s="184" t="s">
        <v>140</v>
      </c>
      <c r="C159" s="188">
        <v>1.0296000000000001E-3</v>
      </c>
      <c r="D159" s="188">
        <v>9.68E-4</v>
      </c>
      <c r="E159" s="191">
        <v>10673819</v>
      </c>
      <c r="F159" s="240"/>
      <c r="G159" s="191">
        <v>892853</v>
      </c>
      <c r="H159" s="191">
        <v>204602</v>
      </c>
      <c r="I159" s="191">
        <v>1137337</v>
      </c>
      <c r="J159" s="191">
        <v>430136</v>
      </c>
      <c r="K159" s="190"/>
      <c r="L159" s="191">
        <v>21368</v>
      </c>
      <c r="M159" s="3"/>
      <c r="N159" s="191">
        <v>0</v>
      </c>
      <c r="O159" s="191">
        <v>270759</v>
      </c>
      <c r="P159" s="190"/>
      <c r="Q159" s="191">
        <v>3838151</v>
      </c>
      <c r="R159" s="191">
        <v>-311119</v>
      </c>
      <c r="S159" s="191">
        <v>3527032</v>
      </c>
      <c r="T159" s="191">
        <v>2031525</v>
      </c>
      <c r="U159" s="191">
        <v>2585890</v>
      </c>
      <c r="W159" s="191">
        <f t="shared" si="4"/>
        <v>1973120629.3706293</v>
      </c>
      <c r="X159" s="191">
        <f t="shared" si="5"/>
        <v>2511548174.0481739</v>
      </c>
    </row>
    <row r="160" spans="1:24">
      <c r="A160" s="204">
        <v>34205</v>
      </c>
      <c r="B160" s="184" t="s">
        <v>141</v>
      </c>
      <c r="C160" s="188">
        <v>4.0850000000000001E-4</v>
      </c>
      <c r="D160" s="188">
        <v>4.2489999999999997E-4</v>
      </c>
      <c r="E160" s="191">
        <v>4234902</v>
      </c>
      <c r="F160" s="240"/>
      <c r="G160" s="191">
        <v>354245</v>
      </c>
      <c r="H160" s="191">
        <v>81177</v>
      </c>
      <c r="I160" s="191">
        <v>451245</v>
      </c>
      <c r="J160" s="191">
        <v>31246</v>
      </c>
      <c r="K160" s="190"/>
      <c r="L160" s="191">
        <v>8478</v>
      </c>
      <c r="M160" s="3"/>
      <c r="N160" s="191">
        <v>0</v>
      </c>
      <c r="O160" s="191">
        <v>123739</v>
      </c>
      <c r="P160" s="190"/>
      <c r="Q160" s="191">
        <v>1522810</v>
      </c>
      <c r="R160" s="191">
        <v>-48500</v>
      </c>
      <c r="S160" s="191">
        <v>1474310</v>
      </c>
      <c r="T160" s="191">
        <v>806020</v>
      </c>
      <c r="U160" s="191">
        <v>1025967</v>
      </c>
      <c r="W160" s="191">
        <f t="shared" si="4"/>
        <v>1973121175.0305996</v>
      </c>
      <c r="X160" s="191">
        <f t="shared" si="5"/>
        <v>2511547123.6230111</v>
      </c>
    </row>
    <row r="161" spans="1:24">
      <c r="A161" s="204">
        <v>34220</v>
      </c>
      <c r="B161" s="184" t="s">
        <v>142</v>
      </c>
      <c r="C161" s="188">
        <v>1.0988E-3</v>
      </c>
      <c r="D161" s="188">
        <v>1.1330999999999999E-3</v>
      </c>
      <c r="E161" s="191">
        <v>11391212</v>
      </c>
      <c r="F161" s="240"/>
      <c r="G161" s="191">
        <v>952862</v>
      </c>
      <c r="H161" s="191">
        <v>218354</v>
      </c>
      <c r="I161" s="191">
        <v>1213778</v>
      </c>
      <c r="J161" s="191">
        <v>184728</v>
      </c>
      <c r="K161" s="190"/>
      <c r="L161" s="191">
        <v>22804</v>
      </c>
      <c r="M161" s="3"/>
      <c r="N161" s="191">
        <v>0</v>
      </c>
      <c r="O161" s="191">
        <v>144816</v>
      </c>
      <c r="P161" s="190"/>
      <c r="Q161" s="191">
        <v>4096115</v>
      </c>
      <c r="R161" s="191">
        <v>81859</v>
      </c>
      <c r="S161" s="191">
        <v>4177974</v>
      </c>
      <c r="T161" s="191">
        <v>2168065</v>
      </c>
      <c r="U161" s="191">
        <v>2759689</v>
      </c>
      <c r="W161" s="191">
        <f t="shared" si="4"/>
        <v>1973120677.1022933</v>
      </c>
      <c r="X161" s="191">
        <f t="shared" si="5"/>
        <v>2511548052.4208226</v>
      </c>
    </row>
    <row r="162" spans="1:24">
      <c r="A162" s="204">
        <v>34230</v>
      </c>
      <c r="B162" s="184" t="s">
        <v>143</v>
      </c>
      <c r="C162" s="188">
        <v>3.6539999999999999E-4</v>
      </c>
      <c r="D162" s="188">
        <v>4.2299999999999998E-4</v>
      </c>
      <c r="E162" s="191">
        <v>3788086</v>
      </c>
      <c r="F162" s="240"/>
      <c r="G162" s="191">
        <v>316869</v>
      </c>
      <c r="H162" s="191">
        <v>72612</v>
      </c>
      <c r="I162" s="191">
        <v>403635</v>
      </c>
      <c r="J162" s="191">
        <v>0</v>
      </c>
      <c r="K162" s="190"/>
      <c r="L162" s="191">
        <v>7584</v>
      </c>
      <c r="M162" s="3"/>
      <c r="N162" s="191">
        <v>0</v>
      </c>
      <c r="O162" s="191">
        <v>320306</v>
      </c>
      <c r="P162" s="190"/>
      <c r="Q162" s="191">
        <v>1362141</v>
      </c>
      <c r="R162" s="191">
        <v>-163493</v>
      </c>
      <c r="S162" s="191">
        <v>1198648</v>
      </c>
      <c r="T162" s="191">
        <v>720978</v>
      </c>
      <c r="U162" s="191">
        <v>917720</v>
      </c>
      <c r="W162" s="191">
        <f t="shared" si="4"/>
        <v>1973119868.63711</v>
      </c>
      <c r="X162" s="191">
        <f t="shared" si="5"/>
        <v>2511548987.4110565</v>
      </c>
    </row>
    <row r="163" spans="1:24">
      <c r="A163" s="204">
        <v>34300</v>
      </c>
      <c r="B163" s="184" t="s">
        <v>144</v>
      </c>
      <c r="C163" s="188">
        <v>7.1031000000000002E-3</v>
      </c>
      <c r="D163" s="188">
        <v>7.1682999999999998E-3</v>
      </c>
      <c r="E163" s="191">
        <v>73637532</v>
      </c>
      <c r="F163" s="240"/>
      <c r="G163" s="191">
        <v>6159695</v>
      </c>
      <c r="H163" s="191">
        <v>1411528</v>
      </c>
      <c r="I163" s="191">
        <v>7846368</v>
      </c>
      <c r="J163" s="191">
        <v>0</v>
      </c>
      <c r="K163" s="190"/>
      <c r="L163" s="191">
        <v>147418</v>
      </c>
      <c r="M163" s="3"/>
      <c r="N163" s="191">
        <v>0</v>
      </c>
      <c r="O163" s="191">
        <v>1238133</v>
      </c>
      <c r="P163" s="190"/>
      <c r="Q163" s="191">
        <v>26478993</v>
      </c>
      <c r="R163" s="191">
        <v>-882088</v>
      </c>
      <c r="S163" s="191">
        <v>25596905</v>
      </c>
      <c r="T163" s="191">
        <v>14015271</v>
      </c>
      <c r="U163" s="191">
        <v>17839777</v>
      </c>
      <c r="W163" s="191">
        <f t="shared" si="4"/>
        <v>1973120327.7442243</v>
      </c>
      <c r="X163" s="191">
        <f t="shared" si="5"/>
        <v>2511548056.4823809</v>
      </c>
    </row>
    <row r="164" spans="1:24">
      <c r="A164" s="204">
        <v>34400</v>
      </c>
      <c r="B164" s="184" t="s">
        <v>145</v>
      </c>
      <c r="C164" s="188">
        <v>2.8321000000000002E-3</v>
      </c>
      <c r="D164" s="188">
        <v>2.7885000000000002E-3</v>
      </c>
      <c r="E164" s="191">
        <v>29360259</v>
      </c>
      <c r="F164" s="240"/>
      <c r="G164" s="191">
        <v>2455952</v>
      </c>
      <c r="H164" s="191">
        <v>562795</v>
      </c>
      <c r="I164" s="191">
        <v>3128451</v>
      </c>
      <c r="J164" s="191">
        <v>63147</v>
      </c>
      <c r="K164" s="190"/>
      <c r="L164" s="191">
        <v>58777</v>
      </c>
      <c r="M164" s="3"/>
      <c r="N164" s="191">
        <v>0</v>
      </c>
      <c r="O164" s="191">
        <v>452023</v>
      </c>
      <c r="P164" s="190"/>
      <c r="Q164" s="191">
        <v>10557525</v>
      </c>
      <c r="R164" s="191">
        <v>-347573</v>
      </c>
      <c r="S164" s="191">
        <v>10209952</v>
      </c>
      <c r="T164" s="191">
        <v>5588074</v>
      </c>
      <c r="U164" s="191">
        <v>7112955</v>
      </c>
      <c r="W164" s="191">
        <f t="shared" si="4"/>
        <v>1973120299.4244552</v>
      </c>
      <c r="X164" s="191">
        <f t="shared" si="5"/>
        <v>2511547967.9389849</v>
      </c>
    </row>
    <row r="165" spans="1:24">
      <c r="A165" s="204">
        <v>34405</v>
      </c>
      <c r="B165" s="184" t="s">
        <v>146</v>
      </c>
      <c r="C165" s="188">
        <v>5.6110000000000003E-4</v>
      </c>
      <c r="D165" s="188">
        <v>5.6010000000000001E-4</v>
      </c>
      <c r="E165" s="191">
        <v>5816900</v>
      </c>
      <c r="F165" s="240"/>
      <c r="G165" s="191">
        <v>486577</v>
      </c>
      <c r="H165" s="191">
        <v>111502</v>
      </c>
      <c r="I165" s="191">
        <v>619814</v>
      </c>
      <c r="J165" s="191">
        <v>0</v>
      </c>
      <c r="K165" s="190"/>
      <c r="L165" s="191">
        <v>11645</v>
      </c>
      <c r="M165" s="3"/>
      <c r="N165" s="191">
        <v>0</v>
      </c>
      <c r="O165" s="191">
        <v>87506</v>
      </c>
      <c r="P165" s="190"/>
      <c r="Q165" s="191">
        <v>2091673</v>
      </c>
      <c r="R165" s="191">
        <v>-85862</v>
      </c>
      <c r="S165" s="191">
        <v>2005811</v>
      </c>
      <c r="T165" s="191">
        <v>1107118</v>
      </c>
      <c r="U165" s="191">
        <v>1409230</v>
      </c>
      <c r="W165" s="191">
        <f t="shared" si="4"/>
        <v>1973120655.8545713</v>
      </c>
      <c r="X165" s="191">
        <f t="shared" si="5"/>
        <v>2511548743.5394759</v>
      </c>
    </row>
    <row r="166" spans="1:24">
      <c r="A166" s="204">
        <v>34500</v>
      </c>
      <c r="B166" s="184" t="s">
        <v>147</v>
      </c>
      <c r="C166" s="188">
        <v>5.1795000000000001E-3</v>
      </c>
      <c r="D166" s="188">
        <v>5.0958000000000002E-3</v>
      </c>
      <c r="E166" s="191">
        <v>53695654</v>
      </c>
      <c r="F166" s="240"/>
      <c r="G166" s="191">
        <v>4491580</v>
      </c>
      <c r="H166" s="191">
        <v>1029270</v>
      </c>
      <c r="I166" s="191">
        <v>5721483</v>
      </c>
      <c r="J166" s="191">
        <v>108423</v>
      </c>
      <c r="K166" s="190"/>
      <c r="L166" s="191">
        <v>107495</v>
      </c>
      <c r="M166" s="3"/>
      <c r="N166" s="191">
        <v>0</v>
      </c>
      <c r="O166" s="191">
        <v>292742</v>
      </c>
      <c r="P166" s="190"/>
      <c r="Q166" s="191">
        <v>19308182</v>
      </c>
      <c r="R166" s="191">
        <v>-89939</v>
      </c>
      <c r="S166" s="191">
        <v>19218243</v>
      </c>
      <c r="T166" s="191">
        <v>10219777</v>
      </c>
      <c r="U166" s="191">
        <v>13008563</v>
      </c>
      <c r="W166" s="191">
        <f t="shared" si="4"/>
        <v>1973120378.4149048</v>
      </c>
      <c r="X166" s="191">
        <f t="shared" si="5"/>
        <v>2511548025.871223</v>
      </c>
    </row>
    <row r="167" spans="1:24">
      <c r="A167" s="204">
        <v>34501</v>
      </c>
      <c r="B167" s="184" t="s">
        <v>148</v>
      </c>
      <c r="C167" s="188">
        <v>6.9200000000000002E-5</v>
      </c>
      <c r="D167" s="188">
        <v>6.9999999999999994E-5</v>
      </c>
      <c r="E167" s="191">
        <v>717393</v>
      </c>
      <c r="F167" s="240"/>
      <c r="G167" s="191">
        <v>60009</v>
      </c>
      <c r="H167" s="191">
        <v>13751</v>
      </c>
      <c r="I167" s="191">
        <v>76441</v>
      </c>
      <c r="J167" s="191">
        <v>14337</v>
      </c>
      <c r="K167" s="190"/>
      <c r="L167" s="191">
        <v>1436</v>
      </c>
      <c r="M167" s="3"/>
      <c r="N167" s="191">
        <v>0</v>
      </c>
      <c r="O167" s="191">
        <v>18511</v>
      </c>
      <c r="P167" s="190"/>
      <c r="Q167" s="191">
        <v>257964</v>
      </c>
      <c r="R167" s="191">
        <v>602</v>
      </c>
      <c r="S167" s="191">
        <v>258566</v>
      </c>
      <c r="T167" s="191">
        <v>136540</v>
      </c>
      <c r="U167" s="191">
        <v>173799</v>
      </c>
      <c r="W167" s="191">
        <f t="shared" si="4"/>
        <v>1973121387.283237</v>
      </c>
      <c r="X167" s="191">
        <f t="shared" si="5"/>
        <v>2511546242.7745667</v>
      </c>
    </row>
    <row r="168" spans="1:24">
      <c r="A168" s="204">
        <v>34505</v>
      </c>
      <c r="B168" s="184" t="s">
        <v>149</v>
      </c>
      <c r="C168" s="188">
        <v>6.4590000000000003E-4</v>
      </c>
      <c r="D168" s="188">
        <v>6.5709999999999998E-4</v>
      </c>
      <c r="E168" s="191">
        <v>6696018</v>
      </c>
      <c r="F168" s="240"/>
      <c r="G168" s="191">
        <v>560114</v>
      </c>
      <c r="H168" s="191">
        <v>128353</v>
      </c>
      <c r="I168" s="191">
        <v>713487</v>
      </c>
      <c r="J168" s="191">
        <v>97211</v>
      </c>
      <c r="K168" s="190"/>
      <c r="L168" s="191">
        <v>13405</v>
      </c>
      <c r="M168" s="3"/>
      <c r="N168" s="191">
        <v>0</v>
      </c>
      <c r="O168" s="191">
        <v>0</v>
      </c>
      <c r="P168" s="190"/>
      <c r="Q168" s="191">
        <v>2407791</v>
      </c>
      <c r="R168" s="191">
        <v>101889</v>
      </c>
      <c r="S168" s="191">
        <v>2509680</v>
      </c>
      <c r="T168" s="191">
        <v>1274438</v>
      </c>
      <c r="U168" s="191">
        <v>1622209</v>
      </c>
      <c r="W168" s="191">
        <f t="shared" si="4"/>
        <v>1973119677.9687257</v>
      </c>
      <c r="X168" s="191">
        <f t="shared" si="5"/>
        <v>2511548227.2797647</v>
      </c>
    </row>
    <row r="169" spans="1:24">
      <c r="A169" s="204">
        <v>34600</v>
      </c>
      <c r="B169" s="184" t="s">
        <v>150</v>
      </c>
      <c r="C169" s="188">
        <v>1.1515E-3</v>
      </c>
      <c r="D169" s="188">
        <v>1.209E-3</v>
      </c>
      <c r="E169" s="191">
        <v>11937551</v>
      </c>
      <c r="F169" s="240"/>
      <c r="G169" s="191">
        <v>998562</v>
      </c>
      <c r="H169" s="191">
        <v>228826</v>
      </c>
      <c r="I169" s="191">
        <v>1271993</v>
      </c>
      <c r="J169" s="191">
        <v>9657</v>
      </c>
      <c r="K169" s="190"/>
      <c r="L169" s="191">
        <v>23898</v>
      </c>
      <c r="M169" s="3"/>
      <c r="N169" s="191">
        <v>0</v>
      </c>
      <c r="O169" s="191">
        <v>229653</v>
      </c>
      <c r="P169" s="190"/>
      <c r="Q169" s="191">
        <v>4292571</v>
      </c>
      <c r="R169" s="191">
        <v>-103702</v>
      </c>
      <c r="S169" s="191">
        <v>4188869</v>
      </c>
      <c r="T169" s="191">
        <v>2272048</v>
      </c>
      <c r="U169" s="191">
        <v>2892048</v>
      </c>
      <c r="W169" s="191">
        <f t="shared" si="4"/>
        <v>1973120277.8983934</v>
      </c>
      <c r="X169" s="191">
        <f t="shared" si="5"/>
        <v>2511548415.1107254</v>
      </c>
    </row>
    <row r="170" spans="1:24">
      <c r="A170" s="204">
        <v>34605</v>
      </c>
      <c r="B170" s="184" t="s">
        <v>151</v>
      </c>
      <c r="C170" s="188">
        <v>2.1139999999999999E-4</v>
      </c>
      <c r="D170" s="188">
        <v>2.351E-4</v>
      </c>
      <c r="E170" s="191">
        <v>2191575</v>
      </c>
      <c r="F170" s="240"/>
      <c r="G170" s="191">
        <v>183323</v>
      </c>
      <c r="H170" s="191">
        <v>42009</v>
      </c>
      <c r="I170" s="191">
        <v>233521</v>
      </c>
      <c r="J170" s="191">
        <v>5991</v>
      </c>
      <c r="K170" s="190"/>
      <c r="L170" s="191">
        <v>4387</v>
      </c>
      <c r="M170" s="3"/>
      <c r="N170" s="191">
        <v>0</v>
      </c>
      <c r="O170" s="191">
        <v>138586</v>
      </c>
      <c r="P170" s="190"/>
      <c r="Q170" s="191">
        <v>788059</v>
      </c>
      <c r="R170" s="191">
        <v>-63193</v>
      </c>
      <c r="S170" s="191">
        <v>724866</v>
      </c>
      <c r="T170" s="191">
        <v>417118</v>
      </c>
      <c r="U170" s="191">
        <v>530941</v>
      </c>
      <c r="W170" s="191">
        <f t="shared" si="4"/>
        <v>1973122043.5193946</v>
      </c>
      <c r="X170" s="191">
        <f t="shared" si="5"/>
        <v>2511546830.652791</v>
      </c>
    </row>
    <row r="171" spans="1:24">
      <c r="A171" s="204">
        <v>34700</v>
      </c>
      <c r="B171" s="184" t="s">
        <v>152</v>
      </c>
      <c r="C171" s="188">
        <v>3.3346000000000001E-3</v>
      </c>
      <c r="D171" s="188">
        <v>3.3214999999999998E-3</v>
      </c>
      <c r="E171" s="191">
        <v>34569655</v>
      </c>
      <c r="F171" s="240"/>
      <c r="G171" s="191">
        <v>2891712</v>
      </c>
      <c r="H171" s="191">
        <v>662652</v>
      </c>
      <c r="I171" s="191">
        <v>3683533</v>
      </c>
      <c r="J171" s="191">
        <v>0</v>
      </c>
      <c r="K171" s="190"/>
      <c r="L171" s="191">
        <v>69206</v>
      </c>
      <c r="M171" s="3"/>
      <c r="N171" s="191">
        <v>0</v>
      </c>
      <c r="O171" s="191">
        <v>786216</v>
      </c>
      <c r="P171" s="190"/>
      <c r="Q171" s="191">
        <v>12430749</v>
      </c>
      <c r="R171" s="191">
        <v>-455396</v>
      </c>
      <c r="S171" s="191">
        <v>11975353</v>
      </c>
      <c r="T171" s="191">
        <v>6579567</v>
      </c>
      <c r="U171" s="191">
        <v>8375008</v>
      </c>
      <c r="W171" s="191">
        <f t="shared" si="4"/>
        <v>1973120314.2805734</v>
      </c>
      <c r="X171" s="191">
        <f t="shared" si="5"/>
        <v>2511548011.7555327</v>
      </c>
    </row>
    <row r="172" spans="1:24">
      <c r="A172" s="204">
        <v>34800</v>
      </c>
      <c r="B172" s="184" t="s">
        <v>153</v>
      </c>
      <c r="C172" s="188">
        <v>3.5510000000000001E-4</v>
      </c>
      <c r="D172" s="188">
        <v>3.8180000000000001E-4</v>
      </c>
      <c r="E172" s="191">
        <v>3681306</v>
      </c>
      <c r="F172" s="240"/>
      <c r="G172" s="191">
        <v>307937</v>
      </c>
      <c r="H172" s="191">
        <v>70565</v>
      </c>
      <c r="I172" s="191">
        <v>392258</v>
      </c>
      <c r="J172" s="191">
        <v>66763</v>
      </c>
      <c r="K172" s="190"/>
      <c r="L172" s="191">
        <v>7370</v>
      </c>
      <c r="M172" s="3"/>
      <c r="N172" s="191">
        <v>0</v>
      </c>
      <c r="O172" s="191">
        <v>97153</v>
      </c>
      <c r="P172" s="190"/>
      <c r="Q172" s="191">
        <v>1323745</v>
      </c>
      <c r="R172" s="191">
        <v>41124</v>
      </c>
      <c r="S172" s="191">
        <v>1364869</v>
      </c>
      <c r="T172" s="191">
        <v>700655</v>
      </c>
      <c r="U172" s="191">
        <v>891851</v>
      </c>
      <c r="W172" s="191">
        <f t="shared" si="4"/>
        <v>1973120247.8175161</v>
      </c>
      <c r="X172" s="191">
        <f t="shared" si="5"/>
        <v>2511548859.4762039</v>
      </c>
    </row>
    <row r="173" spans="1:24">
      <c r="A173" s="204">
        <v>34900</v>
      </c>
      <c r="B173" s="184" t="s">
        <v>394</v>
      </c>
      <c r="C173" s="188">
        <v>7.2302E-3</v>
      </c>
      <c r="D173" s="188">
        <v>7.2158999999999999E-3</v>
      </c>
      <c r="E173" s="191">
        <v>74955173</v>
      </c>
      <c r="F173" s="240"/>
      <c r="G173" s="191">
        <v>6269914</v>
      </c>
      <c r="H173" s="191">
        <v>1436785</v>
      </c>
      <c r="I173" s="191">
        <v>7986768</v>
      </c>
      <c r="J173" s="191">
        <v>0</v>
      </c>
      <c r="K173" s="190"/>
      <c r="L173" s="191">
        <v>150056</v>
      </c>
      <c r="M173" s="3"/>
      <c r="N173" s="191">
        <v>0</v>
      </c>
      <c r="O173" s="191">
        <v>895339</v>
      </c>
      <c r="P173" s="190"/>
      <c r="Q173" s="191">
        <v>26952797</v>
      </c>
      <c r="R173" s="191">
        <v>-715373</v>
      </c>
      <c r="S173" s="191">
        <v>26237424</v>
      </c>
      <c r="T173" s="191">
        <v>14266054</v>
      </c>
      <c r="U173" s="191">
        <v>18158994</v>
      </c>
      <c r="W173" s="191">
        <f t="shared" si="4"/>
        <v>1973120245.6363585</v>
      </c>
      <c r="X173" s="191">
        <f t="shared" si="5"/>
        <v>2511547951.6472573</v>
      </c>
    </row>
    <row r="174" spans="1:24">
      <c r="A174" s="204">
        <v>34901</v>
      </c>
      <c r="B174" s="184" t="s">
        <v>395</v>
      </c>
      <c r="C174" s="188">
        <v>1.9090000000000001E-4</v>
      </c>
      <c r="D174" s="188">
        <v>1.9239999999999999E-4</v>
      </c>
      <c r="E174" s="191">
        <v>1979052</v>
      </c>
      <c r="F174" s="240"/>
      <c r="G174" s="191">
        <v>165545</v>
      </c>
      <c r="H174" s="191">
        <v>37936</v>
      </c>
      <c r="I174" s="191">
        <v>210876</v>
      </c>
      <c r="J174" s="191">
        <v>9835</v>
      </c>
      <c r="K174" s="190"/>
      <c r="L174" s="191">
        <v>3962</v>
      </c>
      <c r="M174" s="3"/>
      <c r="N174" s="191">
        <v>0</v>
      </c>
      <c r="O174" s="191">
        <v>64215</v>
      </c>
      <c r="P174" s="190"/>
      <c r="Q174" s="191">
        <v>711639</v>
      </c>
      <c r="R174" s="191">
        <v>-44919</v>
      </c>
      <c r="S174" s="191">
        <v>666720</v>
      </c>
      <c r="T174" s="191">
        <v>376669</v>
      </c>
      <c r="U174" s="191">
        <v>479455</v>
      </c>
      <c r="W174" s="191">
        <f t="shared" si="4"/>
        <v>1973122053.4311156</v>
      </c>
      <c r="X174" s="191">
        <f t="shared" si="5"/>
        <v>2511550550.0261917</v>
      </c>
    </row>
    <row r="175" spans="1:24">
      <c r="A175" s="204">
        <v>34903</v>
      </c>
      <c r="B175" s="184" t="s">
        <v>154</v>
      </c>
      <c r="C175" s="188">
        <v>1.01E-5</v>
      </c>
      <c r="D175" s="188">
        <v>8.3999999999999992E-6</v>
      </c>
      <c r="E175" s="191">
        <v>104706</v>
      </c>
      <c r="F175" s="240"/>
      <c r="G175" s="191">
        <v>8759</v>
      </c>
      <c r="H175" s="191">
        <v>2007</v>
      </c>
      <c r="I175" s="191">
        <v>11157</v>
      </c>
      <c r="J175" s="191">
        <v>17894</v>
      </c>
      <c r="K175" s="190"/>
      <c r="L175" s="191">
        <v>210</v>
      </c>
      <c r="M175" s="3"/>
      <c r="N175" s="191">
        <v>0</v>
      </c>
      <c r="O175" s="191">
        <v>8252</v>
      </c>
      <c r="P175" s="190"/>
      <c r="Q175" s="191">
        <v>37651</v>
      </c>
      <c r="R175" s="191">
        <v>-1736</v>
      </c>
      <c r="S175" s="191">
        <v>35915</v>
      </c>
      <c r="T175" s="191">
        <v>19929</v>
      </c>
      <c r="U175" s="191">
        <v>25367</v>
      </c>
      <c r="W175" s="191">
        <f t="shared" si="4"/>
        <v>1973168316.8316832</v>
      </c>
      <c r="X175" s="191">
        <f t="shared" si="5"/>
        <v>2511584158.4158416</v>
      </c>
    </row>
    <row r="176" spans="1:24">
      <c r="A176" s="204">
        <v>34905</v>
      </c>
      <c r="B176" s="184" t="s">
        <v>155</v>
      </c>
      <c r="C176" s="188">
        <v>6.8559999999999997E-4</v>
      </c>
      <c r="D176" s="188">
        <v>7.0069999999999996E-4</v>
      </c>
      <c r="E176" s="191">
        <v>7107586</v>
      </c>
      <c r="F176" s="240"/>
      <c r="G176" s="191">
        <v>594541</v>
      </c>
      <c r="H176" s="191">
        <v>136242</v>
      </c>
      <c r="I176" s="191">
        <v>757341</v>
      </c>
      <c r="J176" s="191">
        <v>3445</v>
      </c>
      <c r="K176" s="190"/>
      <c r="L176" s="191">
        <v>14229</v>
      </c>
      <c r="M176" s="3"/>
      <c r="N176" s="191">
        <v>0</v>
      </c>
      <c r="O176" s="191">
        <v>151548</v>
      </c>
      <c r="P176" s="190"/>
      <c r="Q176" s="191">
        <v>2555785</v>
      </c>
      <c r="R176" s="191">
        <v>-96623</v>
      </c>
      <c r="S176" s="191">
        <v>2459162</v>
      </c>
      <c r="T176" s="191">
        <v>1352771</v>
      </c>
      <c r="U176" s="191">
        <v>1721917</v>
      </c>
      <c r="W176" s="191">
        <f t="shared" si="4"/>
        <v>1973119894.9824972</v>
      </c>
      <c r="X176" s="191">
        <f t="shared" si="5"/>
        <v>2511547549.5915985</v>
      </c>
    </row>
    <row r="177" spans="1:24">
      <c r="A177" s="204">
        <v>34910</v>
      </c>
      <c r="B177" s="184" t="s">
        <v>156</v>
      </c>
      <c r="C177" s="188">
        <v>2.3059999999999999E-3</v>
      </c>
      <c r="D177" s="188">
        <v>2.3126000000000002E-3</v>
      </c>
      <c r="E177" s="191">
        <v>23906203</v>
      </c>
      <c r="F177" s="240"/>
      <c r="G177" s="191">
        <v>1999726</v>
      </c>
      <c r="H177" s="191">
        <v>458248</v>
      </c>
      <c r="I177" s="191">
        <v>2547300</v>
      </c>
      <c r="J177" s="191">
        <v>26708</v>
      </c>
      <c r="K177" s="190"/>
      <c r="L177" s="191">
        <v>47859</v>
      </c>
      <c r="M177" s="3"/>
      <c r="N177" s="191">
        <v>0</v>
      </c>
      <c r="O177" s="191">
        <v>391413</v>
      </c>
      <c r="P177" s="190"/>
      <c r="Q177" s="191">
        <v>8596325</v>
      </c>
      <c r="R177" s="191">
        <v>-101639</v>
      </c>
      <c r="S177" s="191">
        <v>8494686</v>
      </c>
      <c r="T177" s="191">
        <v>4550015</v>
      </c>
      <c r="U177" s="191">
        <v>5791630</v>
      </c>
      <c r="W177" s="191">
        <f t="shared" si="4"/>
        <v>1973120121.4223764</v>
      </c>
      <c r="X177" s="191">
        <f t="shared" si="5"/>
        <v>2511548135.2992196</v>
      </c>
    </row>
    <row r="178" spans="1:24">
      <c r="A178" s="204">
        <v>35000</v>
      </c>
      <c r="B178" s="184" t="s">
        <v>157</v>
      </c>
      <c r="C178" s="188">
        <v>1.5169999999999999E-3</v>
      </c>
      <c r="D178" s="188">
        <v>1.4947000000000001E-3</v>
      </c>
      <c r="E178" s="191">
        <v>15726674</v>
      </c>
      <c r="F178" s="240"/>
      <c r="G178" s="191">
        <v>1315518</v>
      </c>
      <c r="H178" s="191">
        <v>301458</v>
      </c>
      <c r="I178" s="191">
        <v>1675739</v>
      </c>
      <c r="J178" s="191">
        <v>26170</v>
      </c>
      <c r="K178" s="190"/>
      <c r="L178" s="191">
        <v>31484</v>
      </c>
      <c r="M178" s="3"/>
      <c r="N178" s="191">
        <v>0</v>
      </c>
      <c r="O178" s="191">
        <v>185001</v>
      </c>
      <c r="P178" s="190"/>
      <c r="Q178" s="191">
        <v>5655085</v>
      </c>
      <c r="R178" s="191">
        <v>-75591</v>
      </c>
      <c r="S178" s="191">
        <v>5579494</v>
      </c>
      <c r="T178" s="191">
        <v>2993223</v>
      </c>
      <c r="U178" s="191">
        <v>3810018</v>
      </c>
      <c r="W178" s="191">
        <f t="shared" si="4"/>
        <v>1973119973.6321688</v>
      </c>
      <c r="X178" s="191">
        <f t="shared" si="5"/>
        <v>2511547791.6941333</v>
      </c>
    </row>
    <row r="179" spans="1:24">
      <c r="A179" s="204">
        <v>35005</v>
      </c>
      <c r="B179" s="184" t="s">
        <v>158</v>
      </c>
      <c r="C179" s="188">
        <v>6.8409999999999999E-4</v>
      </c>
      <c r="D179" s="188">
        <v>7.0200000000000004E-4</v>
      </c>
      <c r="E179" s="191">
        <v>7092035</v>
      </c>
      <c r="F179" s="240"/>
      <c r="G179" s="191">
        <v>593241</v>
      </c>
      <c r="H179" s="191">
        <v>135944</v>
      </c>
      <c r="I179" s="191">
        <v>755684</v>
      </c>
      <c r="J179" s="191">
        <v>6659</v>
      </c>
      <c r="K179" s="190"/>
      <c r="L179" s="191">
        <v>14198</v>
      </c>
      <c r="M179" s="3"/>
      <c r="N179" s="191">
        <v>0</v>
      </c>
      <c r="O179" s="191">
        <v>106750</v>
      </c>
      <c r="P179" s="190"/>
      <c r="Q179" s="191">
        <v>2550193</v>
      </c>
      <c r="R179" s="191">
        <v>-38263</v>
      </c>
      <c r="S179" s="191">
        <v>2511930</v>
      </c>
      <c r="T179" s="191">
        <v>1349812</v>
      </c>
      <c r="U179" s="191">
        <v>1718150</v>
      </c>
      <c r="W179" s="191">
        <f t="shared" si="4"/>
        <v>1973120888.7589533</v>
      </c>
      <c r="X179" s="191">
        <f t="shared" si="5"/>
        <v>2511548019.2954245</v>
      </c>
    </row>
    <row r="180" spans="1:24">
      <c r="A180" s="204">
        <v>35100</v>
      </c>
      <c r="B180" s="184" t="s">
        <v>159</v>
      </c>
      <c r="C180" s="188">
        <v>1.37482E-2</v>
      </c>
      <c r="D180" s="188">
        <v>1.34999E-2</v>
      </c>
      <c r="E180" s="191">
        <v>142526998</v>
      </c>
      <c r="F180" s="240"/>
      <c r="G180" s="191">
        <v>11922219</v>
      </c>
      <c r="H180" s="191">
        <v>2732042</v>
      </c>
      <c r="I180" s="191">
        <v>15186812</v>
      </c>
      <c r="J180" s="191">
        <v>0</v>
      </c>
      <c r="K180" s="190"/>
      <c r="L180" s="191">
        <v>285330</v>
      </c>
      <c r="M180" s="3"/>
      <c r="N180" s="191">
        <v>0</v>
      </c>
      <c r="O180" s="191">
        <v>786235</v>
      </c>
      <c r="P180" s="190"/>
      <c r="Q180" s="191">
        <v>51250650</v>
      </c>
      <c r="R180" s="191">
        <v>-434711</v>
      </c>
      <c r="S180" s="191">
        <v>50815939</v>
      </c>
      <c r="T180" s="191">
        <v>27126853</v>
      </c>
      <c r="U180" s="191">
        <v>34529264</v>
      </c>
      <c r="W180" s="191">
        <f t="shared" si="4"/>
        <v>1973120335.7530439</v>
      </c>
      <c r="X180" s="191">
        <f t="shared" si="5"/>
        <v>2511547984.4634204</v>
      </c>
    </row>
    <row r="181" spans="1:24">
      <c r="A181" s="204">
        <v>35105</v>
      </c>
      <c r="B181" s="184" t="s">
        <v>160</v>
      </c>
      <c r="C181" s="188">
        <v>1.1762999999999999E-3</v>
      </c>
      <c r="D181" s="188">
        <v>1.1528E-3</v>
      </c>
      <c r="E181" s="191">
        <v>12194652</v>
      </c>
      <c r="F181" s="240"/>
      <c r="G181" s="191">
        <v>1020069</v>
      </c>
      <c r="H181" s="191">
        <v>233754</v>
      </c>
      <c r="I181" s="191">
        <v>1299388</v>
      </c>
      <c r="J181" s="191">
        <v>85437</v>
      </c>
      <c r="K181" s="190"/>
      <c r="L181" s="191">
        <v>24413</v>
      </c>
      <c r="M181" s="3"/>
      <c r="N181" s="191">
        <v>0</v>
      </c>
      <c r="O181" s="191">
        <v>94004</v>
      </c>
      <c r="P181" s="190"/>
      <c r="Q181" s="191">
        <v>4385021</v>
      </c>
      <c r="R181" s="191">
        <v>-78455</v>
      </c>
      <c r="S181" s="191">
        <v>4306566</v>
      </c>
      <c r="T181" s="191">
        <v>2320981</v>
      </c>
      <c r="U181" s="191">
        <v>2954334</v>
      </c>
      <c r="W181" s="191">
        <f t="shared" si="4"/>
        <v>1973119952.3930972</v>
      </c>
      <c r="X181" s="191">
        <f t="shared" si="5"/>
        <v>2511548074.4707985</v>
      </c>
    </row>
    <row r="182" spans="1:24">
      <c r="A182" s="204">
        <v>35106</v>
      </c>
      <c r="B182" s="184" t="s">
        <v>161</v>
      </c>
      <c r="C182" s="188">
        <v>2.9540000000000002E-4</v>
      </c>
      <c r="D182" s="188">
        <v>2.944E-4</v>
      </c>
      <c r="E182" s="191">
        <v>3062399</v>
      </c>
      <c r="F182" s="240"/>
      <c r="G182" s="191">
        <v>256166</v>
      </c>
      <c r="H182" s="191">
        <v>58702</v>
      </c>
      <c r="I182" s="191">
        <v>326311</v>
      </c>
      <c r="J182" s="191">
        <v>9886</v>
      </c>
      <c r="K182" s="190"/>
      <c r="L182" s="191">
        <v>6131</v>
      </c>
      <c r="M182" s="3"/>
      <c r="N182" s="191">
        <v>0</v>
      </c>
      <c r="O182" s="191">
        <v>106683</v>
      </c>
      <c r="P182" s="190"/>
      <c r="Q182" s="191">
        <v>1101194</v>
      </c>
      <c r="R182" s="191">
        <v>-20420</v>
      </c>
      <c r="S182" s="191">
        <v>1080774</v>
      </c>
      <c r="T182" s="191">
        <v>582860</v>
      </c>
      <c r="U182" s="191">
        <v>741911</v>
      </c>
      <c r="W182" s="191">
        <f t="shared" si="4"/>
        <v>1973121191.6046038</v>
      </c>
      <c r="X182" s="191">
        <f t="shared" si="5"/>
        <v>2511547054.8408933</v>
      </c>
    </row>
    <row r="183" spans="1:24">
      <c r="A183" s="204">
        <v>35200</v>
      </c>
      <c r="B183" s="184" t="s">
        <v>162</v>
      </c>
      <c r="C183" s="188">
        <v>5.4429999999999995E-4</v>
      </c>
      <c r="D183" s="188">
        <v>5.6030000000000001E-4</v>
      </c>
      <c r="E183" s="191">
        <v>5642735</v>
      </c>
      <c r="F183" s="240"/>
      <c r="G183" s="191">
        <v>472008</v>
      </c>
      <c r="H183" s="191">
        <v>108163</v>
      </c>
      <c r="I183" s="191">
        <v>601256</v>
      </c>
      <c r="J183" s="191">
        <v>33595</v>
      </c>
      <c r="K183" s="190"/>
      <c r="L183" s="191">
        <v>11296</v>
      </c>
      <c r="M183" s="3"/>
      <c r="N183" s="191">
        <v>0</v>
      </c>
      <c r="O183" s="191">
        <v>41537</v>
      </c>
      <c r="P183" s="190"/>
      <c r="Q183" s="191">
        <v>2029046</v>
      </c>
      <c r="R183" s="191">
        <v>26399</v>
      </c>
      <c r="S183" s="191">
        <v>2055445</v>
      </c>
      <c r="T183" s="191">
        <v>1073969</v>
      </c>
      <c r="U183" s="191">
        <v>1367036</v>
      </c>
      <c r="W183" s="191">
        <f t="shared" si="4"/>
        <v>1973119603.1600223</v>
      </c>
      <c r="X183" s="191">
        <f t="shared" si="5"/>
        <v>2511548778.2472901</v>
      </c>
    </row>
    <row r="184" spans="1:24">
      <c r="A184" s="204">
        <v>35300</v>
      </c>
      <c r="B184" s="184" t="s">
        <v>440</v>
      </c>
      <c r="C184" s="188">
        <v>3.9890000000000004E-3</v>
      </c>
      <c r="D184" s="188">
        <v>4.1130999999999997E-3</v>
      </c>
      <c r="E184" s="191">
        <v>41353791</v>
      </c>
      <c r="F184" s="240"/>
      <c r="G184" s="191">
        <v>3459197</v>
      </c>
      <c r="H184" s="191">
        <v>792694</v>
      </c>
      <c r="I184" s="191">
        <v>4406409</v>
      </c>
      <c r="J184" s="191">
        <v>172074</v>
      </c>
      <c r="K184" s="190"/>
      <c r="L184" s="191">
        <v>82788</v>
      </c>
      <c r="M184" s="3"/>
      <c r="N184" s="191">
        <v>0</v>
      </c>
      <c r="O184" s="191">
        <v>1134164</v>
      </c>
      <c r="P184" s="190"/>
      <c r="Q184" s="191">
        <v>14870226</v>
      </c>
      <c r="R184" s="191">
        <v>-127903</v>
      </c>
      <c r="S184" s="191">
        <v>14742323</v>
      </c>
      <c r="T184" s="191">
        <v>7870777</v>
      </c>
      <c r="U184" s="191">
        <v>10018565</v>
      </c>
      <c r="W184" s="191">
        <f t="shared" si="4"/>
        <v>1973120330.9100022</v>
      </c>
      <c r="X184" s="191">
        <f t="shared" si="5"/>
        <v>2511548007.0193028</v>
      </c>
    </row>
    <row r="185" spans="1:24">
      <c r="A185" s="204">
        <v>35305</v>
      </c>
      <c r="B185" s="184" t="s">
        <v>164</v>
      </c>
      <c r="C185" s="188">
        <v>1.4300999999999999E-3</v>
      </c>
      <c r="D185" s="188">
        <v>1.4621E-3</v>
      </c>
      <c r="E185" s="191">
        <v>14825785</v>
      </c>
      <c r="F185" s="240"/>
      <c r="G185" s="191">
        <v>1240160</v>
      </c>
      <c r="H185" s="191">
        <v>284189</v>
      </c>
      <c r="I185" s="191">
        <v>1579746</v>
      </c>
      <c r="J185" s="191">
        <v>204313</v>
      </c>
      <c r="K185" s="190"/>
      <c r="L185" s="191">
        <v>29680</v>
      </c>
      <c r="M185" s="3"/>
      <c r="N185" s="191">
        <v>0</v>
      </c>
      <c r="O185" s="191">
        <v>108088</v>
      </c>
      <c r="P185" s="190"/>
      <c r="Q185" s="191">
        <v>5331138</v>
      </c>
      <c r="R185" s="191">
        <v>211234</v>
      </c>
      <c r="S185" s="191">
        <v>5542372</v>
      </c>
      <c r="T185" s="191">
        <v>2821759</v>
      </c>
      <c r="U185" s="191">
        <v>3591765</v>
      </c>
      <c r="W185" s="191">
        <f t="shared" si="4"/>
        <v>1973120061.5341585</v>
      </c>
      <c r="X185" s="191">
        <f t="shared" si="5"/>
        <v>2511548143.4864697</v>
      </c>
    </row>
    <row r="186" spans="1:24">
      <c r="A186" s="204">
        <v>35400</v>
      </c>
      <c r="B186" s="184" t="s">
        <v>165</v>
      </c>
      <c r="C186" s="188">
        <v>2.9683000000000001E-3</v>
      </c>
      <c r="D186" s="188">
        <v>2.9822E-3</v>
      </c>
      <c r="E186" s="191">
        <v>30772238</v>
      </c>
      <c r="F186" s="240"/>
      <c r="G186" s="191">
        <v>2574062</v>
      </c>
      <c r="H186" s="191">
        <v>589861</v>
      </c>
      <c r="I186" s="191">
        <v>3278903</v>
      </c>
      <c r="J186" s="191">
        <v>53349</v>
      </c>
      <c r="K186" s="190"/>
      <c r="L186" s="191">
        <v>61604</v>
      </c>
      <c r="M186" s="3"/>
      <c r="N186" s="191">
        <v>0</v>
      </c>
      <c r="O186" s="191">
        <v>329971</v>
      </c>
      <c r="P186" s="190"/>
      <c r="Q186" s="191">
        <v>11065252</v>
      </c>
      <c r="R186" s="191">
        <v>-234756</v>
      </c>
      <c r="S186" s="191">
        <v>10830496</v>
      </c>
      <c r="T186" s="191">
        <v>5856813</v>
      </c>
      <c r="U186" s="191">
        <v>7455028</v>
      </c>
      <c r="W186" s="191">
        <f t="shared" si="4"/>
        <v>1973120304.5514266</v>
      </c>
      <c r="X186" s="191">
        <f t="shared" si="5"/>
        <v>2511548024.121551</v>
      </c>
    </row>
    <row r="187" spans="1:24">
      <c r="A187" s="204">
        <v>35401</v>
      </c>
      <c r="B187" s="184" t="s">
        <v>166</v>
      </c>
      <c r="C187" s="188">
        <v>3.1199999999999999E-5</v>
      </c>
      <c r="D187" s="188">
        <v>3.2299999999999999E-5</v>
      </c>
      <c r="E187" s="191">
        <v>323449</v>
      </c>
      <c r="F187" s="240"/>
      <c r="G187" s="191">
        <v>27056</v>
      </c>
      <c r="H187" s="191">
        <v>6200</v>
      </c>
      <c r="I187" s="191">
        <v>34465</v>
      </c>
      <c r="J187" s="191">
        <v>9527</v>
      </c>
      <c r="K187" s="190"/>
      <c r="L187" s="191">
        <v>648</v>
      </c>
      <c r="M187" s="3"/>
      <c r="N187" s="191">
        <v>0</v>
      </c>
      <c r="O187" s="191">
        <v>22724</v>
      </c>
      <c r="P187" s="190"/>
      <c r="Q187" s="191">
        <v>116308</v>
      </c>
      <c r="R187" s="191">
        <v>1780</v>
      </c>
      <c r="S187" s="191">
        <v>118088</v>
      </c>
      <c r="T187" s="191">
        <v>61561</v>
      </c>
      <c r="U187" s="191">
        <v>78360</v>
      </c>
      <c r="W187" s="191">
        <f t="shared" si="4"/>
        <v>1973108974.3589745</v>
      </c>
      <c r="X187" s="191">
        <f t="shared" si="5"/>
        <v>2511538461.5384617</v>
      </c>
    </row>
    <row r="188" spans="1:24">
      <c r="A188" s="204">
        <v>35402</v>
      </c>
      <c r="B188" s="184" t="s">
        <v>167</v>
      </c>
      <c r="C188" s="188">
        <v>0</v>
      </c>
      <c r="D188" s="188">
        <v>0</v>
      </c>
      <c r="E188" s="191">
        <v>0</v>
      </c>
      <c r="F188" s="240"/>
      <c r="G188" s="191">
        <v>0</v>
      </c>
      <c r="H188" s="191">
        <v>0</v>
      </c>
      <c r="I188" s="191">
        <v>0</v>
      </c>
      <c r="J188" s="191">
        <v>0</v>
      </c>
      <c r="K188" s="190"/>
      <c r="L188" s="191">
        <v>0</v>
      </c>
      <c r="M188" s="3"/>
      <c r="N188" s="191">
        <v>0</v>
      </c>
      <c r="O188" s="191">
        <v>0</v>
      </c>
      <c r="P188" s="190"/>
      <c r="Q188" s="191">
        <v>0</v>
      </c>
      <c r="R188" s="191">
        <v>0</v>
      </c>
      <c r="S188" s="191">
        <v>0</v>
      </c>
      <c r="T188" s="191">
        <v>0</v>
      </c>
      <c r="U188" s="191">
        <v>0</v>
      </c>
      <c r="W188" s="191"/>
      <c r="X188" s="191"/>
    </row>
    <row r="189" spans="1:24">
      <c r="A189" s="204">
        <v>35405</v>
      </c>
      <c r="B189" s="184" t="s">
        <v>168</v>
      </c>
      <c r="C189" s="188">
        <v>9.7170000000000004E-4</v>
      </c>
      <c r="D189" s="188">
        <v>1.0081999999999999E-3</v>
      </c>
      <c r="E189" s="191">
        <v>10073572</v>
      </c>
      <c r="F189" s="240"/>
      <c r="G189" s="191">
        <v>842643</v>
      </c>
      <c r="H189" s="191">
        <v>193096</v>
      </c>
      <c r="I189" s="191">
        <v>1073379</v>
      </c>
      <c r="J189" s="191">
        <v>5387</v>
      </c>
      <c r="K189" s="190"/>
      <c r="L189" s="191">
        <v>20167</v>
      </c>
      <c r="M189" s="3"/>
      <c r="N189" s="191">
        <v>0</v>
      </c>
      <c r="O189" s="191">
        <v>398547</v>
      </c>
      <c r="P189" s="190"/>
      <c r="Q189" s="191">
        <v>3622311</v>
      </c>
      <c r="R189" s="191">
        <v>-198884</v>
      </c>
      <c r="S189" s="191">
        <v>3423427</v>
      </c>
      <c r="T189" s="191">
        <v>1917281</v>
      </c>
      <c r="U189" s="191">
        <v>2440471</v>
      </c>
      <c r="W189" s="191">
        <f t="shared" si="4"/>
        <v>1973120304.6207676</v>
      </c>
      <c r="X189" s="191">
        <f t="shared" si="5"/>
        <v>2511547802.8198004</v>
      </c>
    </row>
    <row r="190" spans="1:24">
      <c r="A190" s="204">
        <v>35500</v>
      </c>
      <c r="B190" s="184" t="s">
        <v>169</v>
      </c>
      <c r="C190" s="188">
        <v>4.0363999999999999E-3</v>
      </c>
      <c r="D190" s="188">
        <v>4.0768000000000002E-3</v>
      </c>
      <c r="E190" s="191">
        <v>41845185</v>
      </c>
      <c r="F190" s="240"/>
      <c r="G190" s="191">
        <v>3500301</v>
      </c>
      <c r="H190" s="191">
        <v>802113</v>
      </c>
      <c r="I190" s="191">
        <v>4458769</v>
      </c>
      <c r="J190" s="191">
        <v>0</v>
      </c>
      <c r="K190" s="190"/>
      <c r="L190" s="191">
        <v>83771</v>
      </c>
      <c r="M190" s="3"/>
      <c r="N190" s="191">
        <v>0</v>
      </c>
      <c r="O190" s="191">
        <v>1065778</v>
      </c>
      <c r="P190" s="190"/>
      <c r="Q190" s="191">
        <v>15046924</v>
      </c>
      <c r="R190" s="191">
        <v>-652854</v>
      </c>
      <c r="S190" s="191">
        <v>14394070</v>
      </c>
      <c r="T190" s="191">
        <v>7964303</v>
      </c>
      <c r="U190" s="191">
        <v>10137612</v>
      </c>
      <c r="W190" s="191">
        <f t="shared" si="4"/>
        <v>1973120354.7715788</v>
      </c>
      <c r="X190" s="191">
        <f t="shared" si="5"/>
        <v>2511547913.9827571</v>
      </c>
    </row>
    <row r="191" spans="1:24">
      <c r="A191" s="204">
        <v>35600</v>
      </c>
      <c r="B191" s="184" t="s">
        <v>170</v>
      </c>
      <c r="C191" s="188">
        <v>1.6775E-3</v>
      </c>
      <c r="D191" s="188">
        <v>1.7534E-3</v>
      </c>
      <c r="E191" s="191">
        <v>17390570</v>
      </c>
      <c r="F191" s="240"/>
      <c r="G191" s="191">
        <v>1454701</v>
      </c>
      <c r="H191" s="191">
        <v>333353</v>
      </c>
      <c r="I191" s="191">
        <v>1853034</v>
      </c>
      <c r="J191" s="191">
        <v>12705</v>
      </c>
      <c r="K191" s="190"/>
      <c r="L191" s="191">
        <v>34815</v>
      </c>
      <c r="M191" s="3"/>
      <c r="N191" s="191">
        <v>0</v>
      </c>
      <c r="O191" s="191">
        <v>374975</v>
      </c>
      <c r="P191" s="190"/>
      <c r="Q191" s="191">
        <v>6253398</v>
      </c>
      <c r="R191" s="191">
        <v>-119564</v>
      </c>
      <c r="S191" s="191">
        <v>6133834</v>
      </c>
      <c r="T191" s="191">
        <v>3309909</v>
      </c>
      <c r="U191" s="191">
        <v>4213122</v>
      </c>
      <c r="W191" s="191">
        <f t="shared" si="4"/>
        <v>1973120119.2250373</v>
      </c>
      <c r="X191" s="191">
        <f t="shared" si="5"/>
        <v>2511548137.1087928</v>
      </c>
    </row>
    <row r="192" spans="1:24">
      <c r="A192" s="204">
        <v>35700</v>
      </c>
      <c r="B192" s="184" t="s">
        <v>171</v>
      </c>
      <c r="C192" s="188">
        <v>9.2579999999999995E-4</v>
      </c>
      <c r="D192" s="188">
        <v>9.4209999999999997E-4</v>
      </c>
      <c r="E192" s="191">
        <v>9597729</v>
      </c>
      <c r="F192" s="240"/>
      <c r="G192" s="191">
        <v>802839</v>
      </c>
      <c r="H192" s="191">
        <v>183975</v>
      </c>
      <c r="I192" s="191">
        <v>1022676</v>
      </c>
      <c r="J192" s="191">
        <v>0</v>
      </c>
      <c r="K192" s="190"/>
      <c r="L192" s="191">
        <v>19214</v>
      </c>
      <c r="M192" s="3"/>
      <c r="N192" s="191">
        <v>0</v>
      </c>
      <c r="O192" s="191">
        <v>166325</v>
      </c>
      <c r="P192" s="190"/>
      <c r="Q192" s="191">
        <v>3451205</v>
      </c>
      <c r="R192" s="191">
        <v>-113847</v>
      </c>
      <c r="S192" s="191">
        <v>3337358</v>
      </c>
      <c r="T192" s="191">
        <v>1826715</v>
      </c>
      <c r="U192" s="191">
        <v>2325191</v>
      </c>
      <c r="W192" s="191">
        <f t="shared" si="4"/>
        <v>1973120544.3940377</v>
      </c>
      <c r="X192" s="191">
        <f t="shared" si="5"/>
        <v>2511547850.507669</v>
      </c>
    </row>
    <row r="193" spans="1:24">
      <c r="A193" s="204">
        <v>35800</v>
      </c>
      <c r="B193" s="184" t="s">
        <v>172</v>
      </c>
      <c r="C193" s="188">
        <v>1.2562999999999999E-3</v>
      </c>
      <c r="D193" s="188">
        <v>1.2757999999999999E-3</v>
      </c>
      <c r="E193" s="191">
        <v>13024008</v>
      </c>
      <c r="F193" s="240"/>
      <c r="G193" s="191">
        <v>1089443</v>
      </c>
      <c r="H193" s="191">
        <v>249652</v>
      </c>
      <c r="I193" s="191">
        <v>1387759</v>
      </c>
      <c r="J193" s="191">
        <v>67339</v>
      </c>
      <c r="K193" s="190"/>
      <c r="L193" s="191">
        <v>26073</v>
      </c>
      <c r="M193" s="3"/>
      <c r="N193" s="191">
        <v>0</v>
      </c>
      <c r="O193" s="191">
        <v>176069</v>
      </c>
      <c r="P193" s="190"/>
      <c r="Q193" s="191">
        <v>4683245</v>
      </c>
      <c r="R193" s="191">
        <v>-118877</v>
      </c>
      <c r="S193" s="191">
        <v>4564368</v>
      </c>
      <c r="T193" s="191">
        <v>2478831</v>
      </c>
      <c r="U193" s="191">
        <v>3155258</v>
      </c>
      <c r="W193" s="191">
        <f t="shared" si="4"/>
        <v>1973120273.8199477</v>
      </c>
      <c r="X193" s="191">
        <f t="shared" si="5"/>
        <v>2511548197.0866833</v>
      </c>
    </row>
    <row r="194" spans="1:24">
      <c r="A194" s="204">
        <v>35805</v>
      </c>
      <c r="B194" s="184" t="s">
        <v>173</v>
      </c>
      <c r="C194" s="188">
        <v>2.6640000000000002E-4</v>
      </c>
      <c r="D194" s="188">
        <v>2.433E-4</v>
      </c>
      <c r="E194" s="191">
        <v>2761757</v>
      </c>
      <c r="F194" s="240"/>
      <c r="G194" s="191">
        <v>231018</v>
      </c>
      <c r="H194" s="191">
        <v>52939</v>
      </c>
      <c r="I194" s="191">
        <v>294276</v>
      </c>
      <c r="J194" s="191">
        <v>275761</v>
      </c>
      <c r="K194" s="190"/>
      <c r="L194" s="191">
        <v>5529</v>
      </c>
      <c r="M194" s="3"/>
      <c r="N194" s="191">
        <v>0</v>
      </c>
      <c r="O194" s="191">
        <v>0</v>
      </c>
      <c r="P194" s="190"/>
      <c r="Q194" s="191">
        <v>993088</v>
      </c>
      <c r="R194" s="191">
        <v>161026</v>
      </c>
      <c r="S194" s="191">
        <v>1154114</v>
      </c>
      <c r="T194" s="191">
        <v>525639</v>
      </c>
      <c r="U194" s="191">
        <v>669076</v>
      </c>
      <c r="W194" s="191">
        <f t="shared" si="4"/>
        <v>1973119369.3693693</v>
      </c>
      <c r="X194" s="191">
        <f t="shared" si="5"/>
        <v>2511546546.5465465</v>
      </c>
    </row>
    <row r="195" spans="1:24">
      <c r="A195" s="204">
        <v>35900</v>
      </c>
      <c r="B195" s="184" t="s">
        <v>174</v>
      </c>
      <c r="C195" s="188">
        <v>2.4377999999999999E-3</v>
      </c>
      <c r="D195" s="188">
        <v>2.4933999999999998E-3</v>
      </c>
      <c r="E195" s="191">
        <v>25272568</v>
      </c>
      <c r="F195" s="240"/>
      <c r="G195" s="191">
        <v>2114021</v>
      </c>
      <c r="H195" s="191">
        <v>484440</v>
      </c>
      <c r="I195" s="191">
        <v>2692891</v>
      </c>
      <c r="J195" s="191">
        <v>0</v>
      </c>
      <c r="K195" s="190"/>
      <c r="L195" s="191">
        <v>50594</v>
      </c>
      <c r="M195" s="3"/>
      <c r="N195" s="191">
        <v>0</v>
      </c>
      <c r="O195" s="191">
        <v>585355</v>
      </c>
      <c r="P195" s="190"/>
      <c r="Q195" s="191">
        <v>9087650</v>
      </c>
      <c r="R195" s="191">
        <v>-345128</v>
      </c>
      <c r="S195" s="191">
        <v>8742522</v>
      </c>
      <c r="T195" s="191">
        <v>4810073</v>
      </c>
      <c r="U195" s="191">
        <v>6122652</v>
      </c>
      <c r="W195" s="191">
        <f t="shared" si="4"/>
        <v>1973120436.4591024</v>
      </c>
      <c r="X195" s="191">
        <f t="shared" si="5"/>
        <v>2511548117.1548119</v>
      </c>
    </row>
    <row r="196" spans="1:24">
      <c r="A196" s="204">
        <v>35905</v>
      </c>
      <c r="B196" s="184" t="s">
        <v>175</v>
      </c>
      <c r="C196" s="188">
        <v>2.8509999999999999E-4</v>
      </c>
      <c r="D196" s="188">
        <v>3.1530000000000002E-4</v>
      </c>
      <c r="E196" s="191">
        <v>2955619</v>
      </c>
      <c r="F196" s="240"/>
      <c r="G196" s="191">
        <v>247234</v>
      </c>
      <c r="H196" s="191">
        <v>56655</v>
      </c>
      <c r="I196" s="191">
        <v>314933</v>
      </c>
      <c r="J196" s="191">
        <v>20592</v>
      </c>
      <c r="K196" s="190"/>
      <c r="L196" s="191">
        <v>5917</v>
      </c>
      <c r="M196" s="3"/>
      <c r="N196" s="191">
        <v>0</v>
      </c>
      <c r="O196" s="191">
        <v>96659</v>
      </c>
      <c r="P196" s="190"/>
      <c r="Q196" s="191">
        <v>1062798</v>
      </c>
      <c r="R196" s="191">
        <v>-14521</v>
      </c>
      <c r="S196" s="191">
        <v>1048277</v>
      </c>
      <c r="T196" s="191">
        <v>562537</v>
      </c>
      <c r="U196" s="191">
        <v>716042</v>
      </c>
      <c r="W196" s="191">
        <f t="shared" si="4"/>
        <v>1973121711.6801124</v>
      </c>
      <c r="X196" s="191">
        <f t="shared" si="5"/>
        <v>2511546825.6752019</v>
      </c>
    </row>
    <row r="197" spans="1:24">
      <c r="A197" s="204">
        <v>36000</v>
      </c>
      <c r="B197" s="184" t="s">
        <v>176</v>
      </c>
      <c r="C197" s="188">
        <v>6.0041600000000001E-2</v>
      </c>
      <c r="D197" s="188">
        <v>6.0296500000000003E-2</v>
      </c>
      <c r="E197" s="191">
        <v>622448685</v>
      </c>
      <c r="F197" s="240"/>
      <c r="G197" s="191">
        <v>52067115</v>
      </c>
      <c r="H197" s="191">
        <v>11931467</v>
      </c>
      <c r="I197" s="191">
        <v>66324353</v>
      </c>
      <c r="J197" s="191">
        <v>180566</v>
      </c>
      <c r="K197" s="190"/>
      <c r="L197" s="191">
        <v>1246103</v>
      </c>
      <c r="M197" s="3"/>
      <c r="N197" s="191">
        <v>0</v>
      </c>
      <c r="O197" s="191">
        <v>11080869</v>
      </c>
      <c r="P197" s="190"/>
      <c r="Q197" s="191">
        <v>223823557</v>
      </c>
      <c r="R197" s="191">
        <v>-5078563</v>
      </c>
      <c r="S197" s="191">
        <v>218744994</v>
      </c>
      <c r="T197" s="191">
        <v>118469300</v>
      </c>
      <c r="U197" s="191">
        <v>150797360</v>
      </c>
      <c r="W197" s="191">
        <f t="shared" si="4"/>
        <v>1973120303.2564089</v>
      </c>
      <c r="X197" s="191">
        <f t="shared" si="5"/>
        <v>2511547993.3912487</v>
      </c>
    </row>
    <row r="198" spans="1:24">
      <c r="A198" s="204">
        <v>36001</v>
      </c>
      <c r="B198" s="184" t="s">
        <v>177</v>
      </c>
      <c r="C198" s="188">
        <v>0</v>
      </c>
      <c r="D198" s="188">
        <v>0</v>
      </c>
      <c r="E198" s="191">
        <v>0</v>
      </c>
      <c r="F198" s="240"/>
      <c r="G198" s="191">
        <v>0</v>
      </c>
      <c r="H198" s="191">
        <v>0</v>
      </c>
      <c r="I198" s="191">
        <v>0</v>
      </c>
      <c r="J198" s="191">
        <v>0</v>
      </c>
      <c r="K198" s="190"/>
      <c r="L198" s="191">
        <v>0</v>
      </c>
      <c r="M198" s="3"/>
      <c r="N198" s="191">
        <v>0</v>
      </c>
      <c r="O198" s="191">
        <v>87992</v>
      </c>
      <c r="P198" s="190"/>
      <c r="Q198" s="191">
        <v>0</v>
      </c>
      <c r="R198" s="191">
        <v>-62040</v>
      </c>
      <c r="S198" s="191">
        <v>-62040</v>
      </c>
      <c r="T198" s="191">
        <v>0</v>
      </c>
      <c r="U198" s="191">
        <v>0</v>
      </c>
      <c r="W198" s="191"/>
      <c r="X198" s="191"/>
    </row>
    <row r="199" spans="1:24">
      <c r="A199" s="204">
        <v>36002</v>
      </c>
      <c r="B199" s="184" t="s">
        <v>178</v>
      </c>
      <c r="C199" s="188">
        <v>0</v>
      </c>
      <c r="D199" s="188">
        <v>0</v>
      </c>
      <c r="E199" s="191">
        <v>0</v>
      </c>
      <c r="F199" s="240"/>
      <c r="G199" s="191">
        <v>0</v>
      </c>
      <c r="H199" s="191">
        <v>0</v>
      </c>
      <c r="I199" s="191">
        <v>0</v>
      </c>
      <c r="J199" s="191">
        <v>0</v>
      </c>
      <c r="K199" s="190"/>
      <c r="L199" s="191">
        <v>0</v>
      </c>
      <c r="M199" s="3"/>
      <c r="N199" s="191">
        <v>0</v>
      </c>
      <c r="O199" s="191">
        <v>226737</v>
      </c>
      <c r="P199" s="190"/>
      <c r="Q199" s="191">
        <v>0</v>
      </c>
      <c r="R199" s="191">
        <v>-285350</v>
      </c>
      <c r="S199" s="191">
        <v>-285350</v>
      </c>
      <c r="T199" s="191">
        <v>0</v>
      </c>
      <c r="U199" s="191">
        <v>0</v>
      </c>
      <c r="W199" s="191"/>
      <c r="X199" s="191"/>
    </row>
    <row r="200" spans="1:24">
      <c r="A200" s="204">
        <v>36003</v>
      </c>
      <c r="B200" s="184" t="s">
        <v>179</v>
      </c>
      <c r="C200" s="188">
        <v>4.2010000000000002E-4</v>
      </c>
      <c r="D200" s="188">
        <v>4.281E-4</v>
      </c>
      <c r="E200" s="191">
        <v>4355159</v>
      </c>
      <c r="F200" s="240"/>
      <c r="G200" s="191">
        <v>364304</v>
      </c>
      <c r="H200" s="191">
        <v>83482</v>
      </c>
      <c r="I200" s="191">
        <v>464059</v>
      </c>
      <c r="J200" s="191">
        <v>0</v>
      </c>
      <c r="K200" s="190"/>
      <c r="L200" s="191">
        <v>8719</v>
      </c>
      <c r="M200" s="3"/>
      <c r="N200" s="191">
        <v>0</v>
      </c>
      <c r="O200" s="191">
        <v>260802</v>
      </c>
      <c r="P200" s="190"/>
      <c r="Q200" s="191">
        <v>1566052</v>
      </c>
      <c r="R200" s="191">
        <v>-155052</v>
      </c>
      <c r="S200" s="191">
        <v>1411000</v>
      </c>
      <c r="T200" s="191">
        <v>828908</v>
      </c>
      <c r="U200" s="191">
        <v>1055101</v>
      </c>
      <c r="W200" s="191">
        <f t="shared" si="4"/>
        <v>1973120685.5510592</v>
      </c>
      <c r="X200" s="191">
        <f t="shared" si="5"/>
        <v>2511547250.6546059</v>
      </c>
    </row>
    <row r="201" spans="1:24">
      <c r="A201" s="204">
        <v>36004</v>
      </c>
      <c r="B201" s="184" t="s">
        <v>396</v>
      </c>
      <c r="C201" s="188">
        <v>2.7549999999999997E-4</v>
      </c>
      <c r="D201" s="188">
        <v>2.541E-4</v>
      </c>
      <c r="E201" s="191">
        <v>2856097</v>
      </c>
      <c r="F201" s="240"/>
      <c r="G201" s="191">
        <v>238909</v>
      </c>
      <c r="H201" s="191">
        <v>54747</v>
      </c>
      <c r="I201" s="191">
        <v>304328</v>
      </c>
      <c r="J201" s="191">
        <v>60466</v>
      </c>
      <c r="K201" s="190"/>
      <c r="L201" s="191">
        <v>5718</v>
      </c>
      <c r="M201" s="3"/>
      <c r="N201" s="191">
        <v>0</v>
      </c>
      <c r="O201" s="191">
        <v>0</v>
      </c>
      <c r="P201" s="190"/>
      <c r="Q201" s="191">
        <v>1027011</v>
      </c>
      <c r="R201" s="191">
        <v>112487</v>
      </c>
      <c r="S201" s="191">
        <v>1139498</v>
      </c>
      <c r="T201" s="191">
        <v>543595</v>
      </c>
      <c r="U201" s="191">
        <v>691931</v>
      </c>
      <c r="W201" s="191">
        <f t="shared" ref="W201:W264" si="6">+T201/C201</f>
        <v>1973121597.096189</v>
      </c>
      <c r="X201" s="191">
        <f t="shared" ref="X201:X264" si="7">+U201/C201</f>
        <v>2511546279.4918332</v>
      </c>
    </row>
    <row r="202" spans="1:24">
      <c r="A202" s="204">
        <v>36005</v>
      </c>
      <c r="B202" s="184" t="s">
        <v>180</v>
      </c>
      <c r="C202" s="188">
        <v>4.8085999999999997E-3</v>
      </c>
      <c r="D202" s="188">
        <v>5.0277999999999998E-3</v>
      </c>
      <c r="E202" s="191">
        <v>49850549</v>
      </c>
      <c r="F202" s="240"/>
      <c r="G202" s="191">
        <v>4169941</v>
      </c>
      <c r="H202" s="191">
        <v>955565</v>
      </c>
      <c r="I202" s="191">
        <v>5311772</v>
      </c>
      <c r="J202" s="191">
        <v>129018</v>
      </c>
      <c r="K202" s="190"/>
      <c r="L202" s="191">
        <v>99798</v>
      </c>
      <c r="M202" s="3"/>
      <c r="N202" s="191">
        <v>0</v>
      </c>
      <c r="O202" s="191">
        <v>1185949</v>
      </c>
      <c r="P202" s="190"/>
      <c r="Q202" s="191">
        <v>17925538</v>
      </c>
      <c r="R202" s="191">
        <v>11354</v>
      </c>
      <c r="S202" s="191">
        <v>17936892</v>
      </c>
      <c r="T202" s="191">
        <v>9487946</v>
      </c>
      <c r="U202" s="191">
        <v>12077030</v>
      </c>
      <c r="W202" s="191">
        <f t="shared" si="6"/>
        <v>1973120242.8981409</v>
      </c>
      <c r="X202" s="191">
        <f t="shared" si="7"/>
        <v>2511548059.7263236</v>
      </c>
    </row>
    <row r="203" spans="1:24">
      <c r="A203" s="204">
        <v>36006</v>
      </c>
      <c r="B203" s="184" t="s">
        <v>181</v>
      </c>
      <c r="C203" s="188">
        <v>6.9990000000000004E-4</v>
      </c>
      <c r="D203" s="188">
        <v>6.4610000000000004E-4</v>
      </c>
      <c r="E203" s="191">
        <v>7255833</v>
      </c>
      <c r="F203" s="240"/>
      <c r="G203" s="191">
        <v>606942</v>
      </c>
      <c r="H203" s="191">
        <v>139084</v>
      </c>
      <c r="I203" s="191">
        <v>773138</v>
      </c>
      <c r="J203" s="191">
        <v>281382</v>
      </c>
      <c r="K203" s="190"/>
      <c r="L203" s="191">
        <v>14526</v>
      </c>
      <c r="M203" s="3"/>
      <c r="N203" s="191">
        <v>0</v>
      </c>
      <c r="O203" s="191">
        <v>26117</v>
      </c>
      <c r="P203" s="190"/>
      <c r="Q203" s="191">
        <v>2609093</v>
      </c>
      <c r="R203" s="191">
        <v>70070</v>
      </c>
      <c r="S203" s="191">
        <v>2679163</v>
      </c>
      <c r="T203" s="191">
        <v>1380987</v>
      </c>
      <c r="U203" s="191">
        <v>1757832</v>
      </c>
      <c r="W203" s="191">
        <f t="shared" si="6"/>
        <v>1973120445.7779682</v>
      </c>
      <c r="X203" s="191">
        <f t="shared" si="7"/>
        <v>2511547363.9091296</v>
      </c>
    </row>
    <row r="204" spans="1:24">
      <c r="A204" s="204">
        <v>36007</v>
      </c>
      <c r="B204" s="184" t="s">
        <v>182</v>
      </c>
      <c r="C204" s="188">
        <v>2.173E-4</v>
      </c>
      <c r="D204" s="188">
        <v>2.028E-4</v>
      </c>
      <c r="E204" s="191">
        <v>2252740</v>
      </c>
      <c r="F204" s="240"/>
      <c r="G204" s="191">
        <v>188439</v>
      </c>
      <c r="H204" s="191">
        <v>43182</v>
      </c>
      <c r="I204" s="191">
        <v>240038</v>
      </c>
      <c r="J204" s="191">
        <v>49429</v>
      </c>
      <c r="K204" s="190"/>
      <c r="L204" s="191">
        <v>4510</v>
      </c>
      <c r="M204" s="3"/>
      <c r="N204" s="191">
        <v>0</v>
      </c>
      <c r="O204" s="191">
        <v>8009</v>
      </c>
      <c r="P204" s="190"/>
      <c r="Q204" s="191">
        <v>810053</v>
      </c>
      <c r="R204" s="191">
        <v>9335</v>
      </c>
      <c r="S204" s="191">
        <v>819388</v>
      </c>
      <c r="T204" s="191">
        <v>428759</v>
      </c>
      <c r="U204" s="191">
        <v>545759</v>
      </c>
      <c r="W204" s="191">
        <f t="shared" si="6"/>
        <v>1973120110.4463875</v>
      </c>
      <c r="X204" s="191">
        <f t="shared" si="7"/>
        <v>2511546249.4247584</v>
      </c>
    </row>
    <row r="205" spans="1:24">
      <c r="A205" s="204">
        <v>36008</v>
      </c>
      <c r="B205" s="184" t="s">
        <v>183</v>
      </c>
      <c r="C205" s="188">
        <v>6.0320000000000003E-4</v>
      </c>
      <c r="D205" s="188">
        <v>5.7669999999999998E-4</v>
      </c>
      <c r="E205" s="191">
        <v>6253348</v>
      </c>
      <c r="F205" s="240"/>
      <c r="G205" s="191">
        <v>523085</v>
      </c>
      <c r="H205" s="191">
        <v>119868</v>
      </c>
      <c r="I205" s="191">
        <v>666319</v>
      </c>
      <c r="J205" s="191">
        <v>37426</v>
      </c>
      <c r="K205" s="190"/>
      <c r="L205" s="191">
        <v>12519</v>
      </c>
      <c r="M205" s="3"/>
      <c r="N205" s="191">
        <v>0</v>
      </c>
      <c r="O205" s="191">
        <v>241214</v>
      </c>
      <c r="P205" s="190"/>
      <c r="Q205" s="191">
        <v>2248614</v>
      </c>
      <c r="R205" s="191">
        <v>-103363</v>
      </c>
      <c r="S205" s="191">
        <v>2145251</v>
      </c>
      <c r="T205" s="191">
        <v>1190186</v>
      </c>
      <c r="U205" s="191">
        <v>1514966</v>
      </c>
      <c r="W205" s="191">
        <f t="shared" si="6"/>
        <v>1973120026.5251989</v>
      </c>
      <c r="X205" s="191">
        <f t="shared" si="7"/>
        <v>2511548408.4880633</v>
      </c>
    </row>
    <row r="206" spans="1:24">
      <c r="A206" s="204">
        <v>36009</v>
      </c>
      <c r="B206" s="184" t="s">
        <v>184</v>
      </c>
      <c r="C206" s="188">
        <v>1.08E-4</v>
      </c>
      <c r="D206" s="188">
        <v>1.292E-4</v>
      </c>
      <c r="E206" s="191">
        <v>1119631</v>
      </c>
      <c r="F206" s="240"/>
      <c r="G206" s="191">
        <v>93656</v>
      </c>
      <c r="H206" s="191">
        <v>21462</v>
      </c>
      <c r="I206" s="191">
        <v>119301</v>
      </c>
      <c r="J206" s="191">
        <v>6376</v>
      </c>
      <c r="K206" s="190"/>
      <c r="L206" s="191">
        <v>2241</v>
      </c>
      <c r="M206" s="3"/>
      <c r="N206" s="191">
        <v>0</v>
      </c>
      <c r="O206" s="191">
        <v>242671</v>
      </c>
      <c r="P206" s="190"/>
      <c r="Q206" s="191">
        <v>402603</v>
      </c>
      <c r="R206" s="191">
        <v>-81859</v>
      </c>
      <c r="S206" s="191">
        <v>320744</v>
      </c>
      <c r="T206" s="191">
        <v>213097</v>
      </c>
      <c r="U206" s="191">
        <v>271247</v>
      </c>
      <c r="W206" s="191">
        <f t="shared" si="6"/>
        <v>1973120370.3703704</v>
      </c>
      <c r="X206" s="191">
        <f t="shared" si="7"/>
        <v>2511546296.2962966</v>
      </c>
    </row>
    <row r="207" spans="1:24">
      <c r="A207" s="204">
        <v>36100</v>
      </c>
      <c r="B207" s="184" t="s">
        <v>185</v>
      </c>
      <c r="C207" s="188">
        <v>7.2760000000000001E-4</v>
      </c>
      <c r="D207" s="188">
        <v>7.3010000000000002E-4</v>
      </c>
      <c r="E207" s="191">
        <v>7542998</v>
      </c>
      <c r="F207" s="240"/>
      <c r="G207" s="191">
        <v>630963</v>
      </c>
      <c r="H207" s="191">
        <v>144589</v>
      </c>
      <c r="I207" s="191">
        <v>803736</v>
      </c>
      <c r="J207" s="191">
        <v>30794</v>
      </c>
      <c r="K207" s="190"/>
      <c r="L207" s="191">
        <v>15101</v>
      </c>
      <c r="M207" s="3"/>
      <c r="N207" s="191">
        <v>0</v>
      </c>
      <c r="O207" s="191">
        <v>47185</v>
      </c>
      <c r="P207" s="190"/>
      <c r="Q207" s="191">
        <v>2712353</v>
      </c>
      <c r="R207" s="191">
        <v>-21739</v>
      </c>
      <c r="S207" s="191">
        <v>2690614</v>
      </c>
      <c r="T207" s="191">
        <v>1435642</v>
      </c>
      <c r="U207" s="191">
        <v>1827402</v>
      </c>
      <c r="W207" s="191">
        <f t="shared" si="6"/>
        <v>1973119846.0692687</v>
      </c>
      <c r="X207" s="191">
        <f t="shared" si="7"/>
        <v>2511547553.6008797</v>
      </c>
    </row>
    <row r="208" spans="1:24">
      <c r="A208" s="204">
        <v>36102</v>
      </c>
      <c r="B208" s="184" t="s">
        <v>186</v>
      </c>
      <c r="C208" s="188">
        <v>2.654E-4</v>
      </c>
      <c r="D208" s="188">
        <v>2.6370000000000001E-4</v>
      </c>
      <c r="E208" s="191">
        <v>2751390</v>
      </c>
      <c r="F208" s="240"/>
      <c r="G208" s="191">
        <v>230151</v>
      </c>
      <c r="H208" s="191">
        <v>52740</v>
      </c>
      <c r="I208" s="191">
        <v>293171</v>
      </c>
      <c r="J208" s="191">
        <v>155630</v>
      </c>
      <c r="K208" s="190"/>
      <c r="L208" s="191">
        <v>5508</v>
      </c>
      <c r="M208" s="3"/>
      <c r="N208" s="191">
        <v>0</v>
      </c>
      <c r="O208" s="191">
        <v>75745</v>
      </c>
      <c r="P208" s="190"/>
      <c r="Q208" s="191">
        <v>989360</v>
      </c>
      <c r="R208" s="191">
        <v>68159</v>
      </c>
      <c r="S208" s="191">
        <v>1057519</v>
      </c>
      <c r="T208" s="191">
        <v>523666</v>
      </c>
      <c r="U208" s="191">
        <v>666565</v>
      </c>
      <c r="W208" s="191">
        <f t="shared" si="6"/>
        <v>1973119819.1409194</v>
      </c>
      <c r="X208" s="191">
        <f t="shared" si="7"/>
        <v>2511548605.8779202</v>
      </c>
    </row>
    <row r="209" spans="1:24">
      <c r="A209" s="204">
        <v>36105</v>
      </c>
      <c r="B209" s="184" t="s">
        <v>187</v>
      </c>
      <c r="C209" s="188">
        <v>3.6660000000000002E-4</v>
      </c>
      <c r="D209" s="188">
        <v>3.968E-4</v>
      </c>
      <c r="E209" s="191">
        <v>3800526</v>
      </c>
      <c r="F209" s="240"/>
      <c r="G209" s="191">
        <v>317910</v>
      </c>
      <c r="H209" s="191">
        <v>72851</v>
      </c>
      <c r="I209" s="191">
        <v>404961</v>
      </c>
      <c r="J209" s="191">
        <v>19320</v>
      </c>
      <c r="K209" s="190"/>
      <c r="L209" s="191">
        <v>7608</v>
      </c>
      <c r="M209" s="3"/>
      <c r="N209" s="191">
        <v>0</v>
      </c>
      <c r="O209" s="191">
        <v>142279</v>
      </c>
      <c r="P209" s="190"/>
      <c r="Q209" s="191">
        <v>1366614</v>
      </c>
      <c r="R209" s="191">
        <v>-27723</v>
      </c>
      <c r="S209" s="191">
        <v>1338891</v>
      </c>
      <c r="T209" s="191">
        <v>723346</v>
      </c>
      <c r="U209" s="191">
        <v>920733</v>
      </c>
      <c r="W209" s="191">
        <f t="shared" si="6"/>
        <v>1973120567.3758864</v>
      </c>
      <c r="X209" s="191">
        <f t="shared" si="7"/>
        <v>2511546644.8445172</v>
      </c>
    </row>
    <row r="210" spans="1:24">
      <c r="A210" s="204">
        <v>36200</v>
      </c>
      <c r="B210" s="184" t="s">
        <v>188</v>
      </c>
      <c r="C210" s="188">
        <v>1.4702000000000001E-3</v>
      </c>
      <c r="D210" s="188">
        <v>1.5866999999999999E-3</v>
      </c>
      <c r="E210" s="191">
        <v>15241500</v>
      </c>
      <c r="F210" s="240"/>
      <c r="G210" s="191">
        <v>1274934</v>
      </c>
      <c r="H210" s="191">
        <v>292158</v>
      </c>
      <c r="I210" s="191">
        <v>1624042</v>
      </c>
      <c r="J210" s="191">
        <v>23614</v>
      </c>
      <c r="K210" s="190"/>
      <c r="L210" s="191">
        <v>30513</v>
      </c>
      <c r="M210" s="3"/>
      <c r="N210" s="191">
        <v>0</v>
      </c>
      <c r="O210" s="191">
        <v>543118</v>
      </c>
      <c r="P210" s="190"/>
      <c r="Q210" s="191">
        <v>5480623</v>
      </c>
      <c r="R210" s="191">
        <v>-157242</v>
      </c>
      <c r="S210" s="191">
        <v>5323381</v>
      </c>
      <c r="T210" s="191">
        <v>2900881</v>
      </c>
      <c r="U210" s="191">
        <v>3692478</v>
      </c>
      <c r="W210" s="191">
        <f t="shared" si="6"/>
        <v>1973119983.6756904</v>
      </c>
      <c r="X210" s="191">
        <f t="shared" si="7"/>
        <v>2511548088.6954155</v>
      </c>
    </row>
    <row r="211" spans="1:24">
      <c r="A211" s="204">
        <v>36205</v>
      </c>
      <c r="B211" s="184" t="s">
        <v>189</v>
      </c>
      <c r="C211" s="188">
        <v>3.0160000000000001E-4</v>
      </c>
      <c r="D211" s="188">
        <v>2.9270000000000001E-4</v>
      </c>
      <c r="E211" s="191">
        <v>3126674</v>
      </c>
      <c r="F211" s="240"/>
      <c r="G211" s="191">
        <v>261543</v>
      </c>
      <c r="H211" s="191">
        <v>59934</v>
      </c>
      <c r="I211" s="191">
        <v>333159</v>
      </c>
      <c r="J211" s="191">
        <v>37662</v>
      </c>
      <c r="K211" s="190"/>
      <c r="L211" s="191">
        <v>6259</v>
      </c>
      <c r="M211" s="3"/>
      <c r="N211" s="191">
        <v>0</v>
      </c>
      <c r="O211" s="191">
        <v>0</v>
      </c>
      <c r="P211" s="190"/>
      <c r="Q211" s="191">
        <v>1124307</v>
      </c>
      <c r="R211" s="191">
        <v>42491</v>
      </c>
      <c r="S211" s="191">
        <v>1166798</v>
      </c>
      <c r="T211" s="191">
        <v>595093</v>
      </c>
      <c r="U211" s="191">
        <v>757483</v>
      </c>
      <c r="W211" s="191">
        <f t="shared" si="6"/>
        <v>1973120026.5251989</v>
      </c>
      <c r="X211" s="191">
        <f t="shared" si="7"/>
        <v>2511548408.4880633</v>
      </c>
    </row>
    <row r="212" spans="1:24">
      <c r="A212" s="204">
        <v>36300</v>
      </c>
      <c r="B212" s="184" t="s">
        <v>190</v>
      </c>
      <c r="C212" s="188">
        <v>5.0121999999999996E-3</v>
      </c>
      <c r="D212" s="188">
        <v>4.9592000000000004E-3</v>
      </c>
      <c r="E212" s="191">
        <v>51961262</v>
      </c>
      <c r="F212" s="240"/>
      <c r="G212" s="191">
        <v>4346500</v>
      </c>
      <c r="H212" s="191">
        <v>996024</v>
      </c>
      <c r="I212" s="191">
        <v>5536677</v>
      </c>
      <c r="J212" s="191">
        <v>106859</v>
      </c>
      <c r="K212" s="190"/>
      <c r="L212" s="191">
        <v>104023</v>
      </c>
      <c r="M212" s="3"/>
      <c r="N212" s="191">
        <v>0</v>
      </c>
      <c r="O212" s="191">
        <v>538653</v>
      </c>
      <c r="P212" s="190"/>
      <c r="Q212" s="191">
        <v>18684519</v>
      </c>
      <c r="R212" s="191">
        <v>-135196</v>
      </c>
      <c r="S212" s="191">
        <v>18549323</v>
      </c>
      <c r="T212" s="191">
        <v>9889674</v>
      </c>
      <c r="U212" s="191">
        <v>12588381</v>
      </c>
      <c r="W212" s="191">
        <f t="shared" si="6"/>
        <v>1973120386.2575319</v>
      </c>
      <c r="X212" s="191">
        <f t="shared" si="7"/>
        <v>2511548022.8243089</v>
      </c>
    </row>
    <row r="213" spans="1:24">
      <c r="A213" s="204">
        <v>36301</v>
      </c>
      <c r="B213" s="184" t="s">
        <v>191</v>
      </c>
      <c r="C213" s="188">
        <v>1.047E-4</v>
      </c>
      <c r="D213" s="188">
        <v>8.3900000000000006E-5</v>
      </c>
      <c r="E213" s="191">
        <v>1085420</v>
      </c>
      <c r="F213" s="240"/>
      <c r="G213" s="191">
        <v>90794</v>
      </c>
      <c r="H213" s="191">
        <v>20806</v>
      </c>
      <c r="I213" s="191">
        <v>115656</v>
      </c>
      <c r="J213" s="191">
        <v>107093</v>
      </c>
      <c r="K213" s="190"/>
      <c r="L213" s="191">
        <v>2173</v>
      </c>
      <c r="M213" s="3"/>
      <c r="N213" s="191">
        <v>0</v>
      </c>
      <c r="O213" s="191">
        <v>0</v>
      </c>
      <c r="P213" s="190"/>
      <c r="Q213" s="191">
        <v>390301</v>
      </c>
      <c r="R213" s="191">
        <v>53979</v>
      </c>
      <c r="S213" s="191">
        <v>444280</v>
      </c>
      <c r="T213" s="191">
        <v>206586</v>
      </c>
      <c r="U213" s="191">
        <v>262959</v>
      </c>
      <c r="W213" s="191">
        <f t="shared" si="6"/>
        <v>1973123209.1690545</v>
      </c>
      <c r="X213" s="191">
        <f t="shared" si="7"/>
        <v>2511547277.9369626</v>
      </c>
    </row>
    <row r="214" spans="1:24">
      <c r="A214" s="204">
        <v>36302</v>
      </c>
      <c r="B214" s="184" t="s">
        <v>192</v>
      </c>
      <c r="C214" s="188">
        <v>1.5210000000000001E-4</v>
      </c>
      <c r="D214" s="188">
        <v>1.2640000000000001E-4</v>
      </c>
      <c r="E214" s="191">
        <v>1576814</v>
      </c>
      <c r="F214" s="240"/>
      <c r="G214" s="191">
        <v>131899</v>
      </c>
      <c r="H214" s="191">
        <v>30225</v>
      </c>
      <c r="I214" s="191">
        <v>168016</v>
      </c>
      <c r="J214" s="191">
        <v>94775</v>
      </c>
      <c r="K214" s="190"/>
      <c r="L214" s="191">
        <v>3157</v>
      </c>
      <c r="M214" s="3"/>
      <c r="N214" s="191">
        <v>0</v>
      </c>
      <c r="O214" s="191">
        <v>17005</v>
      </c>
      <c r="P214" s="190"/>
      <c r="Q214" s="191">
        <v>567000</v>
      </c>
      <c r="R214" s="191">
        <v>23228</v>
      </c>
      <c r="S214" s="191">
        <v>590228</v>
      </c>
      <c r="T214" s="191">
        <v>300112</v>
      </c>
      <c r="U214" s="191">
        <v>382006</v>
      </c>
      <c r="W214" s="191">
        <f t="shared" si="6"/>
        <v>1973122945.4306376</v>
      </c>
      <c r="X214" s="191">
        <f t="shared" si="7"/>
        <v>2511545036.1604204</v>
      </c>
    </row>
    <row r="215" spans="1:24">
      <c r="A215" s="204">
        <v>36303</v>
      </c>
      <c r="B215" s="184" t="s">
        <v>397</v>
      </c>
      <c r="C215" s="188">
        <v>1.9790000000000001E-4</v>
      </c>
      <c r="D215" s="188">
        <v>1.751E-4</v>
      </c>
      <c r="E215" s="191">
        <v>2051621</v>
      </c>
      <c r="F215" s="240"/>
      <c r="G215" s="191">
        <v>171616</v>
      </c>
      <c r="H215" s="191">
        <v>39327</v>
      </c>
      <c r="I215" s="191">
        <v>218608</v>
      </c>
      <c r="J215" s="191">
        <v>512976</v>
      </c>
      <c r="K215" s="190"/>
      <c r="L215" s="191">
        <v>4107</v>
      </c>
      <c r="M215" s="3"/>
      <c r="N215" s="191">
        <v>0</v>
      </c>
      <c r="O215" s="191">
        <v>0</v>
      </c>
      <c r="P215" s="190"/>
      <c r="Q215" s="191">
        <v>737733</v>
      </c>
      <c r="R215" s="191">
        <v>249146</v>
      </c>
      <c r="S215" s="191">
        <v>986879</v>
      </c>
      <c r="T215" s="191">
        <v>390481</v>
      </c>
      <c r="U215" s="191">
        <v>497035</v>
      </c>
      <c r="W215" s="191">
        <f t="shared" si="6"/>
        <v>1973122789.2875187</v>
      </c>
      <c r="X215" s="191">
        <f t="shared" si="7"/>
        <v>2511546235.4724607</v>
      </c>
    </row>
    <row r="216" spans="1:24">
      <c r="A216" s="204">
        <v>36305</v>
      </c>
      <c r="B216" s="184" t="s">
        <v>193</v>
      </c>
      <c r="C216" s="188">
        <v>9.4229999999999997E-4</v>
      </c>
      <c r="D216" s="188">
        <v>9.502E-4</v>
      </c>
      <c r="E216" s="191">
        <v>9768784</v>
      </c>
      <c r="F216" s="240"/>
      <c r="G216" s="191">
        <v>817147</v>
      </c>
      <c r="H216" s="191">
        <v>187254</v>
      </c>
      <c r="I216" s="191">
        <v>1040902</v>
      </c>
      <c r="J216" s="191">
        <v>199838</v>
      </c>
      <c r="K216" s="190"/>
      <c r="L216" s="191">
        <v>19556</v>
      </c>
      <c r="M216" s="3"/>
      <c r="N216" s="191">
        <v>0</v>
      </c>
      <c r="O216" s="191">
        <v>16702</v>
      </c>
      <c r="P216" s="190"/>
      <c r="Q216" s="191">
        <v>3512713</v>
      </c>
      <c r="R216" s="191">
        <v>127207</v>
      </c>
      <c r="S216" s="191">
        <v>3639920</v>
      </c>
      <c r="T216" s="191">
        <v>1859271</v>
      </c>
      <c r="U216" s="191">
        <v>2366632</v>
      </c>
      <c r="W216" s="191">
        <f t="shared" si="6"/>
        <v>1973120025.4695957</v>
      </c>
      <c r="X216" s="191">
        <f t="shared" si="7"/>
        <v>2511548339.1701159</v>
      </c>
    </row>
    <row r="217" spans="1:24">
      <c r="A217" s="204">
        <v>36310</v>
      </c>
      <c r="B217" s="184" t="s">
        <v>381</v>
      </c>
      <c r="C217" s="188">
        <v>0</v>
      </c>
      <c r="D217" s="188">
        <v>0</v>
      </c>
      <c r="E217" s="191">
        <v>0</v>
      </c>
      <c r="F217" s="240"/>
      <c r="G217" s="191">
        <v>0</v>
      </c>
      <c r="H217" s="191">
        <v>0</v>
      </c>
      <c r="I217" s="191">
        <v>0</v>
      </c>
      <c r="J217" s="191">
        <v>46091</v>
      </c>
      <c r="K217" s="190"/>
      <c r="L217" s="191">
        <v>0</v>
      </c>
      <c r="M217" s="3"/>
      <c r="N217" s="191">
        <v>0</v>
      </c>
      <c r="O217" s="191">
        <v>105788</v>
      </c>
      <c r="P217" s="190"/>
      <c r="Q217" s="191">
        <v>0</v>
      </c>
      <c r="R217" s="191">
        <v>-6804</v>
      </c>
      <c r="S217" s="191">
        <v>-6804</v>
      </c>
      <c r="T217" s="191">
        <v>0</v>
      </c>
      <c r="U217" s="191">
        <v>0</v>
      </c>
      <c r="W217" s="191"/>
      <c r="X217" s="191"/>
    </row>
    <row r="218" spans="1:24">
      <c r="A218" s="204">
        <v>36400</v>
      </c>
      <c r="B218" s="184" t="s">
        <v>194</v>
      </c>
      <c r="C218" s="188">
        <v>5.2236000000000001E-3</v>
      </c>
      <c r="D218" s="188">
        <v>5.5005000000000002E-3</v>
      </c>
      <c r="E218" s="191">
        <v>54152837</v>
      </c>
      <c r="F218" s="240"/>
      <c r="G218" s="191">
        <v>4529822</v>
      </c>
      <c r="H218" s="191">
        <v>1038034</v>
      </c>
      <c r="I218" s="191">
        <v>5770198</v>
      </c>
      <c r="J218" s="191">
        <v>222147</v>
      </c>
      <c r="K218" s="190"/>
      <c r="L218" s="191">
        <v>108411</v>
      </c>
      <c r="M218" s="3"/>
      <c r="N218" s="191">
        <v>0</v>
      </c>
      <c r="O218" s="191">
        <v>1566337</v>
      </c>
      <c r="P218" s="190"/>
      <c r="Q218" s="191">
        <v>19472578</v>
      </c>
      <c r="R218" s="191">
        <v>-378539</v>
      </c>
      <c r="S218" s="191">
        <v>19094039</v>
      </c>
      <c r="T218" s="191">
        <v>10306791</v>
      </c>
      <c r="U218" s="191">
        <v>13119322</v>
      </c>
      <c r="W218" s="191">
        <f t="shared" si="6"/>
        <v>1973120261.8883529</v>
      </c>
      <c r="X218" s="191">
        <f t="shared" si="7"/>
        <v>2511547974.57692</v>
      </c>
    </row>
    <row r="219" spans="1:24">
      <c r="A219" s="204">
        <v>36405</v>
      </c>
      <c r="B219" s="184" t="s">
        <v>398</v>
      </c>
      <c r="C219" s="188">
        <v>8.518E-4</v>
      </c>
      <c r="D219" s="188">
        <v>9.0129999999999995E-4</v>
      </c>
      <c r="E219" s="191">
        <v>8830574</v>
      </c>
      <c r="F219" s="240"/>
      <c r="G219" s="191">
        <v>738667</v>
      </c>
      <c r="H219" s="191">
        <v>169270</v>
      </c>
      <c r="I219" s="191">
        <v>940932</v>
      </c>
      <c r="J219" s="191">
        <v>42071</v>
      </c>
      <c r="K219" s="190"/>
      <c r="L219" s="191">
        <v>17678</v>
      </c>
      <c r="M219" s="3"/>
      <c r="N219" s="191">
        <v>0</v>
      </c>
      <c r="O219" s="191">
        <v>474836</v>
      </c>
      <c r="P219" s="190"/>
      <c r="Q219" s="191">
        <v>3175347</v>
      </c>
      <c r="R219" s="191">
        <v>-126049</v>
      </c>
      <c r="S219" s="191">
        <v>3049298</v>
      </c>
      <c r="T219" s="191">
        <v>1680704</v>
      </c>
      <c r="U219" s="191">
        <v>2139337</v>
      </c>
      <c r="W219" s="191">
        <f t="shared" si="6"/>
        <v>1973120450.8100493</v>
      </c>
      <c r="X219" s="191">
        <f t="shared" si="7"/>
        <v>2511548485.5599904</v>
      </c>
    </row>
    <row r="220" spans="1:24">
      <c r="A220" s="204">
        <v>36500</v>
      </c>
      <c r="B220" s="184" t="s">
        <v>196</v>
      </c>
      <c r="C220" s="188">
        <v>1.09421E-2</v>
      </c>
      <c r="D220" s="188">
        <v>1.10864E-2</v>
      </c>
      <c r="E220" s="191">
        <v>113436280</v>
      </c>
      <c r="F220" s="240"/>
      <c r="G220" s="191">
        <v>9488814</v>
      </c>
      <c r="H220" s="191">
        <v>2174414</v>
      </c>
      <c r="I220" s="191">
        <v>12087081</v>
      </c>
      <c r="J220" s="191">
        <v>189136</v>
      </c>
      <c r="K220" s="190"/>
      <c r="L220" s="191">
        <v>227092</v>
      </c>
      <c r="M220" s="3"/>
      <c r="N220" s="191">
        <v>0</v>
      </c>
      <c r="O220" s="191">
        <v>1599284</v>
      </c>
      <c r="P220" s="190"/>
      <c r="Q220" s="191">
        <v>40790048</v>
      </c>
      <c r="R220" s="191">
        <v>-203868</v>
      </c>
      <c r="S220" s="191">
        <v>40586180</v>
      </c>
      <c r="T220" s="191">
        <v>21590080</v>
      </c>
      <c r="U220" s="191">
        <v>27481609</v>
      </c>
      <c r="W220" s="191">
        <f t="shared" si="6"/>
        <v>1973120333.3912139</v>
      </c>
      <c r="X220" s="191">
        <f t="shared" si="7"/>
        <v>2511547966.1125379</v>
      </c>
    </row>
    <row r="221" spans="1:24">
      <c r="A221" s="204">
        <v>36501</v>
      </c>
      <c r="B221" s="184" t="s">
        <v>197</v>
      </c>
      <c r="C221" s="188">
        <v>1.3850000000000001E-4</v>
      </c>
      <c r="D221" s="188">
        <v>1.4410000000000001E-4</v>
      </c>
      <c r="E221" s="191">
        <v>1435824</v>
      </c>
      <c r="F221" s="240"/>
      <c r="G221" s="191">
        <v>120105</v>
      </c>
      <c r="H221" s="191">
        <v>27523</v>
      </c>
      <c r="I221" s="191">
        <v>152993</v>
      </c>
      <c r="J221" s="191">
        <v>19336</v>
      </c>
      <c r="K221" s="190"/>
      <c r="L221" s="191">
        <v>2874</v>
      </c>
      <c r="M221" s="3"/>
      <c r="N221" s="191">
        <v>0</v>
      </c>
      <c r="O221" s="191">
        <v>69122</v>
      </c>
      <c r="P221" s="190"/>
      <c r="Q221" s="191">
        <v>516301</v>
      </c>
      <c r="R221" s="191">
        <v>-2295</v>
      </c>
      <c r="S221" s="191">
        <v>514006</v>
      </c>
      <c r="T221" s="191">
        <v>273277</v>
      </c>
      <c r="U221" s="191">
        <v>347849</v>
      </c>
      <c r="W221" s="191">
        <f t="shared" si="6"/>
        <v>1973119133.574007</v>
      </c>
      <c r="X221" s="191">
        <f t="shared" si="7"/>
        <v>2511545126.3537903</v>
      </c>
    </row>
    <row r="222" spans="1:24">
      <c r="A222" s="204">
        <v>36502</v>
      </c>
      <c r="B222" s="184" t="s">
        <v>198</v>
      </c>
      <c r="C222" s="188">
        <v>5.2099999999999999E-5</v>
      </c>
      <c r="D222" s="188">
        <v>5.1100000000000002E-5</v>
      </c>
      <c r="E222" s="191">
        <v>540118</v>
      </c>
      <c r="F222" s="240"/>
      <c r="G222" s="191">
        <v>45180</v>
      </c>
      <c r="H222" s="191">
        <v>10353</v>
      </c>
      <c r="I222" s="191">
        <v>57552</v>
      </c>
      <c r="J222" s="191">
        <v>2381</v>
      </c>
      <c r="K222" s="190"/>
      <c r="L222" s="191">
        <v>1081</v>
      </c>
      <c r="M222" s="3"/>
      <c r="N222" s="191">
        <v>0</v>
      </c>
      <c r="O222" s="191">
        <v>17905</v>
      </c>
      <c r="P222" s="190"/>
      <c r="Q222" s="191">
        <v>194219</v>
      </c>
      <c r="R222" s="191">
        <v>-6982</v>
      </c>
      <c r="S222" s="191">
        <v>187237</v>
      </c>
      <c r="T222" s="191">
        <v>102800</v>
      </c>
      <c r="U222" s="191">
        <v>130852</v>
      </c>
      <c r="W222" s="191">
        <f t="shared" si="6"/>
        <v>1973128598.8483686</v>
      </c>
      <c r="X222" s="191">
        <f t="shared" si="7"/>
        <v>2511554702.4952016</v>
      </c>
    </row>
    <row r="223" spans="1:24">
      <c r="A223" s="204">
        <v>36505</v>
      </c>
      <c r="B223" s="184" t="s">
        <v>199</v>
      </c>
      <c r="C223" s="188">
        <v>2.0817000000000001E-3</v>
      </c>
      <c r="D223" s="188">
        <v>2.1537000000000001E-3</v>
      </c>
      <c r="E223" s="191">
        <v>21580894</v>
      </c>
      <c r="F223" s="240"/>
      <c r="G223" s="191">
        <v>1805217</v>
      </c>
      <c r="H223" s="191">
        <v>413675</v>
      </c>
      <c r="I223" s="191">
        <v>2299529</v>
      </c>
      <c r="J223" s="191">
        <v>149768</v>
      </c>
      <c r="K223" s="190"/>
      <c r="L223" s="191">
        <v>43204</v>
      </c>
      <c r="M223" s="3"/>
      <c r="N223" s="191">
        <v>0</v>
      </c>
      <c r="O223" s="191">
        <v>464880</v>
      </c>
      <c r="P223" s="190"/>
      <c r="Q223" s="191">
        <v>7760178</v>
      </c>
      <c r="R223" s="191">
        <v>-33566</v>
      </c>
      <c r="S223" s="191">
        <v>7726612</v>
      </c>
      <c r="T223" s="191">
        <v>4107445</v>
      </c>
      <c r="U223" s="191">
        <v>5228289</v>
      </c>
      <c r="W223" s="191">
        <f t="shared" si="6"/>
        <v>1973120526.4927702</v>
      </c>
      <c r="X223" s="191">
        <f t="shared" si="7"/>
        <v>2511547773.4543881</v>
      </c>
    </row>
    <row r="224" spans="1:24">
      <c r="A224" s="204">
        <v>36600</v>
      </c>
      <c r="B224" s="184" t="s">
        <v>200</v>
      </c>
      <c r="C224" s="188">
        <v>7.3300000000000004E-4</v>
      </c>
      <c r="D224" s="188">
        <v>7.672E-4</v>
      </c>
      <c r="E224" s="191">
        <v>7598979</v>
      </c>
      <c r="F224" s="240"/>
      <c r="G224" s="191">
        <v>635646</v>
      </c>
      <c r="H224" s="191">
        <v>145662</v>
      </c>
      <c r="I224" s="191">
        <v>809701</v>
      </c>
      <c r="J224" s="191">
        <v>16490</v>
      </c>
      <c r="K224" s="190"/>
      <c r="L224" s="191">
        <v>15213</v>
      </c>
      <c r="M224" s="3"/>
      <c r="N224" s="191">
        <v>0</v>
      </c>
      <c r="O224" s="191">
        <v>101209</v>
      </c>
      <c r="P224" s="190"/>
      <c r="Q224" s="191">
        <v>2732483</v>
      </c>
      <c r="R224" s="191">
        <v>-58796</v>
      </c>
      <c r="S224" s="191">
        <v>2673687</v>
      </c>
      <c r="T224" s="191">
        <v>1446297</v>
      </c>
      <c r="U224" s="191">
        <v>1840965</v>
      </c>
      <c r="W224" s="191">
        <f t="shared" si="6"/>
        <v>1973120054.5702591</v>
      </c>
      <c r="X224" s="191">
        <f t="shared" si="7"/>
        <v>2511548431.1050477</v>
      </c>
    </row>
    <row r="225" spans="1:24">
      <c r="A225" s="204">
        <v>36601</v>
      </c>
      <c r="B225" s="184" t="s">
        <v>201</v>
      </c>
      <c r="C225" s="188">
        <v>4.3419999999999998E-4</v>
      </c>
      <c r="D225" s="188">
        <v>4.7469999999999999E-4</v>
      </c>
      <c r="E225" s="191">
        <v>4501333</v>
      </c>
      <c r="F225" s="240"/>
      <c r="G225" s="191">
        <v>376531</v>
      </c>
      <c r="H225" s="191">
        <v>86284</v>
      </c>
      <c r="I225" s="191">
        <v>479635</v>
      </c>
      <c r="J225" s="191">
        <v>41570</v>
      </c>
      <c r="K225" s="190"/>
      <c r="L225" s="191">
        <v>9011</v>
      </c>
      <c r="M225" s="3"/>
      <c r="N225" s="191">
        <v>0</v>
      </c>
      <c r="O225" s="191">
        <v>313114</v>
      </c>
      <c r="P225" s="190"/>
      <c r="Q225" s="191">
        <v>1618614</v>
      </c>
      <c r="R225" s="191">
        <v>-23716</v>
      </c>
      <c r="S225" s="191">
        <v>1594898</v>
      </c>
      <c r="T225" s="191">
        <v>856729</v>
      </c>
      <c r="U225" s="191">
        <v>1090514</v>
      </c>
      <c r="W225" s="191">
        <f t="shared" si="6"/>
        <v>1973120681.7134962</v>
      </c>
      <c r="X225" s="191">
        <f t="shared" si="7"/>
        <v>2511547673.8830032</v>
      </c>
    </row>
    <row r="226" spans="1:24">
      <c r="A226" s="204">
        <v>36700</v>
      </c>
      <c r="B226" s="184" t="s">
        <v>202</v>
      </c>
      <c r="C226" s="188">
        <v>9.5197000000000007E-3</v>
      </c>
      <c r="D226" s="188">
        <v>9.4205999999999995E-3</v>
      </c>
      <c r="E226" s="191">
        <v>98690321</v>
      </c>
      <c r="F226" s="240"/>
      <c r="G226" s="191">
        <v>8255332</v>
      </c>
      <c r="H226" s="191">
        <v>1891755</v>
      </c>
      <c r="I226" s="191">
        <v>10515841</v>
      </c>
      <c r="J226" s="191">
        <v>265557</v>
      </c>
      <c r="K226" s="190"/>
      <c r="L226" s="191">
        <v>197572</v>
      </c>
      <c r="M226" s="3"/>
      <c r="N226" s="191">
        <v>0</v>
      </c>
      <c r="O226" s="191">
        <v>560754</v>
      </c>
      <c r="P226" s="190"/>
      <c r="Q226" s="191">
        <v>35487614</v>
      </c>
      <c r="R226" s="191">
        <v>-308484</v>
      </c>
      <c r="S226" s="191">
        <v>35179130</v>
      </c>
      <c r="T226" s="191">
        <v>18783513</v>
      </c>
      <c r="U226" s="191">
        <v>23909183</v>
      </c>
      <c r="W226" s="191">
        <f t="shared" si="6"/>
        <v>1973120266.3949492</v>
      </c>
      <c r="X226" s="191">
        <f t="shared" si="7"/>
        <v>2511547947.9395356</v>
      </c>
    </row>
    <row r="227" spans="1:24">
      <c r="A227" s="204">
        <v>36701</v>
      </c>
      <c r="B227" s="184" t="s">
        <v>203</v>
      </c>
      <c r="C227" s="188">
        <v>4.9100000000000001E-5</v>
      </c>
      <c r="D227" s="188">
        <v>3.3099999999999998E-5</v>
      </c>
      <c r="E227" s="191">
        <v>509018</v>
      </c>
      <c r="F227" s="240"/>
      <c r="G227" s="191">
        <v>42579</v>
      </c>
      <c r="H227" s="191">
        <v>9757</v>
      </c>
      <c r="I227" s="191">
        <v>54238</v>
      </c>
      <c r="J227" s="191">
        <v>64124</v>
      </c>
      <c r="K227" s="190"/>
      <c r="L227" s="191">
        <v>1019</v>
      </c>
      <c r="M227" s="3"/>
      <c r="N227" s="191">
        <v>0</v>
      </c>
      <c r="O227" s="191">
        <v>20318</v>
      </c>
      <c r="P227" s="190"/>
      <c r="Q227" s="191">
        <v>183035</v>
      </c>
      <c r="R227" s="191">
        <v>16493</v>
      </c>
      <c r="S227" s="191">
        <v>199528</v>
      </c>
      <c r="T227" s="191">
        <v>96880</v>
      </c>
      <c r="U227" s="191">
        <v>123317</v>
      </c>
      <c r="W227" s="191">
        <f t="shared" si="6"/>
        <v>1973116089.6130345</v>
      </c>
      <c r="X227" s="191">
        <f t="shared" si="7"/>
        <v>2511547861.5071282</v>
      </c>
    </row>
    <row r="228" spans="1:24">
      <c r="A228" s="204">
        <v>36705</v>
      </c>
      <c r="B228" s="184" t="s">
        <v>204</v>
      </c>
      <c r="C228" s="188">
        <v>1.0885999999999999E-3</v>
      </c>
      <c r="D228" s="188">
        <v>1.1186E-3</v>
      </c>
      <c r="E228" s="191">
        <v>11285469</v>
      </c>
      <c r="F228" s="240"/>
      <c r="G228" s="191">
        <v>944017</v>
      </c>
      <c r="H228" s="191">
        <v>216327</v>
      </c>
      <c r="I228" s="191">
        <v>1202511</v>
      </c>
      <c r="J228" s="191">
        <v>151147</v>
      </c>
      <c r="K228" s="190"/>
      <c r="L228" s="191">
        <v>22593</v>
      </c>
      <c r="M228" s="3"/>
      <c r="N228" s="191">
        <v>0</v>
      </c>
      <c r="O228" s="191">
        <v>184010</v>
      </c>
      <c r="P228" s="190"/>
      <c r="Q228" s="191">
        <v>4058092</v>
      </c>
      <c r="R228" s="191">
        <v>67058</v>
      </c>
      <c r="S228" s="191">
        <v>4125150</v>
      </c>
      <c r="T228" s="191">
        <v>2147939</v>
      </c>
      <c r="U228" s="191">
        <v>2734071</v>
      </c>
      <c r="W228" s="191">
        <f t="shared" si="6"/>
        <v>1973120521.7710824</v>
      </c>
      <c r="X228" s="191">
        <f t="shared" si="7"/>
        <v>2511547859.6362305</v>
      </c>
    </row>
    <row r="229" spans="1:24">
      <c r="A229" s="204">
        <v>36800</v>
      </c>
      <c r="B229" s="184" t="s">
        <v>205</v>
      </c>
      <c r="C229" s="188">
        <v>3.3803000000000001E-3</v>
      </c>
      <c r="D229" s="188">
        <v>3.5387000000000001E-3</v>
      </c>
      <c r="E229" s="191">
        <v>35043425</v>
      </c>
      <c r="F229" s="240"/>
      <c r="G229" s="191">
        <v>2931342</v>
      </c>
      <c r="H229" s="191">
        <v>671733</v>
      </c>
      <c r="I229" s="191">
        <v>3734015</v>
      </c>
      <c r="J229" s="191">
        <v>152557</v>
      </c>
      <c r="K229" s="190"/>
      <c r="L229" s="191">
        <v>70155</v>
      </c>
      <c r="M229" s="3"/>
      <c r="N229" s="191">
        <v>0</v>
      </c>
      <c r="O229" s="191">
        <v>840636</v>
      </c>
      <c r="P229" s="190"/>
      <c r="Q229" s="191">
        <v>12601109</v>
      </c>
      <c r="R229" s="191">
        <v>-55359</v>
      </c>
      <c r="S229" s="191">
        <v>12545750</v>
      </c>
      <c r="T229" s="191">
        <v>6669739</v>
      </c>
      <c r="U229" s="191">
        <v>8489786</v>
      </c>
      <c r="W229" s="191">
        <f t="shared" si="6"/>
        <v>1973120433.0976539</v>
      </c>
      <c r="X229" s="191">
        <f t="shared" si="7"/>
        <v>2511548087.4478598</v>
      </c>
    </row>
    <row r="230" spans="1:24">
      <c r="A230" s="204">
        <v>36801</v>
      </c>
      <c r="B230" s="184" t="s">
        <v>206</v>
      </c>
      <c r="C230" s="188">
        <v>0</v>
      </c>
      <c r="D230" s="188">
        <v>0</v>
      </c>
      <c r="E230" s="191">
        <v>0</v>
      </c>
      <c r="F230" s="240"/>
      <c r="G230" s="191">
        <v>0</v>
      </c>
      <c r="H230" s="191">
        <v>0</v>
      </c>
      <c r="I230" s="191">
        <v>0</v>
      </c>
      <c r="J230" s="191">
        <v>0</v>
      </c>
      <c r="K230" s="190"/>
      <c r="L230" s="191">
        <v>0</v>
      </c>
      <c r="M230" s="3"/>
      <c r="N230" s="191">
        <v>0</v>
      </c>
      <c r="O230" s="191">
        <v>28702</v>
      </c>
      <c r="P230" s="190"/>
      <c r="Q230" s="191">
        <v>0</v>
      </c>
      <c r="R230" s="191">
        <v>-63966</v>
      </c>
      <c r="S230" s="191">
        <v>-63966</v>
      </c>
      <c r="T230" s="191">
        <v>0</v>
      </c>
      <c r="U230" s="191">
        <v>0</v>
      </c>
      <c r="W230" s="191"/>
      <c r="X230" s="191"/>
    </row>
    <row r="231" spans="1:24">
      <c r="A231" s="204">
        <v>36802</v>
      </c>
      <c r="B231" s="184" t="s">
        <v>207</v>
      </c>
      <c r="C231" s="188">
        <v>2.2039999999999999E-4</v>
      </c>
      <c r="D231" s="188">
        <v>2.0110000000000001E-4</v>
      </c>
      <c r="E231" s="191">
        <v>2284877</v>
      </c>
      <c r="F231" s="240"/>
      <c r="G231" s="191">
        <v>191127</v>
      </c>
      <c r="H231" s="191">
        <v>43798</v>
      </c>
      <c r="I231" s="191">
        <v>243463</v>
      </c>
      <c r="J231" s="191">
        <v>260306</v>
      </c>
      <c r="K231" s="190"/>
      <c r="L231" s="191">
        <v>4574</v>
      </c>
      <c r="M231" s="3"/>
      <c r="N231" s="191">
        <v>0</v>
      </c>
      <c r="O231" s="191">
        <v>0</v>
      </c>
      <c r="P231" s="190"/>
      <c r="Q231" s="191">
        <v>821609</v>
      </c>
      <c r="R231" s="191">
        <v>135909</v>
      </c>
      <c r="S231" s="191">
        <v>957518</v>
      </c>
      <c r="T231" s="191">
        <v>434876</v>
      </c>
      <c r="U231" s="191">
        <v>553545</v>
      </c>
      <c r="W231" s="191">
        <f t="shared" si="6"/>
        <v>1973121597.0961888</v>
      </c>
      <c r="X231" s="191">
        <f t="shared" si="7"/>
        <v>2511547186.9328494</v>
      </c>
    </row>
    <row r="232" spans="1:24">
      <c r="A232" s="204">
        <v>36810</v>
      </c>
      <c r="B232" s="184" t="s">
        <v>399</v>
      </c>
      <c r="C232" s="188">
        <v>6.6810000000000003E-3</v>
      </c>
      <c r="D232" s="188">
        <v>6.6909999999999999E-3</v>
      </c>
      <c r="E232" s="191">
        <v>69261640</v>
      </c>
      <c r="F232" s="240"/>
      <c r="G232" s="191">
        <v>5793656</v>
      </c>
      <c r="H232" s="191">
        <v>1327648</v>
      </c>
      <c r="I232" s="191">
        <v>7380100</v>
      </c>
      <c r="J232" s="191">
        <v>10522</v>
      </c>
      <c r="K232" s="190"/>
      <c r="L232" s="191">
        <v>138657</v>
      </c>
      <c r="M232" s="3"/>
      <c r="N232" s="191">
        <v>0</v>
      </c>
      <c r="O232" s="191">
        <v>733007</v>
      </c>
      <c r="P232" s="190"/>
      <c r="Q232" s="191">
        <v>24905485</v>
      </c>
      <c r="R232" s="191">
        <v>-260018</v>
      </c>
      <c r="S232" s="191">
        <v>24645467</v>
      </c>
      <c r="T232" s="191">
        <v>13182417</v>
      </c>
      <c r="U232" s="191">
        <v>16779652</v>
      </c>
      <c r="W232" s="191">
        <f t="shared" si="6"/>
        <v>1973120341.2662773</v>
      </c>
      <c r="X232" s="191">
        <f t="shared" si="7"/>
        <v>2511547971.8604999</v>
      </c>
    </row>
    <row r="233" spans="1:24">
      <c r="A233" s="204">
        <v>36900</v>
      </c>
      <c r="B233" s="184" t="s">
        <v>209</v>
      </c>
      <c r="C233" s="188">
        <v>6.3170000000000001E-4</v>
      </c>
      <c r="D233" s="188">
        <v>6.3949999999999999E-4</v>
      </c>
      <c r="E233" s="191">
        <v>6548807</v>
      </c>
      <c r="F233" s="240"/>
      <c r="G233" s="191">
        <v>547800</v>
      </c>
      <c r="H233" s="191">
        <v>125531</v>
      </c>
      <c r="I233" s="191">
        <v>697801</v>
      </c>
      <c r="J233" s="191">
        <v>8621</v>
      </c>
      <c r="K233" s="190"/>
      <c r="L233" s="191">
        <v>13110</v>
      </c>
      <c r="M233" s="3"/>
      <c r="N233" s="191">
        <v>0</v>
      </c>
      <c r="O233" s="191">
        <v>47615</v>
      </c>
      <c r="P233" s="190"/>
      <c r="Q233" s="191">
        <v>2354856</v>
      </c>
      <c r="R233" s="191">
        <v>-7389</v>
      </c>
      <c r="S233" s="191">
        <v>2347467</v>
      </c>
      <c r="T233" s="191">
        <v>1246420</v>
      </c>
      <c r="U233" s="191">
        <v>1586545</v>
      </c>
      <c r="W233" s="191">
        <f t="shared" si="6"/>
        <v>1973120151.9708722</v>
      </c>
      <c r="X233" s="191">
        <f t="shared" si="7"/>
        <v>2511548203.2610416</v>
      </c>
    </row>
    <row r="234" spans="1:24">
      <c r="A234" s="204">
        <v>36901</v>
      </c>
      <c r="B234" s="184" t="s">
        <v>210</v>
      </c>
      <c r="C234" s="188">
        <v>2.5720000000000002E-4</v>
      </c>
      <c r="D234" s="188">
        <v>2.377E-4</v>
      </c>
      <c r="E234" s="191">
        <v>2666381</v>
      </c>
      <c r="F234" s="240"/>
      <c r="G234" s="191">
        <v>223040</v>
      </c>
      <c r="H234" s="191">
        <v>51111</v>
      </c>
      <c r="I234" s="191">
        <v>284113</v>
      </c>
      <c r="J234" s="191">
        <v>137850</v>
      </c>
      <c r="K234" s="190"/>
      <c r="L234" s="191">
        <v>5338</v>
      </c>
      <c r="M234" s="3"/>
      <c r="N234" s="191">
        <v>0</v>
      </c>
      <c r="O234" s="191">
        <v>0</v>
      </c>
      <c r="P234" s="190"/>
      <c r="Q234" s="191">
        <v>958792</v>
      </c>
      <c r="R234" s="191">
        <v>78765</v>
      </c>
      <c r="S234" s="191">
        <v>1037557</v>
      </c>
      <c r="T234" s="191">
        <v>507487</v>
      </c>
      <c r="U234" s="191">
        <v>645970</v>
      </c>
      <c r="W234" s="191">
        <f t="shared" si="6"/>
        <v>1973122083.9813373</v>
      </c>
      <c r="X234" s="191">
        <f t="shared" si="7"/>
        <v>2511547433.9035769</v>
      </c>
    </row>
    <row r="235" spans="1:24">
      <c r="A235" s="204">
        <v>36905</v>
      </c>
      <c r="B235" s="184" t="s">
        <v>211</v>
      </c>
      <c r="C235" s="188">
        <v>2.33E-4</v>
      </c>
      <c r="D235" s="188">
        <v>2.2570000000000001E-4</v>
      </c>
      <c r="E235" s="191">
        <v>2415501</v>
      </c>
      <c r="F235" s="240"/>
      <c r="G235" s="191">
        <v>202054</v>
      </c>
      <c r="H235" s="191">
        <v>46302</v>
      </c>
      <c r="I235" s="191">
        <v>257381</v>
      </c>
      <c r="J235" s="191">
        <v>119852</v>
      </c>
      <c r="K235" s="190"/>
      <c r="L235" s="191">
        <v>4836</v>
      </c>
      <c r="M235" s="3"/>
      <c r="N235" s="191">
        <v>0</v>
      </c>
      <c r="O235" s="191">
        <v>0</v>
      </c>
      <c r="P235" s="190"/>
      <c r="Q235" s="191">
        <v>868579</v>
      </c>
      <c r="R235" s="191">
        <v>77243</v>
      </c>
      <c r="S235" s="191">
        <v>945822</v>
      </c>
      <c r="T235" s="191">
        <v>459737</v>
      </c>
      <c r="U235" s="191">
        <v>585191</v>
      </c>
      <c r="W235" s="191">
        <f t="shared" si="6"/>
        <v>1973120171.6738198</v>
      </c>
      <c r="X235" s="191">
        <f t="shared" si="7"/>
        <v>2511549356.223176</v>
      </c>
    </row>
    <row r="236" spans="1:24">
      <c r="A236" s="204">
        <v>37000</v>
      </c>
      <c r="B236" s="184" t="s">
        <v>212</v>
      </c>
      <c r="C236" s="188">
        <v>2.1031999999999999E-3</v>
      </c>
      <c r="D236" s="188">
        <v>2.1862000000000001E-3</v>
      </c>
      <c r="E236" s="191">
        <v>21803784</v>
      </c>
      <c r="F236" s="240"/>
      <c r="G236" s="191">
        <v>1823861</v>
      </c>
      <c r="H236" s="191">
        <v>417948</v>
      </c>
      <c r="I236" s="191">
        <v>2323279</v>
      </c>
      <c r="J236" s="191">
        <v>50067</v>
      </c>
      <c r="K236" s="190"/>
      <c r="L236" s="191">
        <v>43650</v>
      </c>
      <c r="M236" s="3"/>
      <c r="N236" s="191">
        <v>0</v>
      </c>
      <c r="O236" s="191">
        <v>690700</v>
      </c>
      <c r="P236" s="190"/>
      <c r="Q236" s="191">
        <v>7840326</v>
      </c>
      <c r="R236" s="191">
        <v>-205421</v>
      </c>
      <c r="S236" s="191">
        <v>7634905</v>
      </c>
      <c r="T236" s="191">
        <v>4149867</v>
      </c>
      <c r="U236" s="191">
        <v>5282288</v>
      </c>
      <c r="W236" s="191">
        <f t="shared" si="6"/>
        <v>1973120483.0734119</v>
      </c>
      <c r="X236" s="191">
        <f t="shared" si="7"/>
        <v>2511548117.1548119</v>
      </c>
    </row>
    <row r="237" spans="1:24">
      <c r="A237" s="204">
        <v>37001</v>
      </c>
      <c r="B237" s="184" t="s">
        <v>368</v>
      </c>
      <c r="C237" s="188">
        <v>1.439E-4</v>
      </c>
      <c r="D237" s="188">
        <v>1.119E-4</v>
      </c>
      <c r="E237" s="191">
        <v>1491805</v>
      </c>
      <c r="F237" s="240"/>
      <c r="G237" s="191">
        <v>124788</v>
      </c>
      <c r="H237" s="191">
        <v>28596</v>
      </c>
      <c r="I237" s="191">
        <v>158958</v>
      </c>
      <c r="J237" s="191">
        <v>259882</v>
      </c>
      <c r="K237" s="190"/>
      <c r="L237" s="191">
        <v>2987</v>
      </c>
      <c r="M237" s="3"/>
      <c r="N237" s="191">
        <v>0</v>
      </c>
      <c r="O237" s="191">
        <v>0</v>
      </c>
      <c r="P237" s="190"/>
      <c r="Q237" s="191">
        <v>536432</v>
      </c>
      <c r="R237" s="191">
        <v>164024</v>
      </c>
      <c r="S237" s="191">
        <v>700456</v>
      </c>
      <c r="T237" s="191">
        <v>283932</v>
      </c>
      <c r="U237" s="191">
        <v>361412</v>
      </c>
      <c r="W237" s="191">
        <f t="shared" si="6"/>
        <v>1973120222.3766503</v>
      </c>
      <c r="X237" s="191">
        <f t="shared" si="7"/>
        <v>2511549687.2828355</v>
      </c>
    </row>
    <row r="238" spans="1:24">
      <c r="A238" s="204">
        <v>37005</v>
      </c>
      <c r="B238" s="184" t="s">
        <v>213</v>
      </c>
      <c r="C238" s="188">
        <v>5.2260000000000002E-4</v>
      </c>
      <c r="D238" s="188">
        <v>5.2159999999999999E-4</v>
      </c>
      <c r="E238" s="191">
        <v>5417772</v>
      </c>
      <c r="F238" s="240"/>
      <c r="G238" s="191">
        <v>453190</v>
      </c>
      <c r="H238" s="191">
        <v>103851</v>
      </c>
      <c r="I238" s="191">
        <v>577285</v>
      </c>
      <c r="J238" s="191">
        <v>132132</v>
      </c>
      <c r="K238" s="190"/>
      <c r="L238" s="191">
        <v>10846</v>
      </c>
      <c r="M238" s="3"/>
      <c r="N238" s="191">
        <v>0</v>
      </c>
      <c r="O238" s="191">
        <v>0</v>
      </c>
      <c r="P238" s="190"/>
      <c r="Q238" s="191">
        <v>1948152</v>
      </c>
      <c r="R238" s="191">
        <v>68361</v>
      </c>
      <c r="S238" s="191">
        <v>2016513</v>
      </c>
      <c r="T238" s="191">
        <v>1031153</v>
      </c>
      <c r="U238" s="191">
        <v>1312535</v>
      </c>
      <c r="W238" s="191">
        <f t="shared" si="6"/>
        <v>1973120933.7925756</v>
      </c>
      <c r="X238" s="191">
        <f t="shared" si="7"/>
        <v>2511548029.0853424</v>
      </c>
    </row>
    <row r="239" spans="1:24">
      <c r="A239" s="204">
        <v>37100</v>
      </c>
      <c r="B239" s="184" t="s">
        <v>214</v>
      </c>
      <c r="C239" s="188">
        <v>3.3446999999999999E-3</v>
      </c>
      <c r="D239" s="188">
        <v>3.2702E-3</v>
      </c>
      <c r="E239" s="191">
        <v>34674361</v>
      </c>
      <c r="F239" s="240"/>
      <c r="G239" s="191">
        <v>2900470</v>
      </c>
      <c r="H239" s="191">
        <v>664659</v>
      </c>
      <c r="I239" s="191">
        <v>3694689</v>
      </c>
      <c r="J239" s="191">
        <v>123188</v>
      </c>
      <c r="K239" s="190"/>
      <c r="L239" s="191">
        <v>69416</v>
      </c>
      <c r="M239" s="3"/>
      <c r="N239" s="191">
        <v>0</v>
      </c>
      <c r="O239" s="191">
        <v>156841</v>
      </c>
      <c r="P239" s="190"/>
      <c r="Q239" s="191">
        <v>12468399</v>
      </c>
      <c r="R239" s="191">
        <v>96841</v>
      </c>
      <c r="S239" s="191">
        <v>12565240</v>
      </c>
      <c r="T239" s="191">
        <v>6599495</v>
      </c>
      <c r="U239" s="191">
        <v>8400375</v>
      </c>
      <c r="W239" s="191">
        <f t="shared" si="6"/>
        <v>1973120160.2535355</v>
      </c>
      <c r="X239" s="191">
        <f t="shared" si="7"/>
        <v>2511548120.9077048</v>
      </c>
    </row>
    <row r="240" spans="1:24">
      <c r="A240" s="204">
        <v>37200</v>
      </c>
      <c r="B240" s="184" t="s">
        <v>215</v>
      </c>
      <c r="C240" s="188">
        <v>6.9430000000000002E-4</v>
      </c>
      <c r="D240" s="188">
        <v>6.8619999999999998E-4</v>
      </c>
      <c r="E240" s="191">
        <v>7197778</v>
      </c>
      <c r="F240" s="240"/>
      <c r="G240" s="191">
        <v>602086</v>
      </c>
      <c r="H240" s="191">
        <v>137971</v>
      </c>
      <c r="I240" s="191">
        <v>766952</v>
      </c>
      <c r="J240" s="191">
        <v>34678</v>
      </c>
      <c r="K240" s="190"/>
      <c r="L240" s="191">
        <v>14410</v>
      </c>
      <c r="M240" s="3"/>
      <c r="N240" s="191">
        <v>0</v>
      </c>
      <c r="O240" s="191">
        <v>135403</v>
      </c>
      <c r="P240" s="190"/>
      <c r="Q240" s="191">
        <v>2588217</v>
      </c>
      <c r="R240" s="191">
        <v>-51735</v>
      </c>
      <c r="S240" s="191">
        <v>2536482</v>
      </c>
      <c r="T240" s="191">
        <v>1369937</v>
      </c>
      <c r="U240" s="191">
        <v>1743768</v>
      </c>
      <c r="W240" s="191">
        <f t="shared" si="6"/>
        <v>1973119688.8952901</v>
      </c>
      <c r="X240" s="191">
        <f t="shared" si="7"/>
        <v>2511548322.0509868</v>
      </c>
    </row>
    <row r="241" spans="1:24">
      <c r="A241" s="204">
        <v>37300</v>
      </c>
      <c r="B241" s="184" t="s">
        <v>216</v>
      </c>
      <c r="C241" s="188">
        <v>1.8748E-3</v>
      </c>
      <c r="D241" s="188">
        <v>1.9419999999999999E-3</v>
      </c>
      <c r="E241" s="191">
        <v>19435971</v>
      </c>
      <c r="F241" s="240"/>
      <c r="G241" s="191">
        <v>1625797</v>
      </c>
      <c r="H241" s="191">
        <v>372560</v>
      </c>
      <c r="I241" s="191">
        <v>2070979</v>
      </c>
      <c r="J241" s="191">
        <v>23739</v>
      </c>
      <c r="K241" s="190"/>
      <c r="L241" s="191">
        <v>38910</v>
      </c>
      <c r="M241" s="3"/>
      <c r="N241" s="191">
        <v>0</v>
      </c>
      <c r="O241" s="191">
        <v>564989</v>
      </c>
      <c r="P241" s="190"/>
      <c r="Q241" s="191">
        <v>6988894</v>
      </c>
      <c r="R241" s="191">
        <v>-193348</v>
      </c>
      <c r="S241" s="191">
        <v>6795546</v>
      </c>
      <c r="T241" s="191">
        <v>3699206</v>
      </c>
      <c r="U241" s="191">
        <v>4708650</v>
      </c>
      <c r="W241" s="191">
        <f t="shared" si="6"/>
        <v>1973120332.8355024</v>
      </c>
      <c r="X241" s="191">
        <f t="shared" si="7"/>
        <v>2511547898.4425006</v>
      </c>
    </row>
    <row r="242" spans="1:24">
      <c r="A242" s="204">
        <v>37301</v>
      </c>
      <c r="B242" s="184" t="s">
        <v>217</v>
      </c>
      <c r="C242" s="188">
        <v>2.1670000000000001E-4</v>
      </c>
      <c r="D242" s="188">
        <v>2.1240000000000001E-4</v>
      </c>
      <c r="E242" s="191">
        <v>2246520</v>
      </c>
      <c r="F242" s="240"/>
      <c r="G242" s="191">
        <v>187919</v>
      </c>
      <c r="H242" s="191">
        <v>43063</v>
      </c>
      <c r="I242" s="191">
        <v>239375</v>
      </c>
      <c r="J242" s="191">
        <v>32155</v>
      </c>
      <c r="K242" s="190"/>
      <c r="L242" s="191">
        <v>4497</v>
      </c>
      <c r="M242" s="3"/>
      <c r="N242" s="191">
        <v>0</v>
      </c>
      <c r="O242" s="191">
        <v>15282</v>
      </c>
      <c r="P242" s="190"/>
      <c r="Q242" s="191">
        <v>807816</v>
      </c>
      <c r="R242" s="191">
        <v>29449</v>
      </c>
      <c r="S242" s="191">
        <v>837265</v>
      </c>
      <c r="T242" s="191">
        <v>427575</v>
      </c>
      <c r="U242" s="191">
        <v>544252</v>
      </c>
      <c r="W242" s="191">
        <f t="shared" si="6"/>
        <v>1973119520.0738347</v>
      </c>
      <c r="X242" s="191">
        <f t="shared" si="7"/>
        <v>2511545916.0129209</v>
      </c>
    </row>
    <row r="243" spans="1:24">
      <c r="A243" s="204">
        <v>37305</v>
      </c>
      <c r="B243" s="184" t="s">
        <v>218</v>
      </c>
      <c r="C243" s="188">
        <v>4.8200000000000001E-4</v>
      </c>
      <c r="D243" s="188">
        <v>4.75E-4</v>
      </c>
      <c r="E243" s="191">
        <v>4996873</v>
      </c>
      <c r="F243" s="240"/>
      <c r="G243" s="191">
        <v>417983</v>
      </c>
      <c r="H243" s="191">
        <v>95783</v>
      </c>
      <c r="I243" s="191">
        <v>532436</v>
      </c>
      <c r="J243" s="191">
        <v>121684</v>
      </c>
      <c r="K243" s="190"/>
      <c r="L243" s="191">
        <v>10003</v>
      </c>
      <c r="M243" s="3"/>
      <c r="N243" s="191">
        <v>0</v>
      </c>
      <c r="O243" s="191">
        <v>87633</v>
      </c>
      <c r="P243" s="190"/>
      <c r="Q243" s="191">
        <v>1796803</v>
      </c>
      <c r="R243" s="191">
        <v>-90398</v>
      </c>
      <c r="S243" s="191">
        <v>1706405</v>
      </c>
      <c r="T243" s="191">
        <v>951044</v>
      </c>
      <c r="U243" s="191">
        <v>1210566</v>
      </c>
      <c r="W243" s="191">
        <f t="shared" si="6"/>
        <v>1973120331.9502075</v>
      </c>
      <c r="X243" s="191">
        <f t="shared" si="7"/>
        <v>2511547717.8423238</v>
      </c>
    </row>
    <row r="244" spans="1:24">
      <c r="A244" s="204">
        <v>37400</v>
      </c>
      <c r="B244" s="184" t="s">
        <v>219</v>
      </c>
      <c r="C244" s="188">
        <v>9.2034000000000005E-3</v>
      </c>
      <c r="D244" s="188">
        <v>9.0224999999999993E-3</v>
      </c>
      <c r="E244" s="191">
        <v>95411252</v>
      </c>
      <c r="F244" s="240"/>
      <c r="G244" s="191">
        <v>7981041</v>
      </c>
      <c r="H244" s="191">
        <v>1828900</v>
      </c>
      <c r="I244" s="191">
        <v>10166444</v>
      </c>
      <c r="J244" s="191">
        <v>0</v>
      </c>
      <c r="K244" s="190"/>
      <c r="L244" s="191">
        <v>191007</v>
      </c>
      <c r="M244" s="3"/>
      <c r="N244" s="191">
        <v>0</v>
      </c>
      <c r="O244" s="191">
        <v>1270691</v>
      </c>
      <c r="P244" s="190"/>
      <c r="Q244" s="191">
        <v>34308508</v>
      </c>
      <c r="R244" s="191">
        <v>-1004254</v>
      </c>
      <c r="S244" s="191">
        <v>33304254</v>
      </c>
      <c r="T244" s="191">
        <v>18159415</v>
      </c>
      <c r="U244" s="191">
        <v>23114781</v>
      </c>
      <c r="W244" s="191">
        <f t="shared" si="6"/>
        <v>1973120259.9039485</v>
      </c>
      <c r="X244" s="191">
        <f t="shared" si="7"/>
        <v>2511548014.8640718</v>
      </c>
    </row>
    <row r="245" spans="1:24">
      <c r="A245" s="204">
        <v>37405</v>
      </c>
      <c r="B245" s="184" t="s">
        <v>220</v>
      </c>
      <c r="C245" s="188">
        <v>1.9296999999999999E-3</v>
      </c>
      <c r="D245" s="188">
        <v>2.0397000000000002E-3</v>
      </c>
      <c r="E245" s="191">
        <v>20005117</v>
      </c>
      <c r="F245" s="240"/>
      <c r="G245" s="191">
        <v>1673405</v>
      </c>
      <c r="H245" s="191">
        <v>383470</v>
      </c>
      <c r="I245" s="191">
        <v>2131624</v>
      </c>
      <c r="J245" s="191">
        <v>56162</v>
      </c>
      <c r="K245" s="190"/>
      <c r="L245" s="191">
        <v>40049</v>
      </c>
      <c r="M245" s="3"/>
      <c r="N245" s="191">
        <v>0</v>
      </c>
      <c r="O245" s="191">
        <v>884236</v>
      </c>
      <c r="P245" s="190"/>
      <c r="Q245" s="191">
        <v>7193551</v>
      </c>
      <c r="R245" s="191">
        <v>-194829</v>
      </c>
      <c r="S245" s="191">
        <v>6998722</v>
      </c>
      <c r="T245" s="191">
        <v>3807530</v>
      </c>
      <c r="U245" s="191">
        <v>4846534</v>
      </c>
      <c r="W245" s="191">
        <f t="shared" si="6"/>
        <v>1973120174.1203296</v>
      </c>
      <c r="X245" s="191">
        <f t="shared" si="7"/>
        <v>2511547909.0013995</v>
      </c>
    </row>
    <row r="246" spans="1:24">
      <c r="A246" s="204">
        <v>37500</v>
      </c>
      <c r="B246" s="184" t="s">
        <v>221</v>
      </c>
      <c r="C246" s="188">
        <v>9.946E-4</v>
      </c>
      <c r="D246" s="188">
        <v>9.9740000000000007E-4</v>
      </c>
      <c r="E246" s="191">
        <v>10310975</v>
      </c>
      <c r="F246" s="240"/>
      <c r="G246" s="191">
        <v>862501</v>
      </c>
      <c r="H246" s="191">
        <v>197647</v>
      </c>
      <c r="I246" s="191">
        <v>1098675</v>
      </c>
      <c r="J246" s="191">
        <v>53454</v>
      </c>
      <c r="K246" s="190"/>
      <c r="L246" s="191">
        <v>20642</v>
      </c>
      <c r="M246" s="3"/>
      <c r="N246" s="191">
        <v>0</v>
      </c>
      <c r="O246" s="191">
        <v>41868</v>
      </c>
      <c r="P246" s="190"/>
      <c r="Q246" s="191">
        <v>3707678</v>
      </c>
      <c r="R246" s="191">
        <v>10558</v>
      </c>
      <c r="S246" s="191">
        <v>3718236</v>
      </c>
      <c r="T246" s="191">
        <v>1962465</v>
      </c>
      <c r="U246" s="191">
        <v>2497986</v>
      </c>
      <c r="W246" s="191">
        <f t="shared" si="6"/>
        <v>1973119847.1747437</v>
      </c>
      <c r="X246" s="191">
        <f t="shared" si="7"/>
        <v>2511548361.1502113</v>
      </c>
    </row>
    <row r="247" spans="1:24">
      <c r="A247" s="204">
        <v>37600</v>
      </c>
      <c r="B247" s="184" t="s">
        <v>222</v>
      </c>
      <c r="C247" s="188">
        <v>5.9551999999999999E-3</v>
      </c>
      <c r="D247" s="188">
        <v>6.1789999999999996E-3</v>
      </c>
      <c r="E247" s="191">
        <v>61737302</v>
      </c>
      <c r="F247" s="240"/>
      <c r="G247" s="191">
        <v>5164254</v>
      </c>
      <c r="H247" s="191">
        <v>1183417</v>
      </c>
      <c r="I247" s="191">
        <v>6578352</v>
      </c>
      <c r="J247" s="191">
        <v>0</v>
      </c>
      <c r="K247" s="190"/>
      <c r="L247" s="191">
        <v>123594</v>
      </c>
      <c r="M247" s="3"/>
      <c r="N247" s="191">
        <v>0</v>
      </c>
      <c r="O247" s="191">
        <v>2448395</v>
      </c>
      <c r="P247" s="190"/>
      <c r="Q247" s="191">
        <v>22199842</v>
      </c>
      <c r="R247" s="191">
        <v>-1351177</v>
      </c>
      <c r="S247" s="191">
        <v>20848665</v>
      </c>
      <c r="T247" s="191">
        <v>11750326</v>
      </c>
      <c r="U247" s="191">
        <v>14956771</v>
      </c>
      <c r="W247" s="191">
        <f t="shared" si="6"/>
        <v>1973120298.2267599</v>
      </c>
      <c r="X247" s="191">
        <f t="shared" si="7"/>
        <v>2511548058.8393335</v>
      </c>
    </row>
    <row r="248" spans="1:24">
      <c r="A248" s="204">
        <v>37601</v>
      </c>
      <c r="B248" s="184" t="s">
        <v>223</v>
      </c>
      <c r="C248" s="188">
        <v>4.8840000000000005E-4</v>
      </c>
      <c r="D248" s="188">
        <v>3.0689999999999998E-4</v>
      </c>
      <c r="E248" s="191">
        <v>5063222</v>
      </c>
      <c r="F248" s="240"/>
      <c r="G248" s="191">
        <v>423533</v>
      </c>
      <c r="H248" s="191">
        <v>97055</v>
      </c>
      <c r="I248" s="191">
        <v>539506</v>
      </c>
      <c r="J248" s="191">
        <v>912649</v>
      </c>
      <c r="K248" s="190"/>
      <c r="L248" s="191">
        <v>10136</v>
      </c>
      <c r="M248" s="3"/>
      <c r="N248" s="191">
        <v>0</v>
      </c>
      <c r="O248" s="191">
        <v>0</v>
      </c>
      <c r="P248" s="190"/>
      <c r="Q248" s="191">
        <v>1820661</v>
      </c>
      <c r="R248" s="191">
        <v>470290</v>
      </c>
      <c r="S248" s="191">
        <v>2290951</v>
      </c>
      <c r="T248" s="191">
        <v>963672</v>
      </c>
      <c r="U248" s="191">
        <v>1226640</v>
      </c>
      <c r="W248" s="191">
        <f t="shared" si="6"/>
        <v>1973120393.1203928</v>
      </c>
      <c r="X248" s="191">
        <f t="shared" si="7"/>
        <v>2511547911.5479112</v>
      </c>
    </row>
    <row r="249" spans="1:24">
      <c r="A249" s="204">
        <v>37605</v>
      </c>
      <c r="B249" s="184" t="s">
        <v>224</v>
      </c>
      <c r="C249" s="188">
        <v>7.4850000000000003E-4</v>
      </c>
      <c r="D249" s="188">
        <v>7.7570000000000004E-4</v>
      </c>
      <c r="E249" s="191">
        <v>7759667</v>
      </c>
      <c r="F249" s="240"/>
      <c r="G249" s="191">
        <v>649087</v>
      </c>
      <c r="H249" s="191">
        <v>148742</v>
      </c>
      <c r="I249" s="191">
        <v>826823</v>
      </c>
      <c r="J249" s="191">
        <v>23031</v>
      </c>
      <c r="K249" s="190"/>
      <c r="L249" s="191">
        <v>15534</v>
      </c>
      <c r="M249" s="3"/>
      <c r="N249" s="191">
        <v>0</v>
      </c>
      <c r="O249" s="191">
        <v>235375</v>
      </c>
      <c r="P249" s="190"/>
      <c r="Q249" s="191">
        <v>2790264</v>
      </c>
      <c r="R249" s="191">
        <v>-57868</v>
      </c>
      <c r="S249" s="191">
        <v>2732396</v>
      </c>
      <c r="T249" s="191">
        <v>1476881</v>
      </c>
      <c r="U249" s="191">
        <v>1879894</v>
      </c>
      <c r="W249" s="191">
        <f t="shared" si="6"/>
        <v>1973120908.4836338</v>
      </c>
      <c r="X249" s="191">
        <f t="shared" si="7"/>
        <v>2511548430.1937208</v>
      </c>
    </row>
    <row r="250" spans="1:24">
      <c r="A250" s="204">
        <v>37610</v>
      </c>
      <c r="B250" s="184" t="s">
        <v>225</v>
      </c>
      <c r="C250" s="188">
        <v>1.8977E-3</v>
      </c>
      <c r="D250" s="188">
        <v>1.9051000000000001E-3</v>
      </c>
      <c r="E250" s="191">
        <v>19673374</v>
      </c>
      <c r="F250" s="240"/>
      <c r="G250" s="191">
        <v>1645655</v>
      </c>
      <c r="H250" s="191">
        <v>377111</v>
      </c>
      <c r="I250" s="191">
        <v>2096275</v>
      </c>
      <c r="J250" s="191">
        <v>0</v>
      </c>
      <c r="K250" s="190"/>
      <c r="L250" s="191">
        <v>39385</v>
      </c>
      <c r="M250" s="3"/>
      <c r="N250" s="191">
        <v>0</v>
      </c>
      <c r="O250" s="191">
        <v>669155</v>
      </c>
      <c r="P250" s="190"/>
      <c r="Q250" s="191">
        <v>7074261</v>
      </c>
      <c r="R250" s="191">
        <v>-507585</v>
      </c>
      <c r="S250" s="191">
        <v>6566676</v>
      </c>
      <c r="T250" s="191">
        <v>3744390</v>
      </c>
      <c r="U250" s="191">
        <v>4766165</v>
      </c>
      <c r="W250" s="191">
        <f t="shared" si="6"/>
        <v>1973120092.7438478</v>
      </c>
      <c r="X250" s="191">
        <f t="shared" si="7"/>
        <v>2511548189.9141064</v>
      </c>
    </row>
    <row r="251" spans="1:24">
      <c r="A251" s="204">
        <v>37700</v>
      </c>
      <c r="B251" s="184" t="s">
        <v>226</v>
      </c>
      <c r="C251" s="188">
        <v>2.5929999999999998E-3</v>
      </c>
      <c r="D251" s="188">
        <v>2.6251E-3</v>
      </c>
      <c r="E251" s="191">
        <v>26881520</v>
      </c>
      <c r="F251" s="240"/>
      <c r="G251" s="191">
        <v>2248608</v>
      </c>
      <c r="H251" s="191">
        <v>515281</v>
      </c>
      <c r="I251" s="191">
        <v>2864332</v>
      </c>
      <c r="J251" s="191">
        <v>7749</v>
      </c>
      <c r="K251" s="190"/>
      <c r="L251" s="191">
        <v>53815</v>
      </c>
      <c r="M251" s="3"/>
      <c r="N251" s="191">
        <v>0</v>
      </c>
      <c r="O251" s="191">
        <v>509021</v>
      </c>
      <c r="P251" s="190"/>
      <c r="Q251" s="191">
        <v>9666206</v>
      </c>
      <c r="R251" s="191">
        <v>-261190</v>
      </c>
      <c r="S251" s="191">
        <v>9405016</v>
      </c>
      <c r="T251" s="191">
        <v>5116301</v>
      </c>
      <c r="U251" s="191">
        <v>6512444</v>
      </c>
      <c r="W251" s="191">
        <f t="shared" si="6"/>
        <v>1973120323.9490938</v>
      </c>
      <c r="X251" s="191">
        <f t="shared" si="7"/>
        <v>2511548013.883533</v>
      </c>
    </row>
    <row r="252" spans="1:24">
      <c r="A252" s="204">
        <v>37705</v>
      </c>
      <c r="B252" s="184" t="s">
        <v>227</v>
      </c>
      <c r="C252" s="188">
        <v>7.9149999999999999E-4</v>
      </c>
      <c r="D252" s="188">
        <v>8.3020000000000001E-4</v>
      </c>
      <c r="E252" s="191">
        <v>8205446</v>
      </c>
      <c r="F252" s="240"/>
      <c r="G252" s="191">
        <v>686376</v>
      </c>
      <c r="H252" s="191">
        <v>157287</v>
      </c>
      <c r="I252" s="191">
        <v>874323</v>
      </c>
      <c r="J252" s="191">
        <v>63752</v>
      </c>
      <c r="K252" s="190"/>
      <c r="L252" s="191">
        <v>16427</v>
      </c>
      <c r="M252" s="3"/>
      <c r="N252" s="191">
        <v>0</v>
      </c>
      <c r="O252" s="191">
        <v>187632</v>
      </c>
      <c r="P252" s="190"/>
      <c r="Q252" s="191">
        <v>2950560</v>
      </c>
      <c r="R252" s="191">
        <v>-19009</v>
      </c>
      <c r="S252" s="191">
        <v>2931551</v>
      </c>
      <c r="T252" s="191">
        <v>1561725</v>
      </c>
      <c r="U252" s="191">
        <v>1987890</v>
      </c>
      <c r="W252" s="191">
        <f t="shared" si="6"/>
        <v>1973120656.980417</v>
      </c>
      <c r="X252" s="191">
        <f t="shared" si="7"/>
        <v>2511547694.2514215</v>
      </c>
    </row>
    <row r="253" spans="1:24">
      <c r="A253" s="204">
        <v>37800</v>
      </c>
      <c r="B253" s="184" t="s">
        <v>228</v>
      </c>
      <c r="C253" s="188">
        <v>8.2638E-3</v>
      </c>
      <c r="D253" s="188">
        <v>8.3592000000000007E-3</v>
      </c>
      <c r="E253" s="191">
        <v>85670459</v>
      </c>
      <c r="F253" s="240"/>
      <c r="G253" s="191">
        <v>7166235</v>
      </c>
      <c r="H253" s="191">
        <v>1642182</v>
      </c>
      <c r="I253" s="191">
        <v>9128524</v>
      </c>
      <c r="J253" s="191">
        <v>37231</v>
      </c>
      <c r="K253" s="190"/>
      <c r="L253" s="191">
        <v>171507</v>
      </c>
      <c r="M253" s="3"/>
      <c r="N253" s="191">
        <v>0</v>
      </c>
      <c r="O253" s="191">
        <v>561584</v>
      </c>
      <c r="P253" s="190"/>
      <c r="Q253" s="191">
        <v>30805860</v>
      </c>
      <c r="R253" s="191">
        <v>-248852</v>
      </c>
      <c r="S253" s="191">
        <v>30557008</v>
      </c>
      <c r="T253" s="191">
        <v>16305472</v>
      </c>
      <c r="U253" s="191">
        <v>20754930</v>
      </c>
      <c r="W253" s="191">
        <f t="shared" si="6"/>
        <v>1973120356.2525716</v>
      </c>
      <c r="X253" s="191">
        <f t="shared" si="7"/>
        <v>2511547956.1460829</v>
      </c>
    </row>
    <row r="254" spans="1:24">
      <c r="A254" s="204">
        <v>37801</v>
      </c>
      <c r="B254" s="184" t="s">
        <v>229</v>
      </c>
      <c r="C254" s="188">
        <v>6.6699999999999995E-5</v>
      </c>
      <c r="D254" s="188">
        <v>6.5400000000000004E-5</v>
      </c>
      <c r="E254" s="191">
        <v>691476</v>
      </c>
      <c r="F254" s="240"/>
      <c r="G254" s="191">
        <v>57841</v>
      </c>
      <c r="H254" s="191">
        <v>13255</v>
      </c>
      <c r="I254" s="191">
        <v>73679</v>
      </c>
      <c r="J254" s="191">
        <v>6497</v>
      </c>
      <c r="K254" s="190"/>
      <c r="L254" s="191">
        <v>1384</v>
      </c>
      <c r="M254" s="3"/>
      <c r="N254" s="191">
        <v>0</v>
      </c>
      <c r="O254" s="191">
        <v>15173</v>
      </c>
      <c r="P254" s="190"/>
      <c r="Q254" s="191">
        <v>248645</v>
      </c>
      <c r="R254" s="191">
        <v>13800</v>
      </c>
      <c r="S254" s="191">
        <v>262445</v>
      </c>
      <c r="T254" s="191">
        <v>131607</v>
      </c>
      <c r="U254" s="191">
        <v>167520</v>
      </c>
      <c r="W254" s="191">
        <f t="shared" si="6"/>
        <v>1973118440.7796104</v>
      </c>
      <c r="X254" s="191">
        <f t="shared" si="7"/>
        <v>2511544227.8860574</v>
      </c>
    </row>
    <row r="255" spans="1:24">
      <c r="A255" s="204">
        <v>37805</v>
      </c>
      <c r="B255" s="184" t="s">
        <v>230</v>
      </c>
      <c r="C255" s="188">
        <v>5.7839999999999996E-4</v>
      </c>
      <c r="D255" s="188">
        <v>6.0420000000000005E-4</v>
      </c>
      <c r="E255" s="191">
        <v>5996248</v>
      </c>
      <c r="F255" s="240"/>
      <c r="G255" s="191">
        <v>501579</v>
      </c>
      <c r="H255" s="191">
        <v>114940</v>
      </c>
      <c r="I255" s="191">
        <v>638924</v>
      </c>
      <c r="J255" s="191">
        <v>0</v>
      </c>
      <c r="K255" s="190"/>
      <c r="L255" s="191">
        <v>12004</v>
      </c>
      <c r="M255" s="3"/>
      <c r="N255" s="191">
        <v>0</v>
      </c>
      <c r="O255" s="191">
        <v>160892</v>
      </c>
      <c r="P255" s="190"/>
      <c r="Q255" s="191">
        <v>2156164</v>
      </c>
      <c r="R255" s="191">
        <v>-189527</v>
      </c>
      <c r="S255" s="191">
        <v>1966637</v>
      </c>
      <c r="T255" s="191">
        <v>1141253</v>
      </c>
      <c r="U255" s="191">
        <v>1452679</v>
      </c>
      <c r="W255" s="191">
        <f t="shared" si="6"/>
        <v>1973120677.7316737</v>
      </c>
      <c r="X255" s="191">
        <f t="shared" si="7"/>
        <v>2511547372.0608578</v>
      </c>
    </row>
    <row r="256" spans="1:24">
      <c r="A256" s="204">
        <v>37900</v>
      </c>
      <c r="B256" s="184" t="s">
        <v>231</v>
      </c>
      <c r="C256" s="188">
        <v>3.9782999999999997E-3</v>
      </c>
      <c r="D256" s="188">
        <v>4.2322999999999996E-3</v>
      </c>
      <c r="E256" s="191">
        <v>41242865</v>
      </c>
      <c r="F256" s="240"/>
      <c r="G256" s="191">
        <v>3449918</v>
      </c>
      <c r="H256" s="191">
        <v>790568</v>
      </c>
      <c r="I256" s="191">
        <v>4394589</v>
      </c>
      <c r="J256" s="191">
        <v>0</v>
      </c>
      <c r="K256" s="190"/>
      <c r="L256" s="191">
        <v>82566</v>
      </c>
      <c r="M256" s="3"/>
      <c r="N256" s="191">
        <v>0</v>
      </c>
      <c r="O256" s="191">
        <v>1925763</v>
      </c>
      <c r="P256" s="190"/>
      <c r="Q256" s="191">
        <v>14830339</v>
      </c>
      <c r="R256" s="191">
        <v>-1160845</v>
      </c>
      <c r="S256" s="191">
        <v>13669494</v>
      </c>
      <c r="T256" s="191">
        <v>7849664</v>
      </c>
      <c r="U256" s="191">
        <v>9991691</v>
      </c>
      <c r="W256" s="191">
        <f t="shared" si="6"/>
        <v>1973120176.9600081</v>
      </c>
      <c r="X256" s="191">
        <f t="shared" si="7"/>
        <v>2511547897.3430862</v>
      </c>
    </row>
    <row r="257" spans="1:24">
      <c r="A257" s="204">
        <v>37901</v>
      </c>
      <c r="B257" s="184" t="s">
        <v>232</v>
      </c>
      <c r="C257" s="188">
        <v>1.002E-4</v>
      </c>
      <c r="D257" s="188">
        <v>8.3100000000000001E-5</v>
      </c>
      <c r="E257" s="191">
        <v>1038769</v>
      </c>
      <c r="F257" s="240"/>
      <c r="G257" s="191">
        <v>86892</v>
      </c>
      <c r="H257" s="191">
        <v>19912</v>
      </c>
      <c r="I257" s="191">
        <v>110685</v>
      </c>
      <c r="J257" s="191">
        <v>135391</v>
      </c>
      <c r="K257" s="190"/>
      <c r="L257" s="191">
        <v>2080</v>
      </c>
      <c r="M257" s="3"/>
      <c r="N257" s="191">
        <v>0</v>
      </c>
      <c r="O257" s="191">
        <v>4676</v>
      </c>
      <c r="P257" s="190"/>
      <c r="Q257" s="191">
        <v>373526</v>
      </c>
      <c r="R257" s="191">
        <v>49379</v>
      </c>
      <c r="S257" s="191">
        <v>422905</v>
      </c>
      <c r="T257" s="191">
        <v>197707</v>
      </c>
      <c r="U257" s="191">
        <v>251657</v>
      </c>
      <c r="W257" s="191">
        <f t="shared" si="6"/>
        <v>1973123752.4950101</v>
      </c>
      <c r="X257" s="191">
        <f t="shared" si="7"/>
        <v>2511546906.1876249</v>
      </c>
    </row>
    <row r="258" spans="1:24">
      <c r="A258" s="204">
        <v>37905</v>
      </c>
      <c r="B258" s="184" t="s">
        <v>233</v>
      </c>
      <c r="C258" s="188">
        <v>4.7249999999999999E-4</v>
      </c>
      <c r="D258" s="188">
        <v>4.7429999999999998E-4</v>
      </c>
      <c r="E258" s="191">
        <v>4898387</v>
      </c>
      <c r="F258" s="240"/>
      <c r="G258" s="191">
        <v>409744</v>
      </c>
      <c r="H258" s="191">
        <v>93895</v>
      </c>
      <c r="I258" s="191">
        <v>521942</v>
      </c>
      <c r="J258" s="191">
        <v>128066</v>
      </c>
      <c r="K258" s="190"/>
      <c r="L258" s="191">
        <v>9806</v>
      </c>
      <c r="M258" s="3"/>
      <c r="N258" s="191">
        <v>0</v>
      </c>
      <c r="O258" s="191">
        <v>129209</v>
      </c>
      <c r="P258" s="190"/>
      <c r="Q258" s="191">
        <v>1761389</v>
      </c>
      <c r="R258" s="191">
        <v>7970</v>
      </c>
      <c r="S258" s="191">
        <v>1769359</v>
      </c>
      <c r="T258" s="191">
        <v>932299</v>
      </c>
      <c r="U258" s="191">
        <v>1186706</v>
      </c>
      <c r="W258" s="191">
        <f t="shared" si="6"/>
        <v>1973119576.7195768</v>
      </c>
      <c r="X258" s="191">
        <f t="shared" si="7"/>
        <v>2511547089.9470901</v>
      </c>
    </row>
    <row r="259" spans="1:24">
      <c r="A259" s="204">
        <v>38000</v>
      </c>
      <c r="B259" s="184" t="s">
        <v>234</v>
      </c>
      <c r="C259" s="188">
        <v>7.1181999999999999E-3</v>
      </c>
      <c r="D259" s="188">
        <v>7.2515000000000001E-3</v>
      </c>
      <c r="E259" s="191">
        <v>73794073</v>
      </c>
      <c r="F259" s="240"/>
      <c r="G259" s="191">
        <v>6172789</v>
      </c>
      <c r="H259" s="191">
        <v>1414529</v>
      </c>
      <c r="I259" s="191">
        <v>7863048</v>
      </c>
      <c r="J259" s="191">
        <v>0</v>
      </c>
      <c r="K259" s="190"/>
      <c r="L259" s="191">
        <v>147731</v>
      </c>
      <c r="M259" s="3"/>
      <c r="N259" s="191">
        <v>0</v>
      </c>
      <c r="O259" s="191">
        <v>1180356</v>
      </c>
      <c r="P259" s="190"/>
      <c r="Q259" s="191">
        <v>26535283</v>
      </c>
      <c r="R259" s="191">
        <v>-538128</v>
      </c>
      <c r="S259" s="191">
        <v>25997155</v>
      </c>
      <c r="T259" s="191">
        <v>14045065</v>
      </c>
      <c r="U259" s="191">
        <v>17877701</v>
      </c>
      <c r="W259" s="191">
        <f t="shared" si="6"/>
        <v>1973120311.3146582</v>
      </c>
      <c r="X259" s="191">
        <f t="shared" si="7"/>
        <v>2511548003.7088027</v>
      </c>
    </row>
    <row r="260" spans="1:24">
      <c r="A260" s="204">
        <v>38005</v>
      </c>
      <c r="B260" s="184" t="s">
        <v>235</v>
      </c>
      <c r="C260" s="188">
        <v>1.3821E-3</v>
      </c>
      <c r="D260" s="188">
        <v>1.3576E-3</v>
      </c>
      <c r="E260" s="191">
        <v>14328171</v>
      </c>
      <c r="F260" s="240"/>
      <c r="G260" s="191">
        <v>1198535</v>
      </c>
      <c r="H260" s="191">
        <v>274651</v>
      </c>
      <c r="I260" s="191">
        <v>1526723</v>
      </c>
      <c r="J260" s="191">
        <v>149379</v>
      </c>
      <c r="K260" s="190"/>
      <c r="L260" s="191">
        <v>28684</v>
      </c>
      <c r="M260" s="3"/>
      <c r="N260" s="191">
        <v>0</v>
      </c>
      <c r="O260" s="191">
        <v>221433</v>
      </c>
      <c r="P260" s="190"/>
      <c r="Q260" s="191">
        <v>5152203</v>
      </c>
      <c r="R260" s="191">
        <v>-55144</v>
      </c>
      <c r="S260" s="191">
        <v>5097059</v>
      </c>
      <c r="T260" s="191">
        <v>2727050</v>
      </c>
      <c r="U260" s="191">
        <v>3471210</v>
      </c>
      <c r="W260" s="191">
        <f t="shared" si="6"/>
        <v>1973120613.5590768</v>
      </c>
      <c r="X260" s="191">
        <f t="shared" si="7"/>
        <v>2511547644.8882136</v>
      </c>
    </row>
    <row r="261" spans="1:24">
      <c r="A261" s="204">
        <v>38100</v>
      </c>
      <c r="B261" s="184" t="s">
        <v>236</v>
      </c>
      <c r="C261" s="188">
        <v>3.2729999999999999E-3</v>
      </c>
      <c r="D261" s="188">
        <v>3.2553E-3</v>
      </c>
      <c r="E261" s="191">
        <v>33931050</v>
      </c>
      <c r="F261" s="240"/>
      <c r="G261" s="191">
        <v>2838293</v>
      </c>
      <c r="H261" s="191">
        <v>650411</v>
      </c>
      <c r="I261" s="191">
        <v>3615487</v>
      </c>
      <c r="J261" s="191">
        <v>0</v>
      </c>
      <c r="K261" s="190"/>
      <c r="L261" s="191">
        <v>67928</v>
      </c>
      <c r="M261" s="3"/>
      <c r="N261" s="191">
        <v>0</v>
      </c>
      <c r="O261" s="191">
        <v>124356</v>
      </c>
      <c r="P261" s="190"/>
      <c r="Q261" s="191">
        <v>12201116</v>
      </c>
      <c r="R261" s="191">
        <v>-129725</v>
      </c>
      <c r="S261" s="191">
        <v>12071391</v>
      </c>
      <c r="T261" s="191">
        <v>6458023</v>
      </c>
      <c r="U261" s="191">
        <v>8220297</v>
      </c>
      <c r="W261" s="191">
        <f t="shared" si="6"/>
        <v>1973120378.8573174</v>
      </c>
      <c r="X261" s="191">
        <f t="shared" si="7"/>
        <v>2511548120.9899178</v>
      </c>
    </row>
    <row r="262" spans="1:24">
      <c r="A262" s="204">
        <v>38105</v>
      </c>
      <c r="B262" s="184" t="s">
        <v>237</v>
      </c>
      <c r="C262" s="188">
        <v>6.3100000000000005E-4</v>
      </c>
      <c r="D262" s="188">
        <v>6.3889999999999997E-4</v>
      </c>
      <c r="E262" s="191">
        <v>6541550</v>
      </c>
      <c r="F262" s="240"/>
      <c r="G262" s="191">
        <v>547193</v>
      </c>
      <c r="H262" s="191">
        <v>125392</v>
      </c>
      <c r="I262" s="191">
        <v>697028</v>
      </c>
      <c r="J262" s="191">
        <v>0</v>
      </c>
      <c r="K262" s="190"/>
      <c r="L262" s="191">
        <v>13096</v>
      </c>
      <c r="M262" s="3"/>
      <c r="N262" s="191">
        <v>0</v>
      </c>
      <c r="O262" s="191">
        <v>128087</v>
      </c>
      <c r="P262" s="190"/>
      <c r="Q262" s="191">
        <v>2352247</v>
      </c>
      <c r="R262" s="191">
        <v>-87785</v>
      </c>
      <c r="S262" s="191">
        <v>2264462</v>
      </c>
      <c r="T262" s="191">
        <v>1245039</v>
      </c>
      <c r="U262" s="191">
        <v>1584787</v>
      </c>
      <c r="W262" s="191">
        <f t="shared" si="6"/>
        <v>1973120443.7400949</v>
      </c>
      <c r="X262" s="191">
        <f t="shared" si="7"/>
        <v>2511548335.9746432</v>
      </c>
    </row>
    <row r="263" spans="1:24">
      <c r="A263" s="204">
        <v>38200</v>
      </c>
      <c r="B263" s="184" t="s">
        <v>238</v>
      </c>
      <c r="C263" s="188">
        <v>3.0154000000000001E-3</v>
      </c>
      <c r="D263" s="188">
        <v>3.0682999999999999E-3</v>
      </c>
      <c r="E263" s="191">
        <v>31260522</v>
      </c>
      <c r="F263" s="240"/>
      <c r="G263" s="191">
        <v>2614907</v>
      </c>
      <c r="H263" s="191">
        <v>599220</v>
      </c>
      <c r="I263" s="191">
        <v>3330931</v>
      </c>
      <c r="J263" s="191">
        <v>0</v>
      </c>
      <c r="K263" s="190"/>
      <c r="L263" s="191">
        <v>62582</v>
      </c>
      <c r="M263" s="3"/>
      <c r="N263" s="191">
        <v>0</v>
      </c>
      <c r="O263" s="191">
        <v>792524</v>
      </c>
      <c r="P263" s="190"/>
      <c r="Q263" s="191">
        <v>11240832</v>
      </c>
      <c r="R263" s="191">
        <v>-528864</v>
      </c>
      <c r="S263" s="191">
        <v>10711968</v>
      </c>
      <c r="T263" s="191">
        <v>5949747</v>
      </c>
      <c r="U263" s="191">
        <v>7573322</v>
      </c>
      <c r="W263" s="191">
        <f t="shared" si="6"/>
        <v>1973120315.7126749</v>
      </c>
      <c r="X263" s="191">
        <f t="shared" si="7"/>
        <v>2511548053.3262587</v>
      </c>
    </row>
    <row r="264" spans="1:24">
      <c r="A264" s="204">
        <v>38205</v>
      </c>
      <c r="B264" s="184" t="s">
        <v>239</v>
      </c>
      <c r="C264" s="188">
        <v>4.3520000000000001E-4</v>
      </c>
      <c r="D264" s="188">
        <v>4.459E-4</v>
      </c>
      <c r="E264" s="191">
        <v>4511700</v>
      </c>
      <c r="F264" s="240"/>
      <c r="G264" s="191">
        <v>377398</v>
      </c>
      <c r="H264" s="191">
        <v>86483</v>
      </c>
      <c r="I264" s="191">
        <v>480739</v>
      </c>
      <c r="J264" s="191">
        <v>25315</v>
      </c>
      <c r="K264" s="190"/>
      <c r="L264" s="191">
        <v>9032</v>
      </c>
      <c r="M264" s="3"/>
      <c r="N264" s="191">
        <v>0</v>
      </c>
      <c r="O264" s="191">
        <v>77016</v>
      </c>
      <c r="P264" s="190"/>
      <c r="Q264" s="191">
        <v>1622342</v>
      </c>
      <c r="R264" s="191">
        <v>-19521</v>
      </c>
      <c r="S264" s="191">
        <v>1602821</v>
      </c>
      <c r="T264" s="191">
        <v>858702</v>
      </c>
      <c r="U264" s="191">
        <v>1093026</v>
      </c>
      <c r="W264" s="191">
        <f t="shared" si="6"/>
        <v>1973120404.4117646</v>
      </c>
      <c r="X264" s="191">
        <f t="shared" si="7"/>
        <v>2511548713.2352939</v>
      </c>
    </row>
    <row r="265" spans="1:24">
      <c r="A265" s="204">
        <v>38210</v>
      </c>
      <c r="B265" s="184" t="s">
        <v>240</v>
      </c>
      <c r="C265" s="188">
        <v>1.1640000000000001E-3</v>
      </c>
      <c r="D265" s="188">
        <v>1.1900999999999999E-3</v>
      </c>
      <c r="E265" s="191">
        <v>12067138</v>
      </c>
      <c r="F265" s="240"/>
      <c r="G265" s="191">
        <v>1009402</v>
      </c>
      <c r="H265" s="191">
        <v>231310</v>
      </c>
      <c r="I265" s="191">
        <v>1285801</v>
      </c>
      <c r="J265" s="191">
        <v>6099</v>
      </c>
      <c r="K265" s="190"/>
      <c r="L265" s="191">
        <v>24158</v>
      </c>
      <c r="M265" s="3"/>
      <c r="N265" s="191">
        <v>0</v>
      </c>
      <c r="O265" s="191">
        <v>215687</v>
      </c>
      <c r="P265" s="190"/>
      <c r="Q265" s="191">
        <v>4339169</v>
      </c>
      <c r="R265" s="191">
        <v>-89990</v>
      </c>
      <c r="S265" s="191">
        <v>4249179</v>
      </c>
      <c r="T265" s="191">
        <v>2296712</v>
      </c>
      <c r="U265" s="191">
        <v>2923442</v>
      </c>
      <c r="W265" s="191">
        <f t="shared" ref="W265:W309" si="8">+T265/C265</f>
        <v>1973120274.9140892</v>
      </c>
      <c r="X265" s="191">
        <f t="shared" ref="X265:X309" si="9">+U265/C265</f>
        <v>2511548109.9656353</v>
      </c>
    </row>
    <row r="266" spans="1:24">
      <c r="A266" s="204">
        <v>38300</v>
      </c>
      <c r="B266" s="184" t="s">
        <v>241</v>
      </c>
      <c r="C266" s="188">
        <v>2.3576999999999999E-3</v>
      </c>
      <c r="D266" s="188">
        <v>2.4432999999999998E-3</v>
      </c>
      <c r="E266" s="191">
        <v>24442175</v>
      </c>
      <c r="F266" s="240"/>
      <c r="G266" s="191">
        <v>2044560</v>
      </c>
      <c r="H266" s="191">
        <v>468522</v>
      </c>
      <c r="I266" s="191">
        <v>2604410</v>
      </c>
      <c r="J266" s="191">
        <v>0</v>
      </c>
      <c r="K266" s="190"/>
      <c r="L266" s="191">
        <v>48932</v>
      </c>
      <c r="M266" s="3"/>
      <c r="N266" s="191">
        <v>0</v>
      </c>
      <c r="O266" s="191">
        <v>1081997</v>
      </c>
      <c r="P266" s="190"/>
      <c r="Q266" s="191">
        <v>8789053</v>
      </c>
      <c r="R266" s="191">
        <v>-480020</v>
      </c>
      <c r="S266" s="191">
        <v>8309033</v>
      </c>
      <c r="T266" s="191">
        <v>4652026</v>
      </c>
      <c r="U266" s="191">
        <v>5921477</v>
      </c>
      <c r="W266" s="191">
        <f t="shared" si="8"/>
        <v>1973120413.9627604</v>
      </c>
      <c r="X266" s="191">
        <f t="shared" si="9"/>
        <v>2511548118.9294653</v>
      </c>
    </row>
    <row r="267" spans="1:24">
      <c r="A267" s="204">
        <v>38400</v>
      </c>
      <c r="B267" s="184" t="s">
        <v>242</v>
      </c>
      <c r="C267" s="188">
        <v>2.8782999999999999E-3</v>
      </c>
      <c r="D267" s="188">
        <v>2.9957999999999999E-3</v>
      </c>
      <c r="E267" s="191">
        <v>29839212</v>
      </c>
      <c r="F267" s="240"/>
      <c r="G267" s="191">
        <v>2496016</v>
      </c>
      <c r="H267" s="191">
        <v>571976</v>
      </c>
      <c r="I267" s="191">
        <v>3179485</v>
      </c>
      <c r="J267" s="191">
        <v>0</v>
      </c>
      <c r="K267" s="190"/>
      <c r="L267" s="191">
        <v>59736</v>
      </c>
      <c r="M267" s="3"/>
      <c r="N267" s="191">
        <v>0</v>
      </c>
      <c r="O267" s="191">
        <v>851546</v>
      </c>
      <c r="P267" s="190"/>
      <c r="Q267" s="191">
        <v>10729750</v>
      </c>
      <c r="R267" s="191">
        <v>-490315</v>
      </c>
      <c r="S267" s="191">
        <v>10239435</v>
      </c>
      <c r="T267" s="191">
        <v>5679232</v>
      </c>
      <c r="U267" s="191">
        <v>7228989</v>
      </c>
      <c r="W267" s="191">
        <f t="shared" si="8"/>
        <v>1973120244.58882</v>
      </c>
      <c r="X267" s="191">
        <f t="shared" si="9"/>
        <v>2511548136.0525312</v>
      </c>
    </row>
    <row r="268" spans="1:24">
      <c r="A268" s="204">
        <v>38402</v>
      </c>
      <c r="B268" s="184" t="s">
        <v>243</v>
      </c>
      <c r="C268" s="188">
        <v>2.229E-4</v>
      </c>
      <c r="D268" s="188">
        <v>2.018E-4</v>
      </c>
      <c r="E268" s="191">
        <v>2310795</v>
      </c>
      <c r="F268" s="240"/>
      <c r="G268" s="191">
        <v>193295</v>
      </c>
      <c r="H268" s="191">
        <v>44295</v>
      </c>
      <c r="I268" s="191">
        <v>246224</v>
      </c>
      <c r="J268" s="191">
        <v>265162</v>
      </c>
      <c r="K268" s="190"/>
      <c r="L268" s="191">
        <v>4626</v>
      </c>
      <c r="M268" s="3"/>
      <c r="N268" s="191">
        <v>0</v>
      </c>
      <c r="O268" s="191">
        <v>2461</v>
      </c>
      <c r="P268" s="190"/>
      <c r="Q268" s="191">
        <v>830928</v>
      </c>
      <c r="R268" s="191">
        <v>125170</v>
      </c>
      <c r="S268" s="191">
        <v>956098</v>
      </c>
      <c r="T268" s="191">
        <v>439809</v>
      </c>
      <c r="U268" s="191">
        <v>559824</v>
      </c>
      <c r="W268" s="191">
        <f t="shared" si="8"/>
        <v>1973122476.4468372</v>
      </c>
      <c r="X268" s="191">
        <f t="shared" si="9"/>
        <v>2511547779.2732167</v>
      </c>
    </row>
    <row r="269" spans="1:24">
      <c r="A269" s="204">
        <v>38405</v>
      </c>
      <c r="B269" s="184" t="s">
        <v>244</v>
      </c>
      <c r="C269" s="188">
        <v>7.381E-4</v>
      </c>
      <c r="D269" s="188">
        <v>8.1890000000000001E-4</v>
      </c>
      <c r="E269" s="191">
        <v>7651851</v>
      </c>
      <c r="F269" s="240"/>
      <c r="G269" s="191">
        <v>640069</v>
      </c>
      <c r="H269" s="191">
        <v>146675</v>
      </c>
      <c r="I269" s="191">
        <v>815335</v>
      </c>
      <c r="J269" s="191">
        <v>44550</v>
      </c>
      <c r="K269" s="190"/>
      <c r="L269" s="191">
        <v>15319</v>
      </c>
      <c r="M269" s="3"/>
      <c r="N269" s="191">
        <v>0</v>
      </c>
      <c r="O269" s="191">
        <v>410825</v>
      </c>
      <c r="P269" s="190"/>
      <c r="Q269" s="191">
        <v>2751495</v>
      </c>
      <c r="R269" s="191">
        <v>-126439</v>
      </c>
      <c r="S269" s="191">
        <v>2625056</v>
      </c>
      <c r="T269" s="191">
        <v>1456360</v>
      </c>
      <c r="U269" s="191">
        <v>1853774</v>
      </c>
      <c r="W269" s="191">
        <f t="shared" si="8"/>
        <v>1973120173.418236</v>
      </c>
      <c r="X269" s="191">
        <f t="shared" si="9"/>
        <v>2511548570.6543827</v>
      </c>
    </row>
    <row r="270" spans="1:24">
      <c r="A270" s="204">
        <v>38500</v>
      </c>
      <c r="B270" s="184" t="s">
        <v>245</v>
      </c>
      <c r="C270" s="188">
        <v>2.2100000000000002E-3</v>
      </c>
      <c r="D270" s="188">
        <v>2.3157E-3</v>
      </c>
      <c r="E270" s="191">
        <v>22910975</v>
      </c>
      <c r="F270" s="240"/>
      <c r="G270" s="191">
        <v>1916477</v>
      </c>
      <c r="H270" s="191">
        <v>439171</v>
      </c>
      <c r="I270" s="191">
        <v>2441254</v>
      </c>
      <c r="J270" s="191">
        <v>0</v>
      </c>
      <c r="K270" s="190"/>
      <c r="L270" s="191">
        <v>45866</v>
      </c>
      <c r="M270" s="3"/>
      <c r="N270" s="191">
        <v>0</v>
      </c>
      <c r="O270" s="191">
        <v>793384</v>
      </c>
      <c r="P270" s="190"/>
      <c r="Q270" s="191">
        <v>8238456</v>
      </c>
      <c r="R270" s="191">
        <v>-545612</v>
      </c>
      <c r="S270" s="191">
        <v>7692844</v>
      </c>
      <c r="T270" s="191">
        <v>4360596</v>
      </c>
      <c r="U270" s="191">
        <v>5550521</v>
      </c>
      <c r="W270" s="191">
        <f t="shared" si="8"/>
        <v>1973120361.9909501</v>
      </c>
      <c r="X270" s="191">
        <f t="shared" si="9"/>
        <v>2511547963.8009048</v>
      </c>
    </row>
    <row r="271" spans="1:24">
      <c r="A271" s="204">
        <v>38600</v>
      </c>
      <c r="B271" s="184" t="s">
        <v>246</v>
      </c>
      <c r="C271" s="188">
        <v>2.9240999999999998E-3</v>
      </c>
      <c r="D271" s="188">
        <v>2.9732999999999999E-3</v>
      </c>
      <c r="E271" s="191">
        <v>30314019</v>
      </c>
      <c r="F271" s="240"/>
      <c r="G271" s="191">
        <v>2535733</v>
      </c>
      <c r="H271" s="191">
        <v>581077</v>
      </c>
      <c r="I271" s="191">
        <v>3230078</v>
      </c>
      <c r="J271" s="191">
        <v>0</v>
      </c>
      <c r="K271" s="190"/>
      <c r="L271" s="191">
        <v>60687</v>
      </c>
      <c r="M271" s="3"/>
      <c r="N271" s="191">
        <v>0</v>
      </c>
      <c r="O271" s="191">
        <v>714120</v>
      </c>
      <c r="P271" s="190"/>
      <c r="Q271" s="191">
        <v>10900483</v>
      </c>
      <c r="R271" s="191">
        <v>-405303</v>
      </c>
      <c r="S271" s="191">
        <v>10495180</v>
      </c>
      <c r="T271" s="191">
        <v>5769601</v>
      </c>
      <c r="U271" s="191">
        <v>7344018</v>
      </c>
      <c r="W271" s="191">
        <f t="shared" si="8"/>
        <v>1973120276.3243392</v>
      </c>
      <c r="X271" s="191">
        <f t="shared" si="9"/>
        <v>2511548168.6672826</v>
      </c>
    </row>
    <row r="272" spans="1:24">
      <c r="A272" s="204">
        <v>38601</v>
      </c>
      <c r="B272" s="184" t="s">
        <v>247</v>
      </c>
      <c r="C272" s="188">
        <v>4.1999999999999998E-5</v>
      </c>
      <c r="D272" s="188">
        <v>4.0899999999999998E-5</v>
      </c>
      <c r="E272" s="191">
        <v>435412</v>
      </c>
      <c r="F272" s="240"/>
      <c r="G272" s="191">
        <v>36422</v>
      </c>
      <c r="H272" s="191">
        <v>8346</v>
      </c>
      <c r="I272" s="191">
        <v>46395</v>
      </c>
      <c r="J272" s="191">
        <v>10953</v>
      </c>
      <c r="K272" s="190"/>
      <c r="L272" s="191">
        <v>872</v>
      </c>
      <c r="M272" s="3"/>
      <c r="N272" s="191">
        <v>0</v>
      </c>
      <c r="O272" s="191">
        <v>15893</v>
      </c>
      <c r="P272" s="190"/>
      <c r="Q272" s="191">
        <v>156568</v>
      </c>
      <c r="R272" s="191">
        <v>-2976</v>
      </c>
      <c r="S272" s="191">
        <v>153592</v>
      </c>
      <c r="T272" s="191">
        <v>82871</v>
      </c>
      <c r="U272" s="191">
        <v>105485</v>
      </c>
      <c r="W272" s="191">
        <f t="shared" si="8"/>
        <v>1973119047.6190476</v>
      </c>
      <c r="X272" s="191">
        <f t="shared" si="9"/>
        <v>2511547619.0476193</v>
      </c>
    </row>
    <row r="273" spans="1:24">
      <c r="A273" s="204">
        <v>38602</v>
      </c>
      <c r="B273" s="184" t="s">
        <v>248</v>
      </c>
      <c r="C273" s="188">
        <v>2.4169999999999999E-4</v>
      </c>
      <c r="D273" s="188">
        <v>2.5500000000000002E-4</v>
      </c>
      <c r="E273" s="191">
        <v>2505694</v>
      </c>
      <c r="F273" s="240"/>
      <c r="G273" s="191">
        <v>209598</v>
      </c>
      <c r="H273" s="191">
        <v>48031</v>
      </c>
      <c r="I273" s="191">
        <v>266991</v>
      </c>
      <c r="J273" s="191">
        <v>121565</v>
      </c>
      <c r="K273" s="190"/>
      <c r="L273" s="191">
        <v>5016</v>
      </c>
      <c r="M273" s="3"/>
      <c r="N273" s="191">
        <v>0</v>
      </c>
      <c r="O273" s="191">
        <v>69468</v>
      </c>
      <c r="P273" s="190"/>
      <c r="Q273" s="191">
        <v>901011</v>
      </c>
      <c r="R273" s="191">
        <v>82955</v>
      </c>
      <c r="S273" s="191">
        <v>983966</v>
      </c>
      <c r="T273" s="191">
        <v>476903</v>
      </c>
      <c r="U273" s="191">
        <v>607041</v>
      </c>
      <c r="W273" s="191">
        <f t="shared" si="8"/>
        <v>1973119569.7145221</v>
      </c>
      <c r="X273" s="191">
        <f t="shared" si="9"/>
        <v>2511547372.7761688</v>
      </c>
    </row>
    <row r="274" spans="1:24">
      <c r="A274" s="204">
        <v>38605</v>
      </c>
      <c r="B274" s="184" t="s">
        <v>249</v>
      </c>
      <c r="C274" s="188">
        <v>7.5810000000000005E-4</v>
      </c>
      <c r="D274" s="188">
        <v>7.9750000000000003E-4</v>
      </c>
      <c r="E274" s="191">
        <v>7859190</v>
      </c>
      <c r="F274" s="240"/>
      <c r="G274" s="191">
        <v>657412</v>
      </c>
      <c r="H274" s="191">
        <v>150650</v>
      </c>
      <c r="I274" s="191">
        <v>837428</v>
      </c>
      <c r="J274" s="191">
        <v>2697</v>
      </c>
      <c r="K274" s="190"/>
      <c r="L274" s="191">
        <v>15734</v>
      </c>
      <c r="M274" s="3"/>
      <c r="N274" s="191">
        <v>0</v>
      </c>
      <c r="O274" s="191">
        <v>269399</v>
      </c>
      <c r="P274" s="190"/>
      <c r="Q274" s="191">
        <v>2826051</v>
      </c>
      <c r="R274" s="191">
        <v>-122534</v>
      </c>
      <c r="S274" s="191">
        <v>2703517</v>
      </c>
      <c r="T274" s="191">
        <v>1495822</v>
      </c>
      <c r="U274" s="191">
        <v>1904005</v>
      </c>
      <c r="W274" s="191">
        <f t="shared" si="8"/>
        <v>1973119641.2082837</v>
      </c>
      <c r="X274" s="191">
        <f t="shared" si="9"/>
        <v>2511548608.3630128</v>
      </c>
    </row>
    <row r="275" spans="1:24">
      <c r="A275" s="204">
        <v>38610</v>
      </c>
      <c r="B275" s="184" t="s">
        <v>250</v>
      </c>
      <c r="C275" s="188">
        <v>6.3909999999999998E-4</v>
      </c>
      <c r="D275" s="188">
        <v>6.0260000000000001E-4</v>
      </c>
      <c r="E275" s="191">
        <v>6625522</v>
      </c>
      <c r="F275" s="240"/>
      <c r="G275" s="191">
        <v>554217</v>
      </c>
      <c r="H275" s="191">
        <v>127002</v>
      </c>
      <c r="I275" s="191">
        <v>705975</v>
      </c>
      <c r="J275" s="191">
        <v>220959</v>
      </c>
      <c r="K275" s="190"/>
      <c r="L275" s="191">
        <v>13264</v>
      </c>
      <c r="M275" s="3"/>
      <c r="N275" s="191">
        <v>0</v>
      </c>
      <c r="O275" s="191">
        <v>31877</v>
      </c>
      <c r="P275" s="190"/>
      <c r="Q275" s="191">
        <v>2382442</v>
      </c>
      <c r="R275" s="191">
        <v>46320</v>
      </c>
      <c r="S275" s="191">
        <v>2428762</v>
      </c>
      <c r="T275" s="191">
        <v>1261021</v>
      </c>
      <c r="U275" s="191">
        <v>1605130</v>
      </c>
      <c r="W275" s="191">
        <f t="shared" si="8"/>
        <v>1973120012.5176029</v>
      </c>
      <c r="X275" s="191">
        <f t="shared" si="9"/>
        <v>2511547488.6559224</v>
      </c>
    </row>
    <row r="276" spans="1:24">
      <c r="A276" s="204">
        <v>38620</v>
      </c>
      <c r="B276" s="184" t="s">
        <v>251</v>
      </c>
      <c r="C276" s="188">
        <v>4.5249999999999999E-4</v>
      </c>
      <c r="D276" s="188">
        <v>4.7419999999999998E-4</v>
      </c>
      <c r="E276" s="191">
        <v>4691048</v>
      </c>
      <c r="F276" s="240"/>
      <c r="G276" s="191">
        <v>392401</v>
      </c>
      <c r="H276" s="191">
        <v>89921</v>
      </c>
      <c r="I276" s="191">
        <v>499850</v>
      </c>
      <c r="J276" s="191">
        <v>2194</v>
      </c>
      <c r="K276" s="190"/>
      <c r="L276" s="191">
        <v>9391</v>
      </c>
      <c r="M276" s="3"/>
      <c r="N276" s="191">
        <v>0</v>
      </c>
      <c r="O276" s="191">
        <v>172075</v>
      </c>
      <c r="P276" s="190"/>
      <c r="Q276" s="191">
        <v>1686833</v>
      </c>
      <c r="R276" s="191">
        <v>-77461</v>
      </c>
      <c r="S276" s="191">
        <v>1609372</v>
      </c>
      <c r="T276" s="191">
        <v>892837</v>
      </c>
      <c r="U276" s="191">
        <v>1136475</v>
      </c>
      <c r="W276" s="191">
        <f t="shared" si="8"/>
        <v>1973120441.9889503</v>
      </c>
      <c r="X276" s="191">
        <f t="shared" si="9"/>
        <v>2511546961.3259668</v>
      </c>
    </row>
    <row r="277" spans="1:24">
      <c r="A277" s="204">
        <v>38700</v>
      </c>
      <c r="B277" s="184" t="s">
        <v>252</v>
      </c>
      <c r="C277" s="188">
        <v>8.8389999999999996E-4</v>
      </c>
      <c r="D277" s="188">
        <v>8.7690000000000001E-4</v>
      </c>
      <c r="E277" s="191">
        <v>9163353</v>
      </c>
      <c r="F277" s="240"/>
      <c r="G277" s="191">
        <v>766504</v>
      </c>
      <c r="H277" s="191">
        <v>175649</v>
      </c>
      <c r="I277" s="191">
        <v>976391</v>
      </c>
      <c r="J277" s="191">
        <v>5660</v>
      </c>
      <c r="K277" s="190"/>
      <c r="L277" s="191">
        <v>18344</v>
      </c>
      <c r="M277" s="3"/>
      <c r="N277" s="191">
        <v>0</v>
      </c>
      <c r="O277" s="191">
        <v>207961</v>
      </c>
      <c r="P277" s="190"/>
      <c r="Q277" s="191">
        <v>3295009</v>
      </c>
      <c r="R277" s="191">
        <v>-68246</v>
      </c>
      <c r="S277" s="191">
        <v>3226763</v>
      </c>
      <c r="T277" s="191">
        <v>1744041</v>
      </c>
      <c r="U277" s="191">
        <v>2219957</v>
      </c>
      <c r="W277" s="191">
        <f t="shared" si="8"/>
        <v>1973120262.4731305</v>
      </c>
      <c r="X277" s="191">
        <f t="shared" si="9"/>
        <v>2511547686.389863</v>
      </c>
    </row>
    <row r="278" spans="1:24">
      <c r="A278" s="204">
        <v>38701</v>
      </c>
      <c r="B278" s="184" t="s">
        <v>253</v>
      </c>
      <c r="C278" s="188">
        <v>5.4599999999999999E-5</v>
      </c>
      <c r="D278" s="188">
        <v>5.4599999999999999E-5</v>
      </c>
      <c r="E278" s="191">
        <v>566036</v>
      </c>
      <c r="F278" s="240"/>
      <c r="G278" s="191">
        <v>47348</v>
      </c>
      <c r="H278" s="191">
        <v>10850</v>
      </c>
      <c r="I278" s="191">
        <v>60313</v>
      </c>
      <c r="J278" s="191">
        <v>10070</v>
      </c>
      <c r="K278" s="190"/>
      <c r="L278" s="191">
        <v>1133</v>
      </c>
      <c r="M278" s="3"/>
      <c r="N278" s="191">
        <v>0</v>
      </c>
      <c r="O278" s="191">
        <v>11634</v>
      </c>
      <c r="P278" s="190"/>
      <c r="Q278" s="191">
        <v>203538</v>
      </c>
      <c r="R278" s="191">
        <v>-8938</v>
      </c>
      <c r="S278" s="191">
        <v>194600</v>
      </c>
      <c r="T278" s="191">
        <v>107732</v>
      </c>
      <c r="U278" s="191">
        <v>137131</v>
      </c>
      <c r="W278" s="191">
        <f t="shared" si="8"/>
        <v>1973113553.113553</v>
      </c>
      <c r="X278" s="191">
        <f t="shared" si="9"/>
        <v>2511556776.5567765</v>
      </c>
    </row>
    <row r="279" spans="1:24">
      <c r="A279" s="204">
        <v>38800</v>
      </c>
      <c r="B279" s="184" t="s">
        <v>254</v>
      </c>
      <c r="C279" s="188">
        <v>1.4873E-3</v>
      </c>
      <c r="D279" s="188">
        <v>1.5223000000000001E-3</v>
      </c>
      <c r="E279" s="191">
        <v>15418775</v>
      </c>
      <c r="F279" s="240"/>
      <c r="G279" s="191">
        <v>1289763</v>
      </c>
      <c r="H279" s="191">
        <v>295556</v>
      </c>
      <c r="I279" s="191">
        <v>1642931</v>
      </c>
      <c r="J279" s="191">
        <v>2651</v>
      </c>
      <c r="K279" s="190"/>
      <c r="L279" s="191">
        <v>30867</v>
      </c>
      <c r="M279" s="3"/>
      <c r="N279" s="191">
        <v>0</v>
      </c>
      <c r="O279" s="191">
        <v>351773</v>
      </c>
      <c r="P279" s="190"/>
      <c r="Q279" s="191">
        <v>5544369</v>
      </c>
      <c r="R279" s="191">
        <v>-141655</v>
      </c>
      <c r="S279" s="191">
        <v>5402714</v>
      </c>
      <c r="T279" s="191">
        <v>2934622</v>
      </c>
      <c r="U279" s="191">
        <v>3735425</v>
      </c>
      <c r="W279" s="191">
        <f t="shared" si="8"/>
        <v>1973120419.5522087</v>
      </c>
      <c r="X279" s="191">
        <f t="shared" si="9"/>
        <v>2511547771.1288915</v>
      </c>
    </row>
    <row r="280" spans="1:24">
      <c r="A280" s="204">
        <v>38801</v>
      </c>
      <c r="B280" s="184" t="s">
        <v>255</v>
      </c>
      <c r="C280" s="188">
        <v>1.109E-4</v>
      </c>
      <c r="D280" s="188">
        <v>1.3750000000000001E-4</v>
      </c>
      <c r="E280" s="191">
        <v>1149696</v>
      </c>
      <c r="F280" s="240"/>
      <c r="G280" s="191">
        <v>96171</v>
      </c>
      <c r="H280" s="191">
        <v>22038</v>
      </c>
      <c r="I280" s="191">
        <v>122505</v>
      </c>
      <c r="J280" s="191">
        <v>27213</v>
      </c>
      <c r="K280" s="190"/>
      <c r="L280" s="191">
        <v>2302</v>
      </c>
      <c r="M280" s="3"/>
      <c r="N280" s="191">
        <v>0</v>
      </c>
      <c r="O280" s="191">
        <v>124672</v>
      </c>
      <c r="P280" s="190"/>
      <c r="Q280" s="191">
        <v>413414</v>
      </c>
      <c r="R280" s="191">
        <v>-17883</v>
      </c>
      <c r="S280" s="191">
        <v>395531</v>
      </c>
      <c r="T280" s="191">
        <v>218819</v>
      </c>
      <c r="U280" s="191">
        <v>278531</v>
      </c>
      <c r="W280" s="191">
        <f t="shared" si="8"/>
        <v>1973119927.8629396</v>
      </c>
      <c r="X280" s="191">
        <f t="shared" si="9"/>
        <v>2511550946.7989178</v>
      </c>
    </row>
    <row r="281" spans="1:24">
      <c r="A281" s="204">
        <v>38900</v>
      </c>
      <c r="B281" s="184" t="s">
        <v>256</v>
      </c>
      <c r="C281" s="188">
        <v>3.3290000000000001E-4</v>
      </c>
      <c r="D281" s="188">
        <v>3.3030000000000001E-4</v>
      </c>
      <c r="E281" s="191">
        <v>3451160</v>
      </c>
      <c r="F281" s="240"/>
      <c r="G281" s="191">
        <v>288686</v>
      </c>
      <c r="H281" s="191">
        <v>66154</v>
      </c>
      <c r="I281" s="191">
        <v>367735</v>
      </c>
      <c r="J281" s="191">
        <v>44107</v>
      </c>
      <c r="K281" s="190"/>
      <c r="L281" s="191">
        <v>6909</v>
      </c>
      <c r="M281" s="3"/>
      <c r="N281" s="191">
        <v>0</v>
      </c>
      <c r="O281" s="191">
        <v>43706</v>
      </c>
      <c r="P281" s="190"/>
      <c r="Q281" s="191">
        <v>1240987</v>
      </c>
      <c r="R281" s="191">
        <v>-5092</v>
      </c>
      <c r="S281" s="191">
        <v>1235895</v>
      </c>
      <c r="T281" s="191">
        <v>656852</v>
      </c>
      <c r="U281" s="191">
        <v>836094</v>
      </c>
      <c r="W281" s="191">
        <f t="shared" si="8"/>
        <v>1973121057.3745868</v>
      </c>
      <c r="X281" s="191">
        <f t="shared" si="9"/>
        <v>2511547011.1144485</v>
      </c>
    </row>
    <row r="282" spans="1:24">
      <c r="A282" s="204">
        <v>39000</v>
      </c>
      <c r="B282" s="184" t="s">
        <v>257</v>
      </c>
      <c r="C282" s="188">
        <v>1.58218E-2</v>
      </c>
      <c r="D282" s="188">
        <v>1.55636E-2</v>
      </c>
      <c r="E282" s="191">
        <v>164023920</v>
      </c>
      <c r="F282" s="240"/>
      <c r="G282" s="191">
        <v>13720412</v>
      </c>
      <c r="H282" s="191">
        <v>3144108</v>
      </c>
      <c r="I282" s="191">
        <v>17477393</v>
      </c>
      <c r="J282" s="191">
        <v>0</v>
      </c>
      <c r="K282" s="190"/>
      <c r="L282" s="191">
        <v>328366</v>
      </c>
      <c r="M282" s="3"/>
      <c r="N282" s="191">
        <v>0</v>
      </c>
      <c r="O282" s="191">
        <v>2581060</v>
      </c>
      <c r="P282" s="190"/>
      <c r="Q282" s="191">
        <v>58980633</v>
      </c>
      <c r="R282" s="191">
        <v>-1455201</v>
      </c>
      <c r="S282" s="191">
        <v>57525432</v>
      </c>
      <c r="T282" s="191">
        <v>31218315</v>
      </c>
      <c r="U282" s="191">
        <v>39737210</v>
      </c>
      <c r="W282" s="191">
        <f t="shared" si="8"/>
        <v>1973120315.0084062</v>
      </c>
      <c r="X282" s="191">
        <f t="shared" si="9"/>
        <v>2511547990.746944</v>
      </c>
    </row>
    <row r="283" spans="1:24">
      <c r="A283" s="204">
        <v>39100</v>
      </c>
      <c r="B283" s="184" t="s">
        <v>258</v>
      </c>
      <c r="C283" s="188">
        <v>2.0620999999999999E-3</v>
      </c>
      <c r="D283" s="188">
        <v>2.1944E-3</v>
      </c>
      <c r="E283" s="191">
        <v>21377702</v>
      </c>
      <c r="F283" s="240"/>
      <c r="G283" s="191">
        <v>1788220</v>
      </c>
      <c r="H283" s="191">
        <v>409781</v>
      </c>
      <c r="I283" s="191">
        <v>2277878</v>
      </c>
      <c r="J283" s="191">
        <v>0</v>
      </c>
      <c r="K283" s="190"/>
      <c r="L283" s="191">
        <v>42797</v>
      </c>
      <c r="M283" s="3"/>
      <c r="N283" s="191">
        <v>0</v>
      </c>
      <c r="O283" s="191">
        <v>965401</v>
      </c>
      <c r="P283" s="190"/>
      <c r="Q283" s="191">
        <v>7687113</v>
      </c>
      <c r="R283" s="191">
        <v>-452179</v>
      </c>
      <c r="S283" s="191">
        <v>7234934</v>
      </c>
      <c r="T283" s="191">
        <v>4068771</v>
      </c>
      <c r="U283" s="191">
        <v>5179063</v>
      </c>
      <c r="W283" s="191">
        <f t="shared" si="8"/>
        <v>1973120120.2657487</v>
      </c>
      <c r="X283" s="191">
        <f t="shared" si="9"/>
        <v>2511547936.5695167</v>
      </c>
    </row>
    <row r="284" spans="1:24">
      <c r="A284" s="204">
        <v>39101</v>
      </c>
      <c r="B284" s="184" t="s">
        <v>259</v>
      </c>
      <c r="C284" s="188">
        <v>2.5379999999999999E-4</v>
      </c>
      <c r="D284" s="188">
        <v>2.299E-4</v>
      </c>
      <c r="E284" s="191">
        <v>2631134</v>
      </c>
      <c r="F284" s="240"/>
      <c r="G284" s="191">
        <v>220091</v>
      </c>
      <c r="H284" s="191">
        <v>50435</v>
      </c>
      <c r="I284" s="191">
        <v>280358</v>
      </c>
      <c r="J284" s="191">
        <v>235029</v>
      </c>
      <c r="K284" s="190"/>
      <c r="L284" s="191">
        <v>5267</v>
      </c>
      <c r="M284" s="3"/>
      <c r="N284" s="191">
        <v>0</v>
      </c>
      <c r="O284" s="191">
        <v>672</v>
      </c>
      <c r="P284" s="190"/>
      <c r="Q284" s="191">
        <v>946118</v>
      </c>
      <c r="R284" s="191">
        <v>106247</v>
      </c>
      <c r="S284" s="191">
        <v>1052365</v>
      </c>
      <c r="T284" s="191">
        <v>500778</v>
      </c>
      <c r="U284" s="191">
        <v>637431</v>
      </c>
      <c r="W284" s="191">
        <f t="shared" si="8"/>
        <v>1973120567.3758867</v>
      </c>
      <c r="X284" s="191">
        <f t="shared" si="9"/>
        <v>2511548463.3569741</v>
      </c>
    </row>
    <row r="285" spans="1:24">
      <c r="A285" s="204">
        <v>39105</v>
      </c>
      <c r="B285" s="184" t="s">
        <v>260</v>
      </c>
      <c r="C285" s="188">
        <v>7.3539999999999999E-4</v>
      </c>
      <c r="D285" s="188">
        <v>8.6089999999999995E-4</v>
      </c>
      <c r="E285" s="191">
        <v>7623860</v>
      </c>
      <c r="F285" s="240"/>
      <c r="G285" s="191">
        <v>637727</v>
      </c>
      <c r="H285" s="191">
        <v>146139</v>
      </c>
      <c r="I285" s="191">
        <v>812352</v>
      </c>
      <c r="J285" s="191">
        <v>0</v>
      </c>
      <c r="K285" s="190"/>
      <c r="L285" s="191">
        <v>15262</v>
      </c>
      <c r="M285" s="3"/>
      <c r="N285" s="191">
        <v>0</v>
      </c>
      <c r="O285" s="191">
        <v>880784</v>
      </c>
      <c r="P285" s="190"/>
      <c r="Q285" s="191">
        <v>2741430</v>
      </c>
      <c r="R285" s="191">
        <v>-381273</v>
      </c>
      <c r="S285" s="191">
        <v>2360157</v>
      </c>
      <c r="T285" s="191">
        <v>1451033</v>
      </c>
      <c r="U285" s="191">
        <v>1846992</v>
      </c>
      <c r="W285" s="191">
        <f t="shared" si="8"/>
        <v>1973120750.611912</v>
      </c>
      <c r="X285" s="191">
        <f t="shared" si="9"/>
        <v>2511547457.1661682</v>
      </c>
    </row>
    <row r="286" spans="1:24">
      <c r="A286" s="204">
        <v>39200</v>
      </c>
      <c r="B286" s="184" t="s">
        <v>400</v>
      </c>
      <c r="C286" s="188">
        <v>6.6654099999999994E-2</v>
      </c>
      <c r="D286" s="188">
        <v>6.6363800000000001E-2</v>
      </c>
      <c r="E286" s="191">
        <v>691000189</v>
      </c>
      <c r="F286" s="240"/>
      <c r="G286" s="191">
        <v>57801369</v>
      </c>
      <c r="H286" s="191">
        <v>13245503</v>
      </c>
      <c r="I286" s="191">
        <v>73628785</v>
      </c>
      <c r="J286" s="191">
        <v>792218</v>
      </c>
      <c r="K286" s="190"/>
      <c r="L286" s="191">
        <v>1383339</v>
      </c>
      <c r="M286" s="3"/>
      <c r="N286" s="191">
        <v>0</v>
      </c>
      <c r="O286" s="191">
        <v>7174273</v>
      </c>
      <c r="P286" s="190"/>
      <c r="Q286" s="191">
        <v>248473687</v>
      </c>
      <c r="R286" s="191">
        <v>-468235</v>
      </c>
      <c r="S286" s="191">
        <v>248005452</v>
      </c>
      <c r="T286" s="191">
        <v>131516558</v>
      </c>
      <c r="U286" s="191">
        <v>167404972</v>
      </c>
      <c r="W286" s="191">
        <f t="shared" si="8"/>
        <v>1973120303.1771491</v>
      </c>
      <c r="X286" s="191">
        <f t="shared" si="9"/>
        <v>2511548006.7992821</v>
      </c>
    </row>
    <row r="287" spans="1:24">
      <c r="A287" s="204">
        <v>39201</v>
      </c>
      <c r="B287" s="184" t="s">
        <v>262</v>
      </c>
      <c r="C287" s="188">
        <v>1.8990000000000001E-4</v>
      </c>
      <c r="D287" s="188">
        <v>1.995E-4</v>
      </c>
      <c r="E287" s="191">
        <v>1968685</v>
      </c>
      <c r="F287" s="240"/>
      <c r="G287" s="191">
        <v>164678</v>
      </c>
      <c r="H287" s="191">
        <v>37737</v>
      </c>
      <c r="I287" s="191">
        <v>209771</v>
      </c>
      <c r="J287" s="191">
        <v>0</v>
      </c>
      <c r="K287" s="190"/>
      <c r="L287" s="191">
        <v>3941</v>
      </c>
      <c r="M287" s="3"/>
      <c r="N287" s="191">
        <v>0</v>
      </c>
      <c r="O287" s="191">
        <v>172941</v>
      </c>
      <c r="P287" s="190"/>
      <c r="Q287" s="191">
        <v>707911</v>
      </c>
      <c r="R287" s="191">
        <v>-68048</v>
      </c>
      <c r="S287" s="191">
        <v>639863</v>
      </c>
      <c r="T287" s="191">
        <v>374696</v>
      </c>
      <c r="U287" s="191">
        <v>476943</v>
      </c>
      <c r="W287" s="191">
        <f t="shared" si="8"/>
        <v>1973122696.1558714</v>
      </c>
      <c r="X287" s="191">
        <f t="shared" si="9"/>
        <v>2511548183.2543445</v>
      </c>
    </row>
    <row r="288" spans="1:24">
      <c r="A288" s="204">
        <v>39204</v>
      </c>
      <c r="B288" s="184" t="s">
        <v>263</v>
      </c>
      <c r="C288" s="188">
        <v>2.7280000000000002E-4</v>
      </c>
      <c r="D288" s="188">
        <v>2.2780000000000001E-4</v>
      </c>
      <c r="E288" s="191">
        <v>2828106</v>
      </c>
      <c r="F288" s="240"/>
      <c r="G288" s="191">
        <v>236568</v>
      </c>
      <c r="H288" s="191">
        <v>54211</v>
      </c>
      <c r="I288" s="191">
        <v>301346</v>
      </c>
      <c r="J288" s="191">
        <v>330746</v>
      </c>
      <c r="K288" s="190"/>
      <c r="L288" s="191">
        <v>5662</v>
      </c>
      <c r="M288" s="3"/>
      <c r="N288" s="191">
        <v>0</v>
      </c>
      <c r="O288" s="191">
        <v>0</v>
      </c>
      <c r="P288" s="190"/>
      <c r="Q288" s="191">
        <v>1016946</v>
      </c>
      <c r="R288" s="191">
        <v>198452</v>
      </c>
      <c r="S288" s="191">
        <v>1215398</v>
      </c>
      <c r="T288" s="191">
        <v>538267</v>
      </c>
      <c r="U288" s="191">
        <v>685150</v>
      </c>
      <c r="W288" s="191">
        <f t="shared" si="8"/>
        <v>1973119501.4662755</v>
      </c>
      <c r="X288" s="191">
        <f t="shared" si="9"/>
        <v>2511546920.8211141</v>
      </c>
    </row>
    <row r="289" spans="1:24">
      <c r="A289" s="204">
        <v>39205</v>
      </c>
      <c r="B289" s="184" t="s">
        <v>264</v>
      </c>
      <c r="C289" s="188">
        <v>5.6172000000000001E-3</v>
      </c>
      <c r="D289" s="188">
        <v>5.3501E-3</v>
      </c>
      <c r="E289" s="191">
        <v>58233271</v>
      </c>
      <c r="F289" s="240"/>
      <c r="G289" s="191">
        <v>4871146</v>
      </c>
      <c r="H289" s="191">
        <v>1116250</v>
      </c>
      <c r="I289" s="191">
        <v>6204984</v>
      </c>
      <c r="J289" s="191">
        <v>1630754</v>
      </c>
      <c r="K289" s="190"/>
      <c r="L289" s="191">
        <v>116579</v>
      </c>
      <c r="M289" s="3"/>
      <c r="N289" s="191">
        <v>0</v>
      </c>
      <c r="O289" s="191">
        <v>133197</v>
      </c>
      <c r="P289" s="190"/>
      <c r="Q289" s="191">
        <v>20939843</v>
      </c>
      <c r="R289" s="191">
        <v>1277267</v>
      </c>
      <c r="S289" s="191">
        <v>22217110</v>
      </c>
      <c r="T289" s="191">
        <v>11083411</v>
      </c>
      <c r="U289" s="191">
        <v>14107867</v>
      </c>
      <c r="W289" s="191">
        <f t="shared" si="8"/>
        <v>1973120237.8409171</v>
      </c>
      <c r="X289" s="191">
        <f t="shared" si="9"/>
        <v>2511547924.2327137</v>
      </c>
    </row>
    <row r="290" spans="1:24">
      <c r="A290" s="204">
        <v>39208</v>
      </c>
      <c r="B290" s="184" t="s">
        <v>401</v>
      </c>
      <c r="C290" s="188">
        <v>4.0230000000000002E-4</v>
      </c>
      <c r="D290" s="188">
        <v>3.9149999999999998E-4</v>
      </c>
      <c r="E290" s="191">
        <v>4170627</v>
      </c>
      <c r="F290" s="240"/>
      <c r="G290" s="191">
        <v>348868</v>
      </c>
      <c r="H290" s="191">
        <v>79945</v>
      </c>
      <c r="I290" s="191">
        <v>444397</v>
      </c>
      <c r="J290" s="191">
        <v>0</v>
      </c>
      <c r="K290" s="190"/>
      <c r="L290" s="191">
        <v>8349</v>
      </c>
      <c r="M290" s="3"/>
      <c r="N290" s="191">
        <v>0</v>
      </c>
      <c r="O290" s="191">
        <v>122193</v>
      </c>
      <c r="P290" s="190"/>
      <c r="Q290" s="191">
        <v>1499697</v>
      </c>
      <c r="R290" s="191">
        <v>-94002</v>
      </c>
      <c r="S290" s="191">
        <v>1405695</v>
      </c>
      <c r="T290" s="191">
        <v>793786</v>
      </c>
      <c r="U290" s="191">
        <v>1010396</v>
      </c>
      <c r="W290" s="191">
        <f t="shared" si="8"/>
        <v>1973119562.5155356</v>
      </c>
      <c r="X290" s="191">
        <f t="shared" si="9"/>
        <v>2511548595.5754409</v>
      </c>
    </row>
    <row r="291" spans="1:24">
      <c r="A291" s="204">
        <v>39209</v>
      </c>
      <c r="B291" s="184" t="s">
        <v>265</v>
      </c>
      <c r="C291" s="188">
        <v>1.9540000000000001E-4</v>
      </c>
      <c r="D291" s="188">
        <v>1.9689999999999999E-4</v>
      </c>
      <c r="E291" s="191">
        <v>2025703</v>
      </c>
      <c r="F291" s="240"/>
      <c r="G291" s="191">
        <v>169448</v>
      </c>
      <c r="H291" s="191">
        <v>38830</v>
      </c>
      <c r="I291" s="191">
        <v>215847</v>
      </c>
      <c r="J291" s="191">
        <v>6695</v>
      </c>
      <c r="K291" s="190"/>
      <c r="L291" s="191">
        <v>4055</v>
      </c>
      <c r="M291" s="3"/>
      <c r="N291" s="191">
        <v>0</v>
      </c>
      <c r="O291" s="191">
        <v>148096</v>
      </c>
      <c r="P291" s="190"/>
      <c r="Q291" s="191">
        <v>728414</v>
      </c>
      <c r="R291" s="191">
        <v>-43821</v>
      </c>
      <c r="S291" s="191">
        <v>684593</v>
      </c>
      <c r="T291" s="191">
        <v>385548</v>
      </c>
      <c r="U291" s="191">
        <v>490756</v>
      </c>
      <c r="W291" s="191">
        <f t="shared" si="8"/>
        <v>1973121801.4329579</v>
      </c>
      <c r="X291" s="191">
        <f t="shared" si="9"/>
        <v>2511545547.5946774</v>
      </c>
    </row>
    <row r="292" spans="1:24">
      <c r="A292" s="204">
        <v>39220</v>
      </c>
      <c r="B292" s="184" t="s">
        <v>539</v>
      </c>
      <c r="C292" s="188">
        <v>6.3499999999999999E-5</v>
      </c>
      <c r="D292" s="188">
        <v>0</v>
      </c>
      <c r="E292" s="191">
        <v>658302</v>
      </c>
      <c r="F292" s="240"/>
      <c r="G292" s="191">
        <v>55066</v>
      </c>
      <c r="H292" s="191">
        <v>12619</v>
      </c>
      <c r="I292" s="191">
        <v>70145</v>
      </c>
      <c r="J292" s="191">
        <v>300396</v>
      </c>
      <c r="K292" s="190"/>
      <c r="L292" s="191">
        <v>1318</v>
      </c>
      <c r="M292" s="3"/>
      <c r="N292" s="191">
        <v>0</v>
      </c>
      <c r="O292" s="191">
        <v>0</v>
      </c>
      <c r="P292" s="190"/>
      <c r="Q292" s="191">
        <v>236716</v>
      </c>
      <c r="R292" s="191">
        <v>100132</v>
      </c>
      <c r="S292" s="191">
        <v>336848</v>
      </c>
      <c r="T292" s="191"/>
      <c r="U292" s="191"/>
      <c r="W292" s="191">
        <f t="shared" si="8"/>
        <v>0</v>
      </c>
      <c r="X292" s="191">
        <f t="shared" si="9"/>
        <v>0</v>
      </c>
    </row>
    <row r="293" spans="1:24">
      <c r="A293" s="204">
        <v>39300</v>
      </c>
      <c r="B293" s="184" t="s">
        <v>266</v>
      </c>
      <c r="C293" s="188">
        <v>7.8430000000000004E-4</v>
      </c>
      <c r="D293" s="188">
        <v>8.2019999999999999E-4</v>
      </c>
      <c r="E293" s="191">
        <v>8130804</v>
      </c>
      <c r="F293" s="240"/>
      <c r="G293" s="191">
        <v>680132</v>
      </c>
      <c r="H293" s="191">
        <v>155856</v>
      </c>
      <c r="I293" s="191">
        <v>866369</v>
      </c>
      <c r="J293" s="191">
        <v>4254</v>
      </c>
      <c r="K293" s="190"/>
      <c r="L293" s="191">
        <v>16277</v>
      </c>
      <c r="M293" s="3"/>
      <c r="N293" s="191">
        <v>0</v>
      </c>
      <c r="O293" s="191">
        <v>285881</v>
      </c>
      <c r="P293" s="190"/>
      <c r="Q293" s="191">
        <v>2923720</v>
      </c>
      <c r="R293" s="191">
        <v>-159160</v>
      </c>
      <c r="S293" s="191">
        <v>2764560</v>
      </c>
      <c r="T293" s="191">
        <v>1547518</v>
      </c>
      <c r="U293" s="191">
        <v>1969807</v>
      </c>
      <c r="W293" s="191">
        <f t="shared" si="8"/>
        <v>1973119979.599643</v>
      </c>
      <c r="X293" s="191">
        <f t="shared" si="9"/>
        <v>2511547877.0878491</v>
      </c>
    </row>
    <row r="294" spans="1:24">
      <c r="A294" s="204">
        <v>39301</v>
      </c>
      <c r="B294" s="184" t="s">
        <v>267</v>
      </c>
      <c r="C294" s="188">
        <v>3.2499999999999997E-5</v>
      </c>
      <c r="D294" s="188">
        <v>3.8699999999999999E-5</v>
      </c>
      <c r="E294" s="191">
        <v>336926</v>
      </c>
      <c r="F294" s="240"/>
      <c r="G294" s="191">
        <v>28183</v>
      </c>
      <c r="H294" s="191">
        <v>6458</v>
      </c>
      <c r="I294" s="191">
        <v>35901</v>
      </c>
      <c r="J294" s="191">
        <v>8298</v>
      </c>
      <c r="K294" s="190"/>
      <c r="L294" s="191">
        <v>675</v>
      </c>
      <c r="M294" s="3"/>
      <c r="N294" s="191">
        <v>0</v>
      </c>
      <c r="O294" s="191">
        <v>97112</v>
      </c>
      <c r="P294" s="190"/>
      <c r="Q294" s="191">
        <v>121154</v>
      </c>
      <c r="R294" s="191">
        <v>-49585</v>
      </c>
      <c r="S294" s="191">
        <v>71569</v>
      </c>
      <c r="T294" s="191">
        <v>64126</v>
      </c>
      <c r="U294" s="191">
        <v>81625</v>
      </c>
      <c r="W294" s="191">
        <f t="shared" si="8"/>
        <v>1973107692.3076925</v>
      </c>
      <c r="X294" s="191">
        <f t="shared" si="9"/>
        <v>2511538461.5384617</v>
      </c>
    </row>
    <row r="295" spans="1:24">
      <c r="A295" s="204">
        <v>39400</v>
      </c>
      <c r="B295" s="184" t="s">
        <v>268</v>
      </c>
      <c r="C295" s="188">
        <v>5.6530000000000003E-4</v>
      </c>
      <c r="D295" s="188">
        <v>6.0720000000000001E-4</v>
      </c>
      <c r="E295" s="191">
        <v>5860441</v>
      </c>
      <c r="F295" s="240"/>
      <c r="G295" s="191">
        <v>490219</v>
      </c>
      <c r="H295" s="191">
        <v>112336</v>
      </c>
      <c r="I295" s="191">
        <v>624453</v>
      </c>
      <c r="J295" s="191">
        <v>12508</v>
      </c>
      <c r="K295" s="190"/>
      <c r="L295" s="191">
        <v>11732</v>
      </c>
      <c r="M295" s="3"/>
      <c r="N295" s="191">
        <v>0</v>
      </c>
      <c r="O295" s="191">
        <v>158387</v>
      </c>
      <c r="P295" s="190"/>
      <c r="Q295" s="191">
        <v>2107330</v>
      </c>
      <c r="R295" s="191">
        <v>-88315</v>
      </c>
      <c r="S295" s="191">
        <v>2019015</v>
      </c>
      <c r="T295" s="191">
        <v>1115405</v>
      </c>
      <c r="U295" s="191">
        <v>1419778</v>
      </c>
      <c r="W295" s="191">
        <f t="shared" si="8"/>
        <v>1973120467.0086679</v>
      </c>
      <c r="X295" s="191">
        <f t="shared" si="9"/>
        <v>2511547850.6987438</v>
      </c>
    </row>
    <row r="296" spans="1:24">
      <c r="A296" s="204">
        <v>39401</v>
      </c>
      <c r="B296" s="184" t="s">
        <v>269</v>
      </c>
      <c r="C296" s="188">
        <v>4.3110000000000002E-4</v>
      </c>
      <c r="D296" s="188">
        <v>3.815E-4</v>
      </c>
      <c r="E296" s="191">
        <v>4469195</v>
      </c>
      <c r="F296" s="240"/>
      <c r="G296" s="191">
        <v>373843</v>
      </c>
      <c r="H296" s="191">
        <v>85668</v>
      </c>
      <c r="I296" s="191">
        <v>476210</v>
      </c>
      <c r="J296" s="191">
        <v>304392</v>
      </c>
      <c r="K296" s="190"/>
      <c r="L296" s="191">
        <v>8947</v>
      </c>
      <c r="M296" s="3"/>
      <c r="N296" s="191">
        <v>0</v>
      </c>
      <c r="O296" s="191">
        <v>0</v>
      </c>
      <c r="P296" s="190"/>
      <c r="Q296" s="191">
        <v>1607058</v>
      </c>
      <c r="R296" s="191">
        <v>251524</v>
      </c>
      <c r="S296" s="191">
        <v>1858582</v>
      </c>
      <c r="T296" s="191">
        <v>850612</v>
      </c>
      <c r="U296" s="191">
        <v>1082728</v>
      </c>
      <c r="W296" s="191">
        <f t="shared" si="8"/>
        <v>1973119925.7712827</v>
      </c>
      <c r="X296" s="191">
        <f t="shared" si="9"/>
        <v>2511547204.8248663</v>
      </c>
    </row>
    <row r="297" spans="1:24">
      <c r="A297" s="204">
        <v>39500</v>
      </c>
      <c r="B297" s="184" t="s">
        <v>270</v>
      </c>
      <c r="C297" s="188">
        <v>2.0668000000000001E-3</v>
      </c>
      <c r="D297" s="188">
        <v>1.9957E-3</v>
      </c>
      <c r="E297" s="191">
        <v>21426427</v>
      </c>
      <c r="F297" s="240"/>
      <c r="G297" s="191">
        <v>1792296</v>
      </c>
      <c r="H297" s="191">
        <v>410714</v>
      </c>
      <c r="I297" s="191">
        <v>2283070</v>
      </c>
      <c r="J297" s="191">
        <v>207918</v>
      </c>
      <c r="K297" s="190"/>
      <c r="L297" s="191">
        <v>42894</v>
      </c>
      <c r="M297" s="3"/>
      <c r="N297" s="191">
        <v>0</v>
      </c>
      <c r="O297" s="191">
        <v>36793</v>
      </c>
      <c r="P297" s="190"/>
      <c r="Q297" s="191">
        <v>7704634</v>
      </c>
      <c r="R297" s="191">
        <v>28233</v>
      </c>
      <c r="S297" s="191">
        <v>7732867</v>
      </c>
      <c r="T297" s="191">
        <v>4078045</v>
      </c>
      <c r="U297" s="191">
        <v>5190867</v>
      </c>
      <c r="W297" s="191">
        <f t="shared" si="8"/>
        <v>1973120282.5624151</v>
      </c>
      <c r="X297" s="191">
        <f t="shared" si="9"/>
        <v>2511547803.3675246</v>
      </c>
    </row>
    <row r="298" spans="1:24">
      <c r="A298" s="204">
        <v>39501</v>
      </c>
      <c r="B298" s="184" t="s">
        <v>271</v>
      </c>
      <c r="C298" s="188">
        <v>5.7200000000000001E-5</v>
      </c>
      <c r="D298" s="188">
        <v>5.7800000000000002E-5</v>
      </c>
      <c r="E298" s="191">
        <v>592990</v>
      </c>
      <c r="F298" s="240"/>
      <c r="G298" s="191">
        <v>49603</v>
      </c>
      <c r="H298" s="191">
        <v>11367</v>
      </c>
      <c r="I298" s="191">
        <v>63185</v>
      </c>
      <c r="J298" s="191">
        <v>1648</v>
      </c>
      <c r="K298" s="190"/>
      <c r="L298" s="191">
        <v>1187</v>
      </c>
      <c r="M298" s="3"/>
      <c r="N298" s="191">
        <v>0</v>
      </c>
      <c r="O298" s="191">
        <v>47502</v>
      </c>
      <c r="P298" s="190"/>
      <c r="Q298" s="191">
        <v>213231</v>
      </c>
      <c r="R298" s="191">
        <v>-26613</v>
      </c>
      <c r="S298" s="191">
        <v>186618</v>
      </c>
      <c r="T298" s="191">
        <v>112862</v>
      </c>
      <c r="U298" s="191">
        <v>143661</v>
      </c>
      <c r="W298" s="191">
        <f t="shared" si="8"/>
        <v>1973111888.1118882</v>
      </c>
      <c r="X298" s="191">
        <f t="shared" si="9"/>
        <v>2511555944.055944</v>
      </c>
    </row>
    <row r="299" spans="1:24">
      <c r="A299" s="204">
        <v>39600</v>
      </c>
      <c r="B299" s="184" t="s">
        <v>272</v>
      </c>
      <c r="C299" s="188">
        <v>6.4700000000000001E-3</v>
      </c>
      <c r="D299" s="188">
        <v>6.5008000000000002E-3</v>
      </c>
      <c r="E299" s="191">
        <v>67074212</v>
      </c>
      <c r="F299" s="240"/>
      <c r="G299" s="191">
        <v>5610680</v>
      </c>
      <c r="H299" s="191">
        <v>1285718</v>
      </c>
      <c r="I299" s="191">
        <v>7147021</v>
      </c>
      <c r="J299" s="191">
        <v>14049</v>
      </c>
      <c r="K299" s="190"/>
      <c r="L299" s="191">
        <v>134278</v>
      </c>
      <c r="M299" s="3"/>
      <c r="N299" s="191">
        <v>0</v>
      </c>
      <c r="O299" s="191">
        <v>143488</v>
      </c>
      <c r="P299" s="190"/>
      <c r="Q299" s="191">
        <v>24118918</v>
      </c>
      <c r="R299" s="191">
        <v>-14729</v>
      </c>
      <c r="S299" s="191">
        <v>24104189</v>
      </c>
      <c r="T299" s="191">
        <v>12766088</v>
      </c>
      <c r="U299" s="191">
        <v>16249716</v>
      </c>
      <c r="W299" s="191">
        <f t="shared" si="8"/>
        <v>1973120247.2952087</v>
      </c>
      <c r="X299" s="191">
        <f t="shared" si="9"/>
        <v>2511548068.0061822</v>
      </c>
    </row>
    <row r="300" spans="1:24">
      <c r="A300" s="204">
        <v>39605</v>
      </c>
      <c r="B300" s="184" t="s">
        <v>273</v>
      </c>
      <c r="C300" s="188">
        <v>9.4810000000000001E-4</v>
      </c>
      <c r="D300" s="188">
        <v>9.8069999999999993E-4</v>
      </c>
      <c r="E300" s="191">
        <v>9828912</v>
      </c>
      <c r="F300" s="240"/>
      <c r="G300" s="191">
        <v>822177</v>
      </c>
      <c r="H300" s="191">
        <v>188406</v>
      </c>
      <c r="I300" s="191">
        <v>1047309</v>
      </c>
      <c r="J300" s="191">
        <v>98311</v>
      </c>
      <c r="K300" s="190"/>
      <c r="L300" s="191">
        <v>19677</v>
      </c>
      <c r="M300" s="3"/>
      <c r="N300" s="191">
        <v>0</v>
      </c>
      <c r="O300" s="191">
        <v>130889</v>
      </c>
      <c r="P300" s="190"/>
      <c r="Q300" s="191">
        <v>3534335</v>
      </c>
      <c r="R300" s="191">
        <v>38410</v>
      </c>
      <c r="S300" s="191">
        <v>3572745</v>
      </c>
      <c r="T300" s="191">
        <v>1870715</v>
      </c>
      <c r="U300" s="191">
        <v>2381199</v>
      </c>
      <c r="W300" s="191">
        <f t="shared" si="8"/>
        <v>1973119924.0586436</v>
      </c>
      <c r="X300" s="191">
        <f t="shared" si="9"/>
        <v>2511548359.8776498</v>
      </c>
    </row>
    <row r="301" spans="1:24">
      <c r="A301" s="204">
        <v>39700</v>
      </c>
      <c r="B301" s="184" t="s">
        <v>274</v>
      </c>
      <c r="C301" s="188">
        <v>3.5972000000000001E-3</v>
      </c>
      <c r="D301" s="188">
        <v>3.6202000000000001E-3</v>
      </c>
      <c r="E301" s="191">
        <v>37292018</v>
      </c>
      <c r="F301" s="240"/>
      <c r="G301" s="191">
        <v>3119434</v>
      </c>
      <c r="H301" s="191">
        <v>714836</v>
      </c>
      <c r="I301" s="191">
        <v>3973611</v>
      </c>
      <c r="J301" s="191">
        <v>0</v>
      </c>
      <c r="K301" s="190"/>
      <c r="L301" s="191">
        <v>74656</v>
      </c>
      <c r="M301" s="3"/>
      <c r="N301" s="191">
        <v>0</v>
      </c>
      <c r="O301" s="191">
        <v>1034969</v>
      </c>
      <c r="P301" s="190"/>
      <c r="Q301" s="191">
        <v>13409671</v>
      </c>
      <c r="R301" s="191">
        <v>-606263</v>
      </c>
      <c r="S301" s="191">
        <v>12803408</v>
      </c>
      <c r="T301" s="191">
        <v>7097708</v>
      </c>
      <c r="U301" s="191">
        <v>9034540</v>
      </c>
      <c r="W301" s="191">
        <f t="shared" si="8"/>
        <v>1973120204.6035805</v>
      </c>
      <c r="X301" s="191">
        <f t="shared" si="9"/>
        <v>2511547870.5659957</v>
      </c>
    </row>
    <row r="302" spans="1:24">
      <c r="A302" s="204">
        <v>39703</v>
      </c>
      <c r="B302" s="184" t="s">
        <v>275</v>
      </c>
      <c r="C302" s="188">
        <v>2.5250000000000001E-4</v>
      </c>
      <c r="D302" s="188">
        <v>2.2279999999999999E-4</v>
      </c>
      <c r="E302" s="191">
        <v>2617657</v>
      </c>
      <c r="F302" s="240"/>
      <c r="G302" s="191">
        <v>218964</v>
      </c>
      <c r="H302" s="191">
        <v>50177</v>
      </c>
      <c r="I302" s="191">
        <v>278922</v>
      </c>
      <c r="J302" s="191">
        <v>269665</v>
      </c>
      <c r="K302" s="190"/>
      <c r="L302" s="191">
        <v>5240</v>
      </c>
      <c r="M302" s="3"/>
      <c r="N302" s="191">
        <v>0</v>
      </c>
      <c r="O302" s="191">
        <v>0</v>
      </c>
      <c r="P302" s="190"/>
      <c r="Q302" s="191">
        <v>941272</v>
      </c>
      <c r="R302" s="191">
        <v>173195</v>
      </c>
      <c r="S302" s="191">
        <v>1114467</v>
      </c>
      <c r="T302" s="191">
        <v>498213</v>
      </c>
      <c r="U302" s="191">
        <v>634166</v>
      </c>
      <c r="W302" s="191">
        <f t="shared" si="8"/>
        <v>1973120792.0792079</v>
      </c>
      <c r="X302" s="191">
        <f t="shared" si="9"/>
        <v>2511548514.8514853</v>
      </c>
    </row>
    <row r="303" spans="1:24">
      <c r="A303" s="204">
        <v>39705</v>
      </c>
      <c r="B303" s="184" t="s">
        <v>276</v>
      </c>
      <c r="C303" s="188">
        <v>9.0680000000000003E-4</v>
      </c>
      <c r="D303" s="188">
        <v>8.8020000000000004E-4</v>
      </c>
      <c r="E303" s="191">
        <v>9400757</v>
      </c>
      <c r="F303" s="240"/>
      <c r="G303" s="191">
        <v>786362</v>
      </c>
      <c r="H303" s="191">
        <v>180199</v>
      </c>
      <c r="I303" s="191">
        <v>1001688</v>
      </c>
      <c r="J303" s="191">
        <v>157138</v>
      </c>
      <c r="K303" s="190"/>
      <c r="L303" s="191">
        <v>18820</v>
      </c>
      <c r="M303" s="3"/>
      <c r="N303" s="191">
        <v>0</v>
      </c>
      <c r="O303" s="191">
        <v>34853</v>
      </c>
      <c r="P303" s="190"/>
      <c r="Q303" s="191">
        <v>3380376</v>
      </c>
      <c r="R303" s="191">
        <v>69480</v>
      </c>
      <c r="S303" s="191">
        <v>3449856</v>
      </c>
      <c r="T303" s="191">
        <v>1789225</v>
      </c>
      <c r="U303" s="191">
        <v>2277472</v>
      </c>
      <c r="W303" s="191">
        <f t="shared" si="8"/>
        <v>1973119761.7997353</v>
      </c>
      <c r="X303" s="191">
        <f t="shared" si="9"/>
        <v>2511548301.720335</v>
      </c>
    </row>
    <row r="304" spans="1:24">
      <c r="A304" s="204">
        <v>39800</v>
      </c>
      <c r="B304" s="184" t="s">
        <v>277</v>
      </c>
      <c r="C304" s="188">
        <v>3.9987E-3</v>
      </c>
      <c r="D304" s="188">
        <v>4.2485999999999999E-3</v>
      </c>
      <c r="E304" s="191">
        <v>41454351</v>
      </c>
      <c r="F304" s="240"/>
      <c r="G304" s="191">
        <v>3467609</v>
      </c>
      <c r="H304" s="191">
        <v>794622</v>
      </c>
      <c r="I304" s="191">
        <v>4417124</v>
      </c>
      <c r="J304" s="191">
        <v>0</v>
      </c>
      <c r="K304" s="190"/>
      <c r="L304" s="191">
        <v>82989</v>
      </c>
      <c r="M304" s="3"/>
      <c r="N304" s="191">
        <v>0</v>
      </c>
      <c r="O304" s="191">
        <v>1333704</v>
      </c>
      <c r="P304" s="190"/>
      <c r="Q304" s="191">
        <v>14906386</v>
      </c>
      <c r="R304" s="191">
        <v>-597170</v>
      </c>
      <c r="S304" s="191">
        <v>14309216</v>
      </c>
      <c r="T304" s="191">
        <v>7889916</v>
      </c>
      <c r="U304" s="191">
        <v>10042927</v>
      </c>
      <c r="W304" s="191">
        <f t="shared" si="8"/>
        <v>1973120264.0858278</v>
      </c>
      <c r="X304" s="191">
        <f t="shared" si="9"/>
        <v>2511548003.1010079</v>
      </c>
    </row>
    <row r="305" spans="1:24">
      <c r="A305" s="204">
        <v>39805</v>
      </c>
      <c r="B305" s="184" t="s">
        <v>278</v>
      </c>
      <c r="C305" s="188">
        <v>4.8270000000000002E-4</v>
      </c>
      <c r="D305" s="188">
        <v>4.7249999999999999E-4</v>
      </c>
      <c r="E305" s="191">
        <v>5004130</v>
      </c>
      <c r="F305" s="240"/>
      <c r="G305" s="191">
        <v>418590</v>
      </c>
      <c r="H305" s="191">
        <v>95922</v>
      </c>
      <c r="I305" s="191">
        <v>533210</v>
      </c>
      <c r="J305" s="191">
        <v>125051</v>
      </c>
      <c r="K305" s="190"/>
      <c r="L305" s="191">
        <v>10018</v>
      </c>
      <c r="M305" s="3"/>
      <c r="N305" s="191">
        <v>0</v>
      </c>
      <c r="O305" s="191">
        <v>59751</v>
      </c>
      <c r="P305" s="190"/>
      <c r="Q305" s="191">
        <v>1799413</v>
      </c>
      <c r="R305" s="191">
        <v>47954</v>
      </c>
      <c r="S305" s="191">
        <v>1847367</v>
      </c>
      <c r="T305" s="191">
        <v>952425</v>
      </c>
      <c r="U305" s="191">
        <v>1212324</v>
      </c>
      <c r="W305" s="191">
        <f t="shared" si="8"/>
        <v>1973119950.2796767</v>
      </c>
      <c r="X305" s="191">
        <f t="shared" si="9"/>
        <v>2511547545.0590429</v>
      </c>
    </row>
    <row r="306" spans="1:24">
      <c r="A306" s="204">
        <v>39900</v>
      </c>
      <c r="B306" s="184" t="s">
        <v>279</v>
      </c>
      <c r="C306" s="188">
        <v>2.0249999999999999E-3</v>
      </c>
      <c r="D306" s="188">
        <v>2.0730000000000002E-3</v>
      </c>
      <c r="E306" s="191">
        <v>20993088</v>
      </c>
      <c r="F306" s="240"/>
      <c r="G306" s="191">
        <v>1756048</v>
      </c>
      <c r="H306" s="191">
        <v>402408</v>
      </c>
      <c r="I306" s="191">
        <v>2236896</v>
      </c>
      <c r="J306" s="191">
        <v>0</v>
      </c>
      <c r="K306" s="190"/>
      <c r="L306" s="191">
        <v>42027</v>
      </c>
      <c r="M306" s="3"/>
      <c r="N306" s="191">
        <v>0</v>
      </c>
      <c r="O306" s="191">
        <v>389298</v>
      </c>
      <c r="P306" s="190"/>
      <c r="Q306" s="191">
        <v>7548811</v>
      </c>
      <c r="R306" s="191">
        <v>-155656</v>
      </c>
      <c r="S306" s="191">
        <v>7393155</v>
      </c>
      <c r="T306" s="191">
        <v>3995569</v>
      </c>
      <c r="U306" s="191">
        <v>5085885</v>
      </c>
      <c r="W306" s="191">
        <f t="shared" si="8"/>
        <v>1973120493.8271606</v>
      </c>
      <c r="X306" s="191">
        <f t="shared" si="9"/>
        <v>2511548148.1481481</v>
      </c>
    </row>
    <row r="307" spans="1:24">
      <c r="A307" s="204">
        <v>51000</v>
      </c>
      <c r="B307" s="184" t="s">
        <v>369</v>
      </c>
      <c r="C307" s="188">
        <v>2.82852E-2</v>
      </c>
      <c r="D307" s="188">
        <v>2.93187E-2</v>
      </c>
      <c r="E307" s="191">
        <v>293231452</v>
      </c>
      <c r="F307" s="240"/>
      <c r="G307" s="191">
        <v>24528473</v>
      </c>
      <c r="H307" s="191">
        <v>5620835</v>
      </c>
      <c r="I307" s="191">
        <v>31244963</v>
      </c>
      <c r="J307" s="191">
        <v>3826133</v>
      </c>
      <c r="K307" s="190"/>
      <c r="L307" s="191">
        <v>587031</v>
      </c>
      <c r="M307" s="195"/>
      <c r="N307" s="191">
        <v>0</v>
      </c>
      <c r="O307" s="191">
        <v>2469858</v>
      </c>
      <c r="P307" s="190"/>
      <c r="Q307" s="191">
        <v>105441795</v>
      </c>
      <c r="R307" s="191">
        <v>-1699560</v>
      </c>
      <c r="S307" s="191">
        <v>103742235</v>
      </c>
      <c r="T307" s="191">
        <v>55810102</v>
      </c>
      <c r="U307" s="191">
        <v>71039637</v>
      </c>
      <c r="W307" s="191">
        <f t="shared" si="8"/>
        <v>1973120289.0557606</v>
      </c>
      <c r="X307" s="191">
        <f t="shared" si="9"/>
        <v>2511547982.6905942</v>
      </c>
    </row>
    <row r="308" spans="1:24">
      <c r="A308" s="204">
        <v>51000.2</v>
      </c>
      <c r="B308" s="184" t="s">
        <v>370</v>
      </c>
      <c r="C308" s="188">
        <v>3.0700000000000001E-5</v>
      </c>
      <c r="D308" s="188">
        <v>2.87E-5</v>
      </c>
      <c r="E308" s="191">
        <v>318266</v>
      </c>
      <c r="F308" s="240"/>
      <c r="G308" s="191">
        <v>26623</v>
      </c>
      <c r="H308" s="191">
        <v>6101</v>
      </c>
      <c r="I308" s="191">
        <v>33912</v>
      </c>
      <c r="J308" s="191">
        <v>88064</v>
      </c>
      <c r="K308" s="190"/>
      <c r="L308" s="191">
        <v>637</v>
      </c>
      <c r="M308" s="195"/>
      <c r="N308" s="191">
        <v>0</v>
      </c>
      <c r="O308" s="191">
        <v>7190</v>
      </c>
      <c r="P308" s="190"/>
      <c r="Q308" s="191">
        <v>114444</v>
      </c>
      <c r="R308" s="191">
        <v>21225</v>
      </c>
      <c r="S308" s="191">
        <v>135669</v>
      </c>
      <c r="T308" s="191">
        <v>60575</v>
      </c>
      <c r="U308" s="191">
        <v>77105</v>
      </c>
      <c r="W308" s="191">
        <f t="shared" si="8"/>
        <v>1973127035.8306189</v>
      </c>
      <c r="X308" s="191">
        <f t="shared" si="9"/>
        <v>2511563517.9153094</v>
      </c>
    </row>
    <row r="309" spans="1:24">
      <c r="A309" s="204">
        <v>51000.3</v>
      </c>
      <c r="B309" s="184" t="s">
        <v>371</v>
      </c>
      <c r="C309" s="188">
        <v>8.0110000000000001E-4</v>
      </c>
      <c r="D309" s="188">
        <v>8.0150000000000002E-4</v>
      </c>
      <c r="E309" s="191">
        <v>8304969</v>
      </c>
      <c r="F309" s="240"/>
      <c r="G309" s="191">
        <v>694701</v>
      </c>
      <c r="H309" s="191">
        <v>159195</v>
      </c>
      <c r="I309" s="191">
        <v>884927</v>
      </c>
      <c r="J309" s="191">
        <v>311889</v>
      </c>
      <c r="K309" s="190"/>
      <c r="L309" s="191">
        <v>16626</v>
      </c>
      <c r="M309" s="195"/>
      <c r="N309" s="191">
        <v>0</v>
      </c>
      <c r="O309" s="191">
        <v>16189</v>
      </c>
      <c r="P309" s="190"/>
      <c r="Q309" s="191">
        <v>2986347</v>
      </c>
      <c r="R309" s="191">
        <v>119742</v>
      </c>
      <c r="S309" s="191">
        <v>3106089</v>
      </c>
      <c r="T309" s="191">
        <v>1580667</v>
      </c>
      <c r="U309" s="191">
        <v>2012001</v>
      </c>
      <c r="W309" s="191">
        <f t="shared" si="8"/>
        <v>1973120709.0250905</v>
      </c>
      <c r="X309" s="191">
        <f t="shared" si="9"/>
        <v>2511547871.676445</v>
      </c>
    </row>
    <row r="310" spans="1:24">
      <c r="A310" s="192"/>
      <c r="B310" s="193"/>
      <c r="C310" s="194"/>
      <c r="D310" s="194"/>
      <c r="E310" s="190"/>
      <c r="F310" s="190"/>
      <c r="G310" s="195"/>
      <c r="H310" s="195"/>
      <c r="I310" s="195"/>
      <c r="J310" s="190"/>
      <c r="K310" s="190"/>
      <c r="L310" s="195"/>
      <c r="M310" s="195"/>
      <c r="N310" s="195"/>
      <c r="O310" s="190"/>
      <c r="P310" s="190"/>
      <c r="Q310" s="195"/>
      <c r="R310" s="196"/>
      <c r="S310" s="196"/>
      <c r="T310" s="196"/>
      <c r="U310" s="196"/>
    </row>
    <row r="311" spans="1:24">
      <c r="A311" s="192"/>
      <c r="B311" s="193"/>
      <c r="C311" s="194"/>
      <c r="D311" s="194"/>
      <c r="E311" s="190"/>
      <c r="F311" s="190"/>
      <c r="G311" s="195"/>
      <c r="H311" s="195"/>
      <c r="I311" s="195"/>
      <c r="J311" s="190"/>
      <c r="K311" s="190"/>
      <c r="L311" s="195"/>
      <c r="M311" s="195"/>
      <c r="N311" s="195"/>
      <c r="O311" s="190"/>
      <c r="P311" s="190"/>
      <c r="Q311" s="195"/>
      <c r="R311" s="196"/>
      <c r="S311" s="196"/>
      <c r="T311" s="196"/>
      <c r="U311" s="196"/>
    </row>
    <row r="312" spans="1:24">
      <c r="A312" s="192"/>
      <c r="B312" s="193"/>
      <c r="C312" s="194"/>
      <c r="D312" s="194"/>
      <c r="E312" s="190"/>
      <c r="F312" s="190"/>
      <c r="G312" s="195"/>
      <c r="H312" s="195"/>
      <c r="I312" s="195"/>
      <c r="J312" s="190"/>
      <c r="K312" s="190"/>
      <c r="L312" s="195"/>
      <c r="M312" s="195"/>
      <c r="N312" s="195"/>
      <c r="O312" s="190"/>
      <c r="P312" s="190"/>
      <c r="Q312" s="195"/>
      <c r="R312" s="196"/>
      <c r="S312" s="196"/>
      <c r="T312" s="196"/>
      <c r="U312" s="196"/>
    </row>
    <row r="313" spans="1:24">
      <c r="C313" s="183"/>
      <c r="D313" s="183"/>
      <c r="E313" s="190"/>
      <c r="F313" s="190"/>
      <c r="G313" s="190"/>
      <c r="H313" s="190"/>
      <c r="I313" s="190"/>
      <c r="J313" s="190"/>
      <c r="K313" s="190"/>
      <c r="L313" s="190"/>
      <c r="M313" s="190"/>
      <c r="N313" s="190"/>
      <c r="O313" s="190"/>
      <c r="P313" s="190"/>
      <c r="Q313" s="190"/>
      <c r="R313" s="190"/>
      <c r="S313" s="190"/>
      <c r="T313" s="190"/>
      <c r="U313" s="190"/>
    </row>
    <row r="314" spans="1:24">
      <c r="A314" s="221" t="s">
        <v>467</v>
      </c>
      <c r="B314" s="197"/>
      <c r="C314" s="198"/>
      <c r="D314" s="199"/>
      <c r="E314" s="200"/>
      <c r="F314" s="201"/>
      <c r="G314" s="200"/>
      <c r="H314" s="200"/>
      <c r="I314" s="200"/>
      <c r="J314" s="200"/>
      <c r="K314" s="201"/>
      <c r="L314" s="200"/>
      <c r="M314" s="200"/>
      <c r="N314" s="200"/>
      <c r="O314" s="200"/>
      <c r="P314" s="201"/>
      <c r="Q314" s="200"/>
      <c r="R314" s="200"/>
      <c r="S314" s="200"/>
    </row>
    <row r="315" spans="1:24">
      <c r="B315" s="205" t="s">
        <v>430</v>
      </c>
      <c r="C315" s="202" t="s">
        <v>431</v>
      </c>
      <c r="E315" s="196"/>
      <c r="G315" s="196"/>
      <c r="H315" s="196"/>
      <c r="I315" s="196"/>
      <c r="J315" s="196"/>
      <c r="K315" s="196"/>
      <c r="L315" s="196"/>
      <c r="M315" s="196"/>
      <c r="N315" s="196"/>
      <c r="O315" s="196"/>
      <c r="Q315" s="196"/>
      <c r="S315" s="196"/>
    </row>
    <row r="316" spans="1:24">
      <c r="B316" s="184" t="s">
        <v>131</v>
      </c>
      <c r="C316" s="204">
        <v>33501</v>
      </c>
      <c r="E316" s="196"/>
    </row>
    <row r="317" spans="1:24">
      <c r="B317" s="184" t="s">
        <v>191</v>
      </c>
      <c r="C317" s="204">
        <v>36301</v>
      </c>
    </row>
    <row r="318" spans="1:24">
      <c r="B318" s="184" t="s">
        <v>4</v>
      </c>
      <c r="C318" s="204">
        <v>10800</v>
      </c>
    </row>
    <row r="319" spans="1:24">
      <c r="B319" s="184" t="s">
        <v>58</v>
      </c>
      <c r="C319" s="204">
        <v>30105</v>
      </c>
    </row>
    <row r="320" spans="1:24">
      <c r="B320" s="184" t="s">
        <v>54</v>
      </c>
      <c r="C320" s="204">
        <v>30100</v>
      </c>
    </row>
    <row r="321" spans="2:3">
      <c r="B321" s="184" t="s">
        <v>59</v>
      </c>
      <c r="C321" s="204">
        <v>30200</v>
      </c>
    </row>
    <row r="322" spans="2:3">
      <c r="B322" s="184" t="s">
        <v>60</v>
      </c>
      <c r="C322" s="204">
        <v>30300</v>
      </c>
    </row>
    <row r="323" spans="2:3">
      <c r="B323" s="184" t="s">
        <v>395</v>
      </c>
      <c r="C323" s="204">
        <v>34901</v>
      </c>
    </row>
    <row r="324" spans="2:3">
      <c r="B324" s="184" t="s">
        <v>61</v>
      </c>
      <c r="C324" s="204">
        <v>30400</v>
      </c>
    </row>
    <row r="325" spans="2:3">
      <c r="B325" s="184" t="s">
        <v>33</v>
      </c>
      <c r="C325" s="204">
        <v>20100</v>
      </c>
    </row>
    <row r="326" spans="2:3">
      <c r="B326" s="184" t="s">
        <v>210</v>
      </c>
      <c r="C326" s="204">
        <v>36901</v>
      </c>
    </row>
    <row r="327" spans="2:3">
      <c r="B327" s="184" t="s">
        <v>128</v>
      </c>
      <c r="C327" s="204">
        <v>33402</v>
      </c>
    </row>
    <row r="328" spans="2:3">
      <c r="B328" s="184" t="s">
        <v>63</v>
      </c>
      <c r="C328" s="204">
        <v>30500</v>
      </c>
    </row>
    <row r="329" spans="2:3">
      <c r="B329" s="184" t="s">
        <v>225</v>
      </c>
      <c r="C329" s="204">
        <v>37610</v>
      </c>
    </row>
    <row r="330" spans="2:3">
      <c r="B330" s="184" t="s">
        <v>77</v>
      </c>
      <c r="C330" s="204">
        <v>31110</v>
      </c>
    </row>
    <row r="331" spans="2:3">
      <c r="B331" s="184" t="s">
        <v>76</v>
      </c>
      <c r="C331" s="204">
        <v>31105</v>
      </c>
    </row>
    <row r="332" spans="2:3">
      <c r="B332" s="184" t="s">
        <v>64</v>
      </c>
      <c r="C332" s="204">
        <v>30600</v>
      </c>
    </row>
    <row r="333" spans="2:3">
      <c r="B333" s="184" t="s">
        <v>26</v>
      </c>
      <c r="C333" s="204">
        <v>18600</v>
      </c>
    </row>
    <row r="334" spans="2:3">
      <c r="B334" s="184" t="s">
        <v>124</v>
      </c>
      <c r="C334" s="204">
        <v>33206</v>
      </c>
    </row>
    <row r="335" spans="2:3">
      <c r="B335" s="184" t="s">
        <v>67</v>
      </c>
      <c r="C335" s="204">
        <v>30705</v>
      </c>
    </row>
    <row r="336" spans="2:3">
      <c r="B336" s="184" t="s">
        <v>66</v>
      </c>
      <c r="C336" s="204">
        <v>30700</v>
      </c>
    </row>
    <row r="337" spans="2:3">
      <c r="B337" s="184" t="s">
        <v>68</v>
      </c>
      <c r="C337" s="204">
        <v>30800</v>
      </c>
    </row>
    <row r="338" spans="2:3">
      <c r="B338" s="184" t="s">
        <v>232</v>
      </c>
      <c r="C338" s="204">
        <v>37901</v>
      </c>
    </row>
    <row r="339" spans="2:3">
      <c r="B339" s="184" t="s">
        <v>70</v>
      </c>
      <c r="C339" s="204">
        <v>30905</v>
      </c>
    </row>
    <row r="340" spans="2:3">
      <c r="B340" s="184" t="s">
        <v>69</v>
      </c>
      <c r="C340" s="204">
        <v>30900</v>
      </c>
    </row>
    <row r="341" spans="2:3">
      <c r="B341" s="184" t="s">
        <v>149</v>
      </c>
      <c r="C341" s="204">
        <v>34505</v>
      </c>
    </row>
    <row r="342" spans="2:3">
      <c r="B342" s="184" t="s">
        <v>255</v>
      </c>
      <c r="C342" s="204">
        <v>38801</v>
      </c>
    </row>
    <row r="343" spans="2:3">
      <c r="B343" s="184" t="s">
        <v>247</v>
      </c>
      <c r="C343" s="204">
        <v>38601</v>
      </c>
    </row>
    <row r="344" spans="2:3">
      <c r="B344" s="184" t="s">
        <v>72</v>
      </c>
      <c r="C344" s="204">
        <v>31005</v>
      </c>
    </row>
    <row r="345" spans="2:3">
      <c r="B345" s="184" t="s">
        <v>71</v>
      </c>
      <c r="C345" s="204">
        <v>31000</v>
      </c>
    </row>
    <row r="346" spans="2:3">
      <c r="B346" s="184" t="s">
        <v>73</v>
      </c>
      <c r="C346" s="204">
        <v>31100</v>
      </c>
    </row>
    <row r="347" spans="2:3">
      <c r="B347" s="184" t="s">
        <v>78</v>
      </c>
      <c r="C347" s="204">
        <v>31200</v>
      </c>
    </row>
    <row r="348" spans="2:3">
      <c r="B348" s="184" t="s">
        <v>80</v>
      </c>
      <c r="C348" s="204">
        <v>31300</v>
      </c>
    </row>
    <row r="349" spans="2:3">
      <c r="B349" s="184" t="s">
        <v>84</v>
      </c>
      <c r="C349" s="204">
        <v>31405</v>
      </c>
    </row>
    <row r="350" spans="2:3">
      <c r="B350" s="184" t="s">
        <v>83</v>
      </c>
      <c r="C350" s="204">
        <v>31400</v>
      </c>
    </row>
    <row r="351" spans="2:3">
      <c r="B351" s="184" t="s">
        <v>85</v>
      </c>
      <c r="C351" s="204">
        <v>31500</v>
      </c>
    </row>
    <row r="352" spans="2:3">
      <c r="B352" s="184" t="s">
        <v>199</v>
      </c>
      <c r="C352" s="204">
        <v>36505</v>
      </c>
    </row>
    <row r="353" spans="2:3">
      <c r="B353" s="184" t="s">
        <v>197</v>
      </c>
      <c r="C353" s="204">
        <v>36501</v>
      </c>
    </row>
    <row r="354" spans="2:3">
      <c r="B354" s="184" t="s">
        <v>461</v>
      </c>
      <c r="C354" s="204">
        <v>31601</v>
      </c>
    </row>
    <row r="355" spans="2:3">
      <c r="B355" s="184" t="s">
        <v>81</v>
      </c>
      <c r="C355" s="204">
        <v>31301</v>
      </c>
    </row>
    <row r="356" spans="2:3">
      <c r="B356" s="184" t="s">
        <v>87</v>
      </c>
      <c r="C356" s="204">
        <v>31605</v>
      </c>
    </row>
    <row r="357" spans="2:3">
      <c r="B357" s="184" t="s">
        <v>86</v>
      </c>
      <c r="C357" s="204">
        <v>31600</v>
      </c>
    </row>
    <row r="358" spans="2:3">
      <c r="B358" s="184" t="s">
        <v>265</v>
      </c>
      <c r="C358" s="204">
        <v>39209</v>
      </c>
    </row>
    <row r="359" spans="2:3">
      <c r="B359" s="184" t="s">
        <v>88</v>
      </c>
      <c r="C359" s="204">
        <v>31700</v>
      </c>
    </row>
    <row r="360" spans="2:3">
      <c r="B360" s="184" t="s">
        <v>89</v>
      </c>
      <c r="C360" s="204">
        <v>31800</v>
      </c>
    </row>
    <row r="361" spans="2:3">
      <c r="B361" s="184" t="s">
        <v>90</v>
      </c>
      <c r="C361" s="204">
        <v>31805</v>
      </c>
    </row>
    <row r="362" spans="2:3">
      <c r="B362" s="184" t="s">
        <v>164</v>
      </c>
      <c r="C362" s="204">
        <v>35305</v>
      </c>
    </row>
    <row r="363" spans="2:3">
      <c r="B363" s="184" t="s">
        <v>120</v>
      </c>
      <c r="C363" s="204">
        <v>33202</v>
      </c>
    </row>
    <row r="364" spans="2:3">
      <c r="B364" s="184" t="s">
        <v>180</v>
      </c>
      <c r="C364" s="204">
        <v>36005</v>
      </c>
    </row>
    <row r="365" spans="2:3">
      <c r="B365" s="184" t="s">
        <v>399</v>
      </c>
      <c r="C365" s="204">
        <v>36810</v>
      </c>
    </row>
    <row r="366" spans="2:3">
      <c r="B366" s="184" t="s">
        <v>184</v>
      </c>
      <c r="C366" s="204">
        <v>36009</v>
      </c>
    </row>
    <row r="367" spans="2:3">
      <c r="B367" s="184" t="s">
        <v>176</v>
      </c>
      <c r="C367" s="204">
        <v>36000</v>
      </c>
    </row>
    <row r="368" spans="2:3">
      <c r="B368" s="184" t="s">
        <v>93</v>
      </c>
      <c r="C368" s="204">
        <v>31900</v>
      </c>
    </row>
    <row r="369" spans="2:3">
      <c r="B369" s="184" t="s">
        <v>94</v>
      </c>
      <c r="C369" s="204">
        <v>32000</v>
      </c>
    </row>
    <row r="370" spans="2:3">
      <c r="B370" s="184" t="s">
        <v>166</v>
      </c>
      <c r="C370" s="204">
        <v>35401</v>
      </c>
    </row>
    <row r="371" spans="2:3">
      <c r="B371" s="184" t="s">
        <v>97</v>
      </c>
      <c r="C371" s="204">
        <v>32200</v>
      </c>
    </row>
    <row r="372" spans="2:3">
      <c r="B372" s="184" t="s">
        <v>391</v>
      </c>
      <c r="C372" s="204">
        <v>32305</v>
      </c>
    </row>
    <row r="373" spans="2:3">
      <c r="B373" s="184" t="s">
        <v>98</v>
      </c>
      <c r="C373" s="204">
        <v>32300</v>
      </c>
    </row>
    <row r="374" spans="2:3">
      <c r="B374" s="184" t="s">
        <v>240</v>
      </c>
      <c r="C374" s="204">
        <v>38210</v>
      </c>
    </row>
    <row r="375" spans="2:3">
      <c r="B375" s="184" t="s">
        <v>55</v>
      </c>
      <c r="C375" s="204">
        <v>30102</v>
      </c>
    </row>
    <row r="376" spans="2:3">
      <c r="B376" s="184" t="s">
        <v>204</v>
      </c>
      <c r="C376" s="204">
        <v>36705</v>
      </c>
    </row>
    <row r="377" spans="2:3">
      <c r="B377" s="184" t="s">
        <v>213</v>
      </c>
      <c r="C377" s="204">
        <v>37005</v>
      </c>
    </row>
    <row r="378" spans="2:3">
      <c r="B378" s="184" t="s">
        <v>100</v>
      </c>
      <c r="C378" s="204">
        <v>32400</v>
      </c>
    </row>
    <row r="379" spans="2:3">
      <c r="B379" s="184" t="s">
        <v>177</v>
      </c>
      <c r="C379" s="204">
        <v>36001</v>
      </c>
    </row>
    <row r="380" spans="2:3">
      <c r="B380" s="184" t="s">
        <v>31</v>
      </c>
      <c r="C380" s="204">
        <v>19005</v>
      </c>
    </row>
    <row r="381" spans="2:3">
      <c r="B381" s="184" t="s">
        <v>179</v>
      </c>
      <c r="C381" s="204">
        <v>36003</v>
      </c>
    </row>
    <row r="382" spans="2:3">
      <c r="B382" s="184" t="s">
        <v>116</v>
      </c>
      <c r="C382" s="204">
        <v>33027</v>
      </c>
    </row>
    <row r="383" spans="2:3">
      <c r="B383" s="184" t="s">
        <v>396</v>
      </c>
      <c r="C383" s="204">
        <v>36004</v>
      </c>
    </row>
    <row r="384" spans="2:3">
      <c r="B384" s="184" t="s">
        <v>105</v>
      </c>
      <c r="C384" s="204">
        <v>32505</v>
      </c>
    </row>
    <row r="385" spans="2:3">
      <c r="B385" s="184" t="s">
        <v>106</v>
      </c>
      <c r="C385" s="204">
        <v>32600</v>
      </c>
    </row>
    <row r="386" spans="2:3">
      <c r="B386" s="184" t="s">
        <v>108</v>
      </c>
      <c r="C386" s="204">
        <v>32700</v>
      </c>
    </row>
    <row r="387" spans="2:3">
      <c r="B387" s="184" t="s">
        <v>109</v>
      </c>
      <c r="C387" s="204">
        <v>32800</v>
      </c>
    </row>
    <row r="388" spans="2:3">
      <c r="B388" s="184" t="s">
        <v>111</v>
      </c>
      <c r="C388" s="204">
        <v>32905</v>
      </c>
    </row>
    <row r="389" spans="2:3">
      <c r="B389" s="184" t="s">
        <v>110</v>
      </c>
      <c r="C389" s="204">
        <v>32900</v>
      </c>
    </row>
    <row r="390" spans="2:3">
      <c r="B390" s="184" t="s">
        <v>114</v>
      </c>
      <c r="C390" s="204">
        <v>33000</v>
      </c>
    </row>
    <row r="391" spans="2:3">
      <c r="B391" s="184" t="s">
        <v>6</v>
      </c>
      <c r="C391" s="204">
        <v>10900</v>
      </c>
    </row>
    <row r="392" spans="2:3">
      <c r="B392" s="184" t="s">
        <v>25</v>
      </c>
      <c r="C392" s="204">
        <v>18400</v>
      </c>
    </row>
    <row r="393" spans="2:3">
      <c r="B393" s="184" t="s">
        <v>19</v>
      </c>
      <c r="C393" s="204">
        <v>12510</v>
      </c>
    </row>
    <row r="394" spans="2:3">
      <c r="B394" s="184" t="s">
        <v>436</v>
      </c>
      <c r="C394" s="204" t="s">
        <v>451</v>
      </c>
    </row>
    <row r="395" spans="2:3">
      <c r="B395" s="184" t="s">
        <v>1</v>
      </c>
      <c r="C395" s="204">
        <v>10400</v>
      </c>
    </row>
    <row r="396" spans="2:3">
      <c r="B396" s="184" t="s">
        <v>388</v>
      </c>
      <c r="C396" s="204">
        <v>10700</v>
      </c>
    </row>
    <row r="397" spans="2:3">
      <c r="B397" s="184" t="s">
        <v>49</v>
      </c>
      <c r="C397" s="204">
        <v>22000</v>
      </c>
    </row>
    <row r="398" spans="2:3">
      <c r="B398" s="184" t="s">
        <v>32</v>
      </c>
      <c r="C398" s="204">
        <v>19100</v>
      </c>
    </row>
    <row r="399" spans="2:3">
      <c r="B399" s="184" t="s">
        <v>458</v>
      </c>
      <c r="C399" s="204">
        <v>33403</v>
      </c>
    </row>
    <row r="400" spans="2:3">
      <c r="B400" s="184" t="s">
        <v>117</v>
      </c>
      <c r="C400" s="204">
        <v>33100</v>
      </c>
    </row>
    <row r="401" spans="2:3">
      <c r="B401" s="184" t="s">
        <v>119</v>
      </c>
      <c r="C401" s="204">
        <v>33200</v>
      </c>
    </row>
    <row r="402" spans="2:3">
      <c r="B402" s="184" t="s">
        <v>123</v>
      </c>
      <c r="C402" s="204">
        <v>33205</v>
      </c>
    </row>
    <row r="403" spans="2:3">
      <c r="B403" s="184" t="s">
        <v>35</v>
      </c>
      <c r="C403" s="204">
        <v>20300</v>
      </c>
    </row>
    <row r="404" spans="2:3">
      <c r="B404" s="184" t="s">
        <v>401</v>
      </c>
      <c r="C404" s="204">
        <v>39208</v>
      </c>
    </row>
    <row r="405" spans="2:3">
      <c r="B405" s="184" t="s">
        <v>96</v>
      </c>
      <c r="C405" s="204">
        <v>32100</v>
      </c>
    </row>
    <row r="406" spans="2:3">
      <c r="B406" s="184" t="s">
        <v>125</v>
      </c>
      <c r="C406" s="204">
        <v>33300</v>
      </c>
    </row>
    <row r="407" spans="2:3">
      <c r="B407" s="184" t="s">
        <v>126</v>
      </c>
      <c r="C407" s="204">
        <v>33305</v>
      </c>
    </row>
    <row r="408" spans="2:3">
      <c r="B408" s="184" t="s">
        <v>212</v>
      </c>
      <c r="C408" s="204">
        <v>37000</v>
      </c>
    </row>
    <row r="409" spans="2:3">
      <c r="B409" s="184" t="s">
        <v>36</v>
      </c>
      <c r="C409" s="204">
        <v>20400</v>
      </c>
    </row>
    <row r="410" spans="2:3">
      <c r="B410" s="184" t="s">
        <v>251</v>
      </c>
      <c r="C410" s="204">
        <v>38620</v>
      </c>
    </row>
    <row r="411" spans="2:3">
      <c r="B411" s="184" t="s">
        <v>262</v>
      </c>
      <c r="C411" s="204">
        <v>39201</v>
      </c>
    </row>
    <row r="412" spans="2:3">
      <c r="B412" s="184" t="s">
        <v>75</v>
      </c>
      <c r="C412" s="204">
        <v>31102</v>
      </c>
    </row>
    <row r="413" spans="2:3">
      <c r="B413" s="184" t="s">
        <v>74</v>
      </c>
      <c r="C413" s="204">
        <v>31101</v>
      </c>
    </row>
    <row r="414" spans="2:3">
      <c r="B414" s="184" t="s">
        <v>37</v>
      </c>
      <c r="C414" s="204">
        <v>20600</v>
      </c>
    </row>
    <row r="415" spans="2:3">
      <c r="B415" s="184" t="s">
        <v>107</v>
      </c>
      <c r="C415" s="204">
        <v>32605</v>
      </c>
    </row>
    <row r="416" spans="2:3">
      <c r="B416" s="184" t="s">
        <v>381</v>
      </c>
      <c r="C416" s="204">
        <v>36310</v>
      </c>
    </row>
    <row r="417" spans="2:3">
      <c r="B417" s="184" t="s">
        <v>129</v>
      </c>
      <c r="C417" s="204">
        <v>33405</v>
      </c>
    </row>
    <row r="418" spans="2:3">
      <c r="B418" s="184" t="s">
        <v>130</v>
      </c>
      <c r="C418" s="204">
        <v>33500</v>
      </c>
    </row>
    <row r="419" spans="2:3">
      <c r="B419" s="184" t="s">
        <v>133</v>
      </c>
      <c r="C419" s="204">
        <v>33605</v>
      </c>
    </row>
    <row r="420" spans="2:3">
      <c r="B420" s="184" t="s">
        <v>201</v>
      </c>
      <c r="C420" s="204">
        <v>36601</v>
      </c>
    </row>
    <row r="421" spans="2:3">
      <c r="B421" s="184" t="s">
        <v>132</v>
      </c>
      <c r="C421" s="204">
        <v>33600</v>
      </c>
    </row>
    <row r="422" spans="2:3">
      <c r="B422" s="184" t="s">
        <v>134</v>
      </c>
      <c r="C422" s="204">
        <v>33700</v>
      </c>
    </row>
    <row r="423" spans="2:3">
      <c r="B423" s="184" t="s">
        <v>17</v>
      </c>
      <c r="C423" s="204">
        <v>12160</v>
      </c>
    </row>
    <row r="424" spans="2:3">
      <c r="B424" s="184" t="s">
        <v>15</v>
      </c>
      <c r="C424" s="204">
        <v>12100</v>
      </c>
    </row>
    <row r="425" spans="2:3">
      <c r="B425" s="184" t="s">
        <v>135</v>
      </c>
      <c r="C425" s="204">
        <v>33800</v>
      </c>
    </row>
    <row r="426" spans="2:3">
      <c r="B426" s="184" t="s">
        <v>65</v>
      </c>
      <c r="C426" s="204">
        <v>30601</v>
      </c>
    </row>
    <row r="427" spans="2:3">
      <c r="B427" s="184" t="s">
        <v>439</v>
      </c>
      <c r="C427" s="204">
        <v>33900</v>
      </c>
    </row>
    <row r="428" spans="2:3">
      <c r="B428" s="184" t="s">
        <v>243</v>
      </c>
      <c r="C428" s="204">
        <v>38402</v>
      </c>
    </row>
    <row r="429" spans="2:3">
      <c r="B429" s="184" t="s">
        <v>137</v>
      </c>
      <c r="C429" s="204">
        <v>34000</v>
      </c>
    </row>
    <row r="430" spans="2:3">
      <c r="B430" s="184" t="s">
        <v>138</v>
      </c>
      <c r="C430" s="204">
        <v>34100</v>
      </c>
    </row>
    <row r="431" spans="2:3">
      <c r="B431" s="184" t="s">
        <v>139</v>
      </c>
      <c r="C431" s="204">
        <v>34105</v>
      </c>
    </row>
    <row r="432" spans="2:3">
      <c r="B432" s="184" t="s">
        <v>141</v>
      </c>
      <c r="C432" s="204">
        <v>34205</v>
      </c>
    </row>
    <row r="433" spans="2:3">
      <c r="B433" s="184" t="s">
        <v>140</v>
      </c>
      <c r="C433" s="204">
        <v>34200</v>
      </c>
    </row>
    <row r="434" spans="2:3">
      <c r="B434" s="184" t="s">
        <v>267</v>
      </c>
      <c r="C434" s="204">
        <v>39301</v>
      </c>
    </row>
    <row r="435" spans="2:3">
      <c r="B435" s="184" t="s">
        <v>144</v>
      </c>
      <c r="C435" s="204">
        <v>34300</v>
      </c>
    </row>
    <row r="436" spans="2:3">
      <c r="B436" s="184" t="s">
        <v>145</v>
      </c>
      <c r="C436" s="204">
        <v>34400</v>
      </c>
    </row>
    <row r="437" spans="2:3">
      <c r="B437" s="184" t="s">
        <v>146</v>
      </c>
      <c r="C437" s="204">
        <v>34405</v>
      </c>
    </row>
    <row r="438" spans="2:3">
      <c r="B438" s="193" t="s">
        <v>464</v>
      </c>
      <c r="C438" s="204">
        <v>12220</v>
      </c>
    </row>
    <row r="439" spans="2:3">
      <c r="B439" s="184" t="s">
        <v>121</v>
      </c>
      <c r="C439" s="204">
        <v>33203</v>
      </c>
    </row>
    <row r="440" spans="2:3">
      <c r="B440" s="184" t="s">
        <v>269</v>
      </c>
      <c r="C440" s="204">
        <v>39401</v>
      </c>
    </row>
    <row r="441" spans="2:3">
      <c r="B441" s="184" t="s">
        <v>147</v>
      </c>
      <c r="C441" s="204">
        <v>34500</v>
      </c>
    </row>
    <row r="442" spans="2:3">
      <c r="B442" s="184" t="s">
        <v>150</v>
      </c>
      <c r="C442" s="204">
        <v>34600</v>
      </c>
    </row>
    <row r="443" spans="2:3">
      <c r="B443" s="184" t="s">
        <v>91</v>
      </c>
      <c r="C443" s="204">
        <v>31810</v>
      </c>
    </row>
    <row r="444" spans="2:3">
      <c r="B444" s="184" t="s">
        <v>370</v>
      </c>
      <c r="C444" s="204">
        <v>51000.2</v>
      </c>
    </row>
    <row r="445" spans="2:3">
      <c r="B445" s="184" t="s">
        <v>371</v>
      </c>
      <c r="C445" s="204">
        <v>51000.3</v>
      </c>
    </row>
    <row r="446" spans="2:3">
      <c r="B446" s="184" t="s">
        <v>369</v>
      </c>
      <c r="C446" s="204">
        <v>51000</v>
      </c>
    </row>
    <row r="447" spans="2:3">
      <c r="B447" s="184" t="s">
        <v>152</v>
      </c>
      <c r="C447" s="204">
        <v>34700</v>
      </c>
    </row>
    <row r="448" spans="2:3">
      <c r="B448" s="184" t="s">
        <v>153</v>
      </c>
      <c r="C448" s="204">
        <v>34800</v>
      </c>
    </row>
    <row r="449" spans="2:3">
      <c r="B449" s="184" t="s">
        <v>8</v>
      </c>
      <c r="C449" s="204">
        <v>10930</v>
      </c>
    </row>
    <row r="450" spans="2:3">
      <c r="B450" s="184" t="s">
        <v>20</v>
      </c>
      <c r="C450" s="204">
        <v>12600</v>
      </c>
    </row>
    <row r="451" spans="2:3">
      <c r="B451" s="184" t="s">
        <v>343</v>
      </c>
      <c r="C451" s="204">
        <v>33207</v>
      </c>
    </row>
    <row r="452" spans="2:3">
      <c r="B452" s="184" t="s">
        <v>393</v>
      </c>
      <c r="C452" s="204">
        <v>32901</v>
      </c>
    </row>
    <row r="453" spans="2:3">
      <c r="B453" s="184" t="s">
        <v>394</v>
      </c>
      <c r="C453" s="204">
        <v>34900</v>
      </c>
    </row>
    <row r="454" spans="2:3">
      <c r="B454" s="184" t="s">
        <v>237</v>
      </c>
      <c r="C454" s="204">
        <v>38105</v>
      </c>
    </row>
    <row r="455" spans="2:3">
      <c r="B455" s="184" t="s">
        <v>157</v>
      </c>
      <c r="C455" s="204">
        <v>35000</v>
      </c>
    </row>
    <row r="456" spans="2:3">
      <c r="B456" s="184" t="s">
        <v>118</v>
      </c>
      <c r="C456" s="204">
        <v>33105</v>
      </c>
    </row>
    <row r="457" spans="2:3">
      <c r="B457" s="184" t="s">
        <v>159</v>
      </c>
      <c r="C457" s="204">
        <v>35100</v>
      </c>
    </row>
    <row r="458" spans="2:3">
      <c r="B458" s="184" t="s">
        <v>160</v>
      </c>
      <c r="C458" s="204">
        <v>35105</v>
      </c>
    </row>
    <row r="459" spans="2:3">
      <c r="B459" s="184" t="s">
        <v>162</v>
      </c>
      <c r="C459" s="204">
        <v>35200</v>
      </c>
    </row>
    <row r="460" spans="2:3">
      <c r="B460" s="184" t="s">
        <v>82</v>
      </c>
      <c r="C460" s="204">
        <v>31320</v>
      </c>
    </row>
    <row r="461" spans="2:3">
      <c r="B461" s="184" t="s">
        <v>459</v>
      </c>
      <c r="C461" s="204">
        <v>36002</v>
      </c>
    </row>
    <row r="462" spans="2:3">
      <c r="B462" s="184" t="s">
        <v>463</v>
      </c>
      <c r="C462" s="204">
        <v>35402</v>
      </c>
    </row>
    <row r="463" spans="2:3">
      <c r="B463" s="184" t="s">
        <v>186</v>
      </c>
      <c r="C463" s="204">
        <v>36102</v>
      </c>
    </row>
    <row r="464" spans="2:3">
      <c r="B464" s="184" t="s">
        <v>344</v>
      </c>
      <c r="C464" s="204">
        <v>33208</v>
      </c>
    </row>
    <row r="465" spans="2:3">
      <c r="B465" s="184" t="s">
        <v>21</v>
      </c>
      <c r="C465" s="204">
        <v>12700</v>
      </c>
    </row>
    <row r="466" spans="2:3">
      <c r="B466" s="184" t="s">
        <v>181</v>
      </c>
      <c r="C466" s="204">
        <v>36006</v>
      </c>
    </row>
    <row r="467" spans="2:3">
      <c r="B467" s="184" t="s">
        <v>440</v>
      </c>
      <c r="C467" s="204">
        <v>35300</v>
      </c>
    </row>
    <row r="468" spans="2:3">
      <c r="B468" s="184" t="s">
        <v>168</v>
      </c>
      <c r="C468" s="204">
        <v>35405</v>
      </c>
    </row>
    <row r="469" spans="2:3">
      <c r="B469" s="184" t="s">
        <v>165</v>
      </c>
      <c r="C469" s="204">
        <v>35400</v>
      </c>
    </row>
    <row r="470" spans="2:3">
      <c r="B470" s="184" t="s">
        <v>112</v>
      </c>
      <c r="C470" s="204">
        <v>32910</v>
      </c>
    </row>
    <row r="471" spans="2:3">
      <c r="B471" s="184" t="s">
        <v>169</v>
      </c>
      <c r="C471" s="204">
        <v>35500</v>
      </c>
    </row>
    <row r="472" spans="2:3">
      <c r="B472" s="184" t="s">
        <v>16</v>
      </c>
      <c r="C472" s="204">
        <v>12150</v>
      </c>
    </row>
    <row r="473" spans="2:3">
      <c r="B473" s="184" t="s">
        <v>170</v>
      </c>
      <c r="C473" s="204">
        <v>35600</v>
      </c>
    </row>
    <row r="474" spans="2:3">
      <c r="B474" s="184" t="s">
        <v>171</v>
      </c>
      <c r="C474" s="204">
        <v>35700</v>
      </c>
    </row>
    <row r="475" spans="2:3">
      <c r="B475" s="184" t="s">
        <v>173</v>
      </c>
      <c r="C475" s="204">
        <v>35805</v>
      </c>
    </row>
    <row r="476" spans="2:3">
      <c r="B476" s="184" t="s">
        <v>172</v>
      </c>
      <c r="C476" s="204">
        <v>35800</v>
      </c>
    </row>
    <row r="477" spans="2:3">
      <c r="B477" s="184" t="s">
        <v>187</v>
      </c>
      <c r="C477" s="204">
        <v>36105</v>
      </c>
    </row>
    <row r="478" spans="2:3">
      <c r="B478" s="184" t="s">
        <v>174</v>
      </c>
      <c r="C478" s="204">
        <v>35900</v>
      </c>
    </row>
    <row r="479" spans="2:3">
      <c r="B479" s="184" t="s">
        <v>175</v>
      </c>
      <c r="C479" s="204">
        <v>35905</v>
      </c>
    </row>
    <row r="480" spans="2:3">
      <c r="B480" s="184" t="s">
        <v>248</v>
      </c>
      <c r="C480" s="204">
        <v>38602</v>
      </c>
    </row>
    <row r="481" spans="2:3">
      <c r="B481" s="184" t="s">
        <v>155</v>
      </c>
      <c r="C481" s="204">
        <v>34905</v>
      </c>
    </row>
    <row r="482" spans="2:3">
      <c r="B482" s="184" t="s">
        <v>185</v>
      </c>
      <c r="C482" s="204">
        <v>36100</v>
      </c>
    </row>
    <row r="483" spans="2:3">
      <c r="B483" s="184" t="s">
        <v>189</v>
      </c>
      <c r="C483" s="204">
        <v>36205</v>
      </c>
    </row>
    <row r="484" spans="2:3">
      <c r="B484" s="184" t="s">
        <v>188</v>
      </c>
      <c r="C484" s="204">
        <v>36200</v>
      </c>
    </row>
    <row r="485" spans="2:3">
      <c r="B485" s="184" t="s">
        <v>190</v>
      </c>
      <c r="C485" s="204">
        <v>36300</v>
      </c>
    </row>
    <row r="486" spans="2:3">
      <c r="B486" s="184" t="s">
        <v>156</v>
      </c>
      <c r="C486" s="204">
        <v>34910</v>
      </c>
    </row>
    <row r="487" spans="2:3">
      <c r="B487" s="184" t="s">
        <v>250</v>
      </c>
      <c r="C487" s="204">
        <v>38610</v>
      </c>
    </row>
    <row r="488" spans="2:3">
      <c r="B488" s="184" t="s">
        <v>148</v>
      </c>
      <c r="C488" s="204">
        <v>34501</v>
      </c>
    </row>
    <row r="489" spans="2:3">
      <c r="B489" s="184" t="s">
        <v>253</v>
      </c>
      <c r="C489" s="204">
        <v>38701</v>
      </c>
    </row>
    <row r="490" spans="2:3">
      <c r="B490" s="184" t="s">
        <v>29</v>
      </c>
      <c r="C490" s="204">
        <v>18740</v>
      </c>
    </row>
    <row r="491" spans="2:3">
      <c r="B491" s="184" t="s">
        <v>39</v>
      </c>
      <c r="C491" s="204">
        <v>20800</v>
      </c>
    </row>
    <row r="492" spans="2:3">
      <c r="B492" s="184" t="s">
        <v>28</v>
      </c>
      <c r="C492" s="204">
        <v>18690</v>
      </c>
    </row>
    <row r="493" spans="2:3">
      <c r="B493" s="184" t="s">
        <v>10</v>
      </c>
      <c r="C493" s="204">
        <v>10950</v>
      </c>
    </row>
    <row r="494" spans="2:3">
      <c r="B494" s="184" t="s">
        <v>34</v>
      </c>
      <c r="C494" s="204">
        <v>20200</v>
      </c>
    </row>
    <row r="495" spans="2:3">
      <c r="B495" s="184" t="s">
        <v>42</v>
      </c>
      <c r="C495" s="204">
        <v>21300</v>
      </c>
    </row>
    <row r="496" spans="2:3">
      <c r="B496" s="184" t="s">
        <v>368</v>
      </c>
      <c r="C496" s="204">
        <v>37001</v>
      </c>
    </row>
    <row r="497" spans="2:3">
      <c r="B497" s="184" t="s">
        <v>115</v>
      </c>
      <c r="C497" s="204">
        <v>33001</v>
      </c>
    </row>
    <row r="498" spans="2:3">
      <c r="B498" s="184" t="s">
        <v>398</v>
      </c>
      <c r="C498" s="204">
        <v>36405</v>
      </c>
    </row>
    <row r="499" spans="2:3">
      <c r="B499" s="184" t="s">
        <v>194</v>
      </c>
      <c r="C499" s="204">
        <v>36400</v>
      </c>
    </row>
    <row r="500" spans="2:3">
      <c r="B500" s="184" t="s">
        <v>38</v>
      </c>
      <c r="C500" s="204">
        <v>20700</v>
      </c>
    </row>
    <row r="501" spans="2:3">
      <c r="B501" s="184" t="s">
        <v>438</v>
      </c>
      <c r="C501" s="204">
        <v>18780</v>
      </c>
    </row>
    <row r="502" spans="2:3">
      <c r="B502" s="184" t="s">
        <v>282</v>
      </c>
      <c r="C502" s="204">
        <v>14200</v>
      </c>
    </row>
    <row r="503" spans="2:3">
      <c r="B503" s="184" t="s">
        <v>434</v>
      </c>
      <c r="C503" s="204">
        <v>11050</v>
      </c>
    </row>
    <row r="504" spans="2:3">
      <c r="B504" s="184" t="s">
        <v>435</v>
      </c>
      <c r="C504" s="204">
        <v>11300</v>
      </c>
    </row>
    <row r="505" spans="2:3">
      <c r="B505" s="184" t="s">
        <v>12</v>
      </c>
      <c r="C505" s="204">
        <v>11310</v>
      </c>
    </row>
    <row r="506" spans="2:3">
      <c r="B506" s="184" t="s">
        <v>161</v>
      </c>
      <c r="C506" s="204">
        <v>35106</v>
      </c>
    </row>
    <row r="507" spans="2:3">
      <c r="B507" s="184" t="s">
        <v>392</v>
      </c>
      <c r="C507" s="204">
        <v>32500</v>
      </c>
    </row>
    <row r="508" spans="2:3">
      <c r="B508" s="184" t="s">
        <v>196</v>
      </c>
      <c r="C508" s="204">
        <v>36500</v>
      </c>
    </row>
    <row r="509" spans="2:3">
      <c r="B509" s="184" t="s">
        <v>92</v>
      </c>
      <c r="C509" s="204">
        <v>31820</v>
      </c>
    </row>
    <row r="510" spans="2:3">
      <c r="B510" s="184" t="s">
        <v>27</v>
      </c>
      <c r="C510" s="204">
        <v>18640</v>
      </c>
    </row>
    <row r="511" spans="2:3">
      <c r="B511" s="184" t="s">
        <v>0</v>
      </c>
      <c r="C511" s="204">
        <v>10200</v>
      </c>
    </row>
    <row r="512" spans="2:3">
      <c r="B512" s="184" t="s">
        <v>200</v>
      </c>
      <c r="C512" s="204">
        <v>36600</v>
      </c>
    </row>
    <row r="513" spans="2:3">
      <c r="B513" s="184" t="s">
        <v>5</v>
      </c>
      <c r="C513" s="204">
        <v>10850</v>
      </c>
    </row>
    <row r="514" spans="2:3">
      <c r="B514" s="184" t="s">
        <v>7</v>
      </c>
      <c r="C514" s="204">
        <v>10910</v>
      </c>
    </row>
    <row r="515" spans="2:3">
      <c r="B515" s="184" t="s">
        <v>9</v>
      </c>
      <c r="C515" s="204">
        <v>10940</v>
      </c>
    </row>
    <row r="516" spans="2:3">
      <c r="B516" s="184" t="s">
        <v>202</v>
      </c>
      <c r="C516" s="204">
        <v>36700</v>
      </c>
    </row>
    <row r="517" spans="2:3">
      <c r="B517" s="184" t="s">
        <v>207</v>
      </c>
      <c r="C517" s="204">
        <v>36802</v>
      </c>
    </row>
    <row r="518" spans="2:3">
      <c r="B518" s="184" t="s">
        <v>205</v>
      </c>
      <c r="C518" s="204">
        <v>36800</v>
      </c>
    </row>
    <row r="519" spans="2:3">
      <c r="B519" s="184" t="s">
        <v>460</v>
      </c>
      <c r="C519" s="204">
        <v>36801</v>
      </c>
    </row>
    <row r="520" spans="2:3">
      <c r="B520" s="184" t="s">
        <v>211</v>
      </c>
      <c r="C520" s="204">
        <v>36905</v>
      </c>
    </row>
    <row r="521" spans="2:3">
      <c r="B521" s="184" t="s">
        <v>209</v>
      </c>
      <c r="C521" s="204">
        <v>36900</v>
      </c>
    </row>
    <row r="522" spans="2:3">
      <c r="B522" s="184" t="s">
        <v>214</v>
      </c>
      <c r="C522" s="204">
        <v>37100</v>
      </c>
    </row>
    <row r="523" spans="2:3">
      <c r="B523" s="184" t="s">
        <v>215</v>
      </c>
      <c r="C523" s="204">
        <v>37200</v>
      </c>
    </row>
    <row r="524" spans="2:3">
      <c r="B524" s="184" t="s">
        <v>216</v>
      </c>
      <c r="C524" s="204">
        <v>37300</v>
      </c>
    </row>
    <row r="525" spans="2:3">
      <c r="B525" s="184" t="s">
        <v>218</v>
      </c>
      <c r="C525" s="204">
        <v>37305</v>
      </c>
    </row>
    <row r="526" spans="2:3">
      <c r="B526" s="184" t="s">
        <v>183</v>
      </c>
      <c r="C526" s="204">
        <v>36008</v>
      </c>
    </row>
    <row r="527" spans="2:3">
      <c r="B527" s="184" t="s">
        <v>275</v>
      </c>
      <c r="C527" s="204">
        <v>39703</v>
      </c>
    </row>
    <row r="528" spans="2:3">
      <c r="B528" s="184" t="s">
        <v>345</v>
      </c>
      <c r="C528" s="204">
        <v>33209</v>
      </c>
    </row>
    <row r="529" spans="2:3">
      <c r="B529" s="184" t="s">
        <v>220</v>
      </c>
      <c r="C529" s="204">
        <v>37405</v>
      </c>
    </row>
    <row r="530" spans="2:3">
      <c r="B530" s="184" t="s">
        <v>219</v>
      </c>
      <c r="C530" s="204">
        <v>37400</v>
      </c>
    </row>
    <row r="531" spans="2:3">
      <c r="B531" s="184" t="s">
        <v>221</v>
      </c>
      <c r="C531" s="204">
        <v>37500</v>
      </c>
    </row>
    <row r="532" spans="2:3">
      <c r="B532" s="184" t="s">
        <v>224</v>
      </c>
      <c r="C532" s="204">
        <v>37605</v>
      </c>
    </row>
    <row r="533" spans="2:3">
      <c r="B533" s="184" t="s">
        <v>222</v>
      </c>
      <c r="C533" s="204">
        <v>37600</v>
      </c>
    </row>
    <row r="534" spans="2:3">
      <c r="B534" s="184" t="s">
        <v>22</v>
      </c>
      <c r="C534" s="204">
        <v>13500</v>
      </c>
    </row>
    <row r="535" spans="2:3">
      <c r="B535" s="184" t="s">
        <v>226</v>
      </c>
      <c r="C535" s="204">
        <v>37700</v>
      </c>
    </row>
    <row r="536" spans="2:3">
      <c r="B536" s="184" t="s">
        <v>227</v>
      </c>
      <c r="C536" s="204">
        <v>37705</v>
      </c>
    </row>
    <row r="537" spans="2:3">
      <c r="B537" s="184" t="s">
        <v>56</v>
      </c>
      <c r="C537" s="204">
        <v>30103</v>
      </c>
    </row>
    <row r="538" spans="2:3">
      <c r="B538" s="184" t="s">
        <v>142</v>
      </c>
      <c r="C538" s="204">
        <v>34220</v>
      </c>
    </row>
    <row r="539" spans="2:3">
      <c r="B539" s="184" t="s">
        <v>151</v>
      </c>
      <c r="C539" s="204">
        <v>34605</v>
      </c>
    </row>
    <row r="540" spans="2:3">
      <c r="B540" s="184" t="s">
        <v>230</v>
      </c>
      <c r="C540" s="204">
        <v>37805</v>
      </c>
    </row>
    <row r="541" spans="2:3">
      <c r="B541" s="184" t="s">
        <v>228</v>
      </c>
      <c r="C541" s="204">
        <v>37800</v>
      </c>
    </row>
    <row r="542" spans="2:3">
      <c r="B542" s="184" t="s">
        <v>233</v>
      </c>
      <c r="C542" s="204">
        <v>37905</v>
      </c>
    </row>
    <row r="543" spans="2:3">
      <c r="B543" s="184" t="s">
        <v>231</v>
      </c>
      <c r="C543" s="204">
        <v>37900</v>
      </c>
    </row>
    <row r="544" spans="2:3">
      <c r="B544" s="184" t="s">
        <v>235</v>
      </c>
      <c r="C544" s="204">
        <v>38005</v>
      </c>
    </row>
    <row r="545" spans="2:3">
      <c r="B545" s="184" t="s">
        <v>234</v>
      </c>
      <c r="C545" s="204">
        <v>38000</v>
      </c>
    </row>
    <row r="546" spans="2:3">
      <c r="B546" s="184" t="s">
        <v>217</v>
      </c>
      <c r="C546" s="204">
        <v>37301</v>
      </c>
    </row>
    <row r="547" spans="2:3">
      <c r="B547" s="184" t="s">
        <v>236</v>
      </c>
      <c r="C547" s="204">
        <v>38100</v>
      </c>
    </row>
    <row r="548" spans="2:3">
      <c r="B548" s="184" t="s">
        <v>239</v>
      </c>
      <c r="C548" s="204">
        <v>38205</v>
      </c>
    </row>
    <row r="549" spans="2:3">
      <c r="B549" s="184" t="s">
        <v>238</v>
      </c>
      <c r="C549" s="204">
        <v>38200</v>
      </c>
    </row>
    <row r="550" spans="2:3">
      <c r="B550" s="184" t="s">
        <v>193</v>
      </c>
      <c r="C550" s="204">
        <v>36305</v>
      </c>
    </row>
    <row r="551" spans="2:3">
      <c r="B551" s="184" t="s">
        <v>241</v>
      </c>
      <c r="C551" s="204">
        <v>38300</v>
      </c>
    </row>
    <row r="552" spans="2:3">
      <c r="B552" s="184" t="s">
        <v>23</v>
      </c>
      <c r="C552" s="204">
        <v>13700</v>
      </c>
    </row>
    <row r="553" spans="2:3">
      <c r="B553" s="184" t="s">
        <v>462</v>
      </c>
      <c r="C553" s="204">
        <v>32420</v>
      </c>
    </row>
    <row r="554" spans="2:3">
      <c r="B554" s="184" t="s">
        <v>182</v>
      </c>
      <c r="C554" s="204">
        <v>36007</v>
      </c>
    </row>
    <row r="555" spans="2:3">
      <c r="B555" s="184" t="s">
        <v>62</v>
      </c>
      <c r="C555" s="204">
        <v>30405</v>
      </c>
    </row>
    <row r="556" spans="2:3">
      <c r="B556" s="184" t="s">
        <v>229</v>
      </c>
      <c r="C556" s="204">
        <v>37801</v>
      </c>
    </row>
    <row r="557" spans="2:3">
      <c r="B557" s="184" t="s">
        <v>101</v>
      </c>
      <c r="C557" s="204">
        <v>32405</v>
      </c>
    </row>
    <row r="558" spans="2:3">
      <c r="B558" s="184" t="s">
        <v>263</v>
      </c>
      <c r="C558" s="204">
        <v>39204</v>
      </c>
    </row>
    <row r="559" spans="2:3">
      <c r="B559" s="184" t="s">
        <v>158</v>
      </c>
      <c r="C559" s="204">
        <v>35005</v>
      </c>
    </row>
    <row r="560" spans="2:3">
      <c r="B560" s="184" t="s">
        <v>244</v>
      </c>
      <c r="C560" s="204">
        <v>38405</v>
      </c>
    </row>
    <row r="561" spans="2:3">
      <c r="B561" s="184" t="s">
        <v>242</v>
      </c>
      <c r="C561" s="204">
        <v>38400</v>
      </c>
    </row>
    <row r="562" spans="2:3">
      <c r="B562" s="184" t="s">
        <v>192</v>
      </c>
      <c r="C562" s="204">
        <v>36302</v>
      </c>
    </row>
    <row r="563" spans="2:3">
      <c r="B563" s="184" t="s">
        <v>2</v>
      </c>
      <c r="C563" s="204">
        <v>10500</v>
      </c>
    </row>
    <row r="564" spans="2:3">
      <c r="B564" s="184" t="s">
        <v>14</v>
      </c>
      <c r="C564" s="204">
        <v>11900</v>
      </c>
    </row>
    <row r="565" spans="2:3">
      <c r="B565" s="184" t="s">
        <v>283</v>
      </c>
      <c r="C565" s="204">
        <v>18670</v>
      </c>
    </row>
    <row r="566" spans="2:3">
      <c r="B566" s="184" t="s">
        <v>365</v>
      </c>
      <c r="C566" s="204">
        <v>14300.2</v>
      </c>
    </row>
    <row r="567" spans="2:3">
      <c r="B567" s="184" t="s">
        <v>364</v>
      </c>
      <c r="C567" s="204">
        <v>14300</v>
      </c>
    </row>
    <row r="568" spans="2:3">
      <c r="B568" s="184" t="s">
        <v>245</v>
      </c>
      <c r="C568" s="204">
        <v>38500</v>
      </c>
    </row>
    <row r="569" spans="2:3">
      <c r="B569" s="184" t="s">
        <v>154</v>
      </c>
      <c r="C569" s="204">
        <v>34903</v>
      </c>
    </row>
    <row r="570" spans="2:3">
      <c r="B570" s="184" t="s">
        <v>249</v>
      </c>
      <c r="C570" s="204">
        <v>38605</v>
      </c>
    </row>
    <row r="571" spans="2:3">
      <c r="B571" s="184" t="s">
        <v>246</v>
      </c>
      <c r="C571" s="204">
        <v>38600</v>
      </c>
    </row>
    <row r="572" spans="2:3">
      <c r="B572" s="184" t="s">
        <v>252</v>
      </c>
      <c r="C572" s="204">
        <v>38700</v>
      </c>
    </row>
    <row r="573" spans="2:3">
      <c r="B573" s="184" t="s">
        <v>57</v>
      </c>
      <c r="C573" s="204">
        <v>30104</v>
      </c>
    </row>
    <row r="574" spans="2:3">
      <c r="B574" s="184" t="s">
        <v>397</v>
      </c>
      <c r="C574" s="204">
        <v>36303</v>
      </c>
    </row>
    <row r="575" spans="2:3">
      <c r="B575" s="184" t="s">
        <v>113</v>
      </c>
      <c r="C575" s="204">
        <v>32920</v>
      </c>
    </row>
    <row r="576" spans="2:3">
      <c r="B576" s="184" t="s">
        <v>254</v>
      </c>
      <c r="C576" s="204">
        <v>38800</v>
      </c>
    </row>
    <row r="577" spans="2:3">
      <c r="B577" s="184" t="s">
        <v>95</v>
      </c>
      <c r="C577" s="204">
        <v>32005</v>
      </c>
    </row>
    <row r="578" spans="2:3">
      <c r="B578" s="184" t="s">
        <v>271</v>
      </c>
      <c r="C578" s="204">
        <v>39501</v>
      </c>
    </row>
    <row r="579" spans="2:3">
      <c r="B579" s="184" t="s">
        <v>256</v>
      </c>
      <c r="C579" s="204">
        <v>38900</v>
      </c>
    </row>
    <row r="580" spans="2:3">
      <c r="B580" s="184" t="s">
        <v>41</v>
      </c>
      <c r="C580" s="204">
        <v>21200</v>
      </c>
    </row>
    <row r="581" spans="2:3">
      <c r="B581" s="184" t="s">
        <v>45</v>
      </c>
      <c r="C581" s="204">
        <v>21550</v>
      </c>
    </row>
    <row r="582" spans="2:3">
      <c r="B582" s="184" t="s">
        <v>390</v>
      </c>
      <c r="C582" s="204">
        <v>21520</v>
      </c>
    </row>
    <row r="583" spans="2:3">
      <c r="B583" s="184" t="s">
        <v>367</v>
      </c>
      <c r="C583" s="204">
        <v>21525.200000000001</v>
      </c>
    </row>
    <row r="584" spans="2:3">
      <c r="B584" s="184" t="s">
        <v>366</v>
      </c>
      <c r="C584" s="204">
        <v>21525</v>
      </c>
    </row>
    <row r="585" spans="2:3">
      <c r="B585" s="184" t="s">
        <v>257</v>
      </c>
      <c r="C585" s="204">
        <v>39000</v>
      </c>
    </row>
    <row r="586" spans="2:3">
      <c r="B586" s="184" t="s">
        <v>50</v>
      </c>
      <c r="C586" s="204">
        <v>23000</v>
      </c>
    </row>
    <row r="587" spans="2:3">
      <c r="B587" s="184" t="s">
        <v>51</v>
      </c>
      <c r="C587" s="204">
        <v>23100</v>
      </c>
    </row>
    <row r="588" spans="2:3">
      <c r="B588" s="184" t="s">
        <v>40</v>
      </c>
      <c r="C588" s="204">
        <v>20900</v>
      </c>
    </row>
    <row r="589" spans="2:3">
      <c r="B589" s="184" t="s">
        <v>52</v>
      </c>
      <c r="C589" s="204">
        <v>23200</v>
      </c>
    </row>
    <row r="590" spans="2:3">
      <c r="B590" s="184" t="s">
        <v>46</v>
      </c>
      <c r="C590" s="204">
        <v>21570</v>
      </c>
    </row>
    <row r="591" spans="2:3">
      <c r="B591" s="184" t="s">
        <v>223</v>
      </c>
      <c r="C591" s="204">
        <v>37601</v>
      </c>
    </row>
    <row r="592" spans="2:3">
      <c r="B592" s="184" t="s">
        <v>259</v>
      </c>
      <c r="C592" s="204">
        <v>39101</v>
      </c>
    </row>
    <row r="593" spans="2:3">
      <c r="B593" s="184" t="s">
        <v>258</v>
      </c>
      <c r="C593" s="204">
        <v>39100</v>
      </c>
    </row>
    <row r="594" spans="2:3">
      <c r="B594" s="184" t="s">
        <v>260</v>
      </c>
      <c r="C594" s="204">
        <v>39105</v>
      </c>
    </row>
    <row r="595" spans="2:3">
      <c r="B595" s="184" t="s">
        <v>122</v>
      </c>
      <c r="C595" s="204">
        <v>33204</v>
      </c>
    </row>
    <row r="596" spans="2:3">
      <c r="B596" s="184" t="s">
        <v>400</v>
      </c>
      <c r="C596" s="204">
        <v>39200</v>
      </c>
    </row>
    <row r="597" spans="2:3">
      <c r="B597" s="184" t="s">
        <v>264</v>
      </c>
      <c r="C597" s="204">
        <v>39205</v>
      </c>
    </row>
    <row r="598" spans="2:3">
      <c r="B598" s="184" t="s">
        <v>266</v>
      </c>
      <c r="C598" s="204">
        <v>39300</v>
      </c>
    </row>
    <row r="599" spans="2:3">
      <c r="B599" s="184" t="s">
        <v>268</v>
      </c>
      <c r="C599" s="204">
        <v>39400</v>
      </c>
    </row>
    <row r="600" spans="2:3">
      <c r="B600" s="184" t="s">
        <v>270</v>
      </c>
      <c r="C600" s="204">
        <v>39500</v>
      </c>
    </row>
    <row r="601" spans="2:3">
      <c r="B601" s="184" t="s">
        <v>273</v>
      </c>
      <c r="C601" s="204">
        <v>39605</v>
      </c>
    </row>
    <row r="602" spans="2:3">
      <c r="B602" s="184" t="s">
        <v>272</v>
      </c>
      <c r="C602" s="204">
        <v>39600</v>
      </c>
    </row>
    <row r="603" spans="2:3">
      <c r="B603" s="184" t="s">
        <v>143</v>
      </c>
      <c r="C603" s="204">
        <v>34230</v>
      </c>
    </row>
    <row r="604" spans="2:3">
      <c r="B604" s="184" t="s">
        <v>47</v>
      </c>
      <c r="C604" s="204">
        <v>21800</v>
      </c>
    </row>
    <row r="605" spans="2:3">
      <c r="B605" s="184" t="s">
        <v>79</v>
      </c>
      <c r="C605" s="204">
        <v>31205</v>
      </c>
    </row>
    <row r="606" spans="2:3">
      <c r="B606" s="184" t="s">
        <v>102</v>
      </c>
      <c r="C606" s="204">
        <v>32410</v>
      </c>
    </row>
    <row r="607" spans="2:3">
      <c r="B607" s="184" t="s">
        <v>13</v>
      </c>
      <c r="C607" s="204">
        <v>11600</v>
      </c>
    </row>
    <row r="608" spans="2:3">
      <c r="B608" s="184" t="s">
        <v>276</v>
      </c>
      <c r="C608" s="204">
        <v>39705</v>
      </c>
    </row>
    <row r="609" spans="2:3">
      <c r="B609" s="184" t="s">
        <v>274</v>
      </c>
      <c r="C609" s="204">
        <v>39700</v>
      </c>
    </row>
    <row r="610" spans="2:3">
      <c r="B610" s="184" t="s">
        <v>198</v>
      </c>
      <c r="C610" s="204">
        <v>36502</v>
      </c>
    </row>
    <row r="611" spans="2:3">
      <c r="B611" s="184" t="s">
        <v>278</v>
      </c>
      <c r="C611" s="204">
        <v>39805</v>
      </c>
    </row>
    <row r="612" spans="2:3">
      <c r="B612" s="184" t="s">
        <v>277</v>
      </c>
      <c r="C612" s="204">
        <v>39800</v>
      </c>
    </row>
    <row r="613" spans="2:3">
      <c r="B613" s="184" t="s">
        <v>48</v>
      </c>
      <c r="C613" s="204">
        <v>21900</v>
      </c>
    </row>
    <row r="614" spans="2:3">
      <c r="B614" s="184" t="s">
        <v>127</v>
      </c>
      <c r="C614" s="204">
        <v>33400</v>
      </c>
    </row>
    <row r="615" spans="2:3">
      <c r="B615" s="184" t="s">
        <v>279</v>
      </c>
      <c r="C615" s="204">
        <v>39900</v>
      </c>
    </row>
    <row r="616" spans="2:3">
      <c r="B616" s="184" t="s">
        <v>53</v>
      </c>
      <c r="C616" s="204">
        <v>30000</v>
      </c>
    </row>
    <row r="617" spans="2:3">
      <c r="B617" s="184" t="s">
        <v>203</v>
      </c>
      <c r="C617" s="204">
        <v>36701</v>
      </c>
    </row>
  </sheetData>
  <sheetProtection password="CEAA" sheet="1" objects="1" scenarios="1"/>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1AB8A7-5BDD-4AC8-8973-A33D28AE447B}">
  <dimension ref="A1:AB621"/>
  <sheetViews>
    <sheetView workbookViewId="0">
      <pane xSplit="3" ySplit="6" topLeftCell="D305" activePane="bottomRight" state="frozen"/>
      <selection activeCell="AE211" sqref="AE211"/>
      <selection pane="topRight" activeCell="AE211" sqref="AE211"/>
      <selection pane="bottomLeft" activeCell="AE211" sqref="AE211"/>
      <selection pane="bottomRight" activeCell="AE211" sqref="AE211"/>
    </sheetView>
  </sheetViews>
  <sheetFormatPr defaultRowHeight="15"/>
  <cols>
    <col min="1" max="1" width="15.28515625" customWidth="1"/>
    <col min="2" max="2" width="64.85546875" bestFit="1" customWidth="1"/>
    <col min="3" max="3" width="11.140625" bestFit="1" customWidth="1"/>
    <col min="4" max="4" width="14.7109375" customWidth="1"/>
    <col min="5" max="5" width="18.42578125" customWidth="1"/>
    <col min="7" max="9" width="14.28515625" bestFit="1" customWidth="1"/>
    <col min="10" max="10" width="14.7109375" bestFit="1" customWidth="1"/>
    <col min="12" max="12" width="15.42578125" customWidth="1"/>
    <col min="13" max="13" width="20.85546875" style="203" customWidth="1"/>
    <col min="15" max="15" width="14.7109375" bestFit="1" customWidth="1"/>
    <col min="17" max="17" width="14.28515625" bestFit="1" customWidth="1"/>
    <col min="18" max="18" width="18.140625" bestFit="1" customWidth="1"/>
    <col min="19" max="19" width="14.28515625" bestFit="1" customWidth="1"/>
    <col min="20" max="20" width="16.85546875" bestFit="1" customWidth="1"/>
    <col min="21" max="23" width="15.28515625" bestFit="1" customWidth="1"/>
  </cols>
  <sheetData>
    <row r="1" spans="1:28">
      <c r="A1" s="185" t="s">
        <v>432</v>
      </c>
      <c r="B1" s="152"/>
      <c r="D1" s="152"/>
    </row>
    <row r="2" spans="1:28" s="184" customFormat="1">
      <c r="A2" s="185" t="s">
        <v>427</v>
      </c>
      <c r="B2" s="185"/>
      <c r="D2" s="185"/>
      <c r="M2" s="203"/>
    </row>
    <row r="3" spans="1:28" s="184" customFormat="1">
      <c r="A3" s="185"/>
      <c r="B3" s="185" t="s">
        <v>525</v>
      </c>
      <c r="C3" s="234">
        <f>SUM(C6:C315)-C27-C28</f>
        <v>0.99999999999999989</v>
      </c>
      <c r="D3" s="234">
        <f>SUM(D6:D315)-D27-D28</f>
        <v>0.99999999999999989</v>
      </c>
      <c r="E3" s="196">
        <f>SUM(E6:E316)</f>
        <v>20395708399</v>
      </c>
      <c r="F3" s="196"/>
      <c r="G3" s="196">
        <f t="shared" ref="G3:U3" si="0">SUM(G6:G316)</f>
        <v>1488492373</v>
      </c>
      <c r="H3" s="196">
        <f t="shared" si="0"/>
        <v>1943714531</v>
      </c>
      <c r="I3" s="196">
        <f t="shared" si="0"/>
        <v>4092894122</v>
      </c>
      <c r="J3" s="196">
        <f t="shared" si="0"/>
        <v>237100016</v>
      </c>
      <c r="K3" s="196"/>
      <c r="L3" s="196">
        <f t="shared" si="0"/>
        <v>204684541</v>
      </c>
      <c r="M3" s="196">
        <f t="shared" si="0"/>
        <v>0</v>
      </c>
      <c r="N3" s="196">
        <f t="shared" si="0"/>
        <v>0</v>
      </c>
      <c r="O3" s="196">
        <f t="shared" si="0"/>
        <v>223022546</v>
      </c>
      <c r="P3" s="196"/>
      <c r="Q3" s="196">
        <f t="shared" si="0"/>
        <v>4671452262</v>
      </c>
      <c r="R3" s="196">
        <f t="shared" si="0"/>
        <v>6812708</v>
      </c>
      <c r="S3" s="196">
        <f t="shared" si="0"/>
        <v>4678264970</v>
      </c>
      <c r="T3" s="196">
        <f t="shared" si="0"/>
        <v>38898072427.518715</v>
      </c>
      <c r="U3" s="196">
        <f t="shared" si="0"/>
        <v>4870392616</v>
      </c>
    </row>
    <row r="4" spans="1:28" s="184" customFormat="1">
      <c r="A4" s="185"/>
      <c r="B4" s="185" t="s">
        <v>526</v>
      </c>
      <c r="C4" s="185"/>
      <c r="D4" s="185"/>
      <c r="E4" s="260"/>
      <c r="M4" s="203"/>
    </row>
    <row r="5" spans="1:28">
      <c r="B5" s="184"/>
      <c r="C5" s="184"/>
      <c r="D5" s="184"/>
      <c r="E5" s="260"/>
      <c r="F5" s="184"/>
      <c r="G5" s="186" t="s">
        <v>291</v>
      </c>
      <c r="H5" s="186"/>
      <c r="I5" s="186"/>
      <c r="J5" s="186"/>
      <c r="K5" s="184"/>
      <c r="L5" s="186" t="s">
        <v>292</v>
      </c>
      <c r="M5" s="186"/>
      <c r="N5" s="186"/>
      <c r="O5" s="186"/>
      <c r="P5" s="184"/>
      <c r="Q5" s="186" t="s">
        <v>293</v>
      </c>
      <c r="R5" s="186"/>
      <c r="S5" s="186"/>
      <c r="T5" s="184"/>
      <c r="U5" s="184"/>
      <c r="V5" s="184"/>
      <c r="W5" s="184"/>
      <c r="X5" s="184"/>
      <c r="Y5" s="184"/>
      <c r="Z5" s="184"/>
      <c r="AA5" s="184"/>
      <c r="AB5" s="184"/>
    </row>
    <row r="6" spans="1:28" ht="156.75" customHeight="1">
      <c r="A6" s="187" t="s">
        <v>280</v>
      </c>
      <c r="B6" s="187" t="s">
        <v>281</v>
      </c>
      <c r="C6" s="187" t="s">
        <v>341</v>
      </c>
      <c r="D6" s="187" t="s">
        <v>342</v>
      </c>
      <c r="E6" s="187" t="s">
        <v>358</v>
      </c>
      <c r="F6" s="187"/>
      <c r="G6" s="187" t="s">
        <v>294</v>
      </c>
      <c r="H6" s="187" t="s">
        <v>295</v>
      </c>
      <c r="I6" s="187" t="s">
        <v>296</v>
      </c>
      <c r="J6" s="187" t="s">
        <v>297</v>
      </c>
      <c r="K6" s="187"/>
      <c r="L6" s="187" t="s">
        <v>294</v>
      </c>
      <c r="M6" s="187" t="s">
        <v>433</v>
      </c>
      <c r="N6" s="187" t="s">
        <v>296</v>
      </c>
      <c r="O6" s="187" t="s">
        <v>297</v>
      </c>
      <c r="P6" s="187"/>
      <c r="Q6" s="187" t="s">
        <v>298</v>
      </c>
      <c r="R6" s="187" t="s">
        <v>299</v>
      </c>
      <c r="S6" s="187" t="s">
        <v>300</v>
      </c>
      <c r="T6" s="187" t="s">
        <v>466</v>
      </c>
      <c r="U6" s="187" t="s">
        <v>446</v>
      </c>
      <c r="V6" s="184"/>
      <c r="W6" s="184"/>
      <c r="X6" s="184"/>
      <c r="Y6" s="184"/>
      <c r="Z6" s="184"/>
      <c r="AA6" s="184"/>
      <c r="AB6" s="184"/>
    </row>
    <row r="7" spans="1:28">
      <c r="A7" s="202" t="s">
        <v>431</v>
      </c>
      <c r="B7" s="205" t="s">
        <v>430</v>
      </c>
      <c r="C7" s="206">
        <v>0</v>
      </c>
      <c r="D7" s="207">
        <v>0</v>
      </c>
      <c r="E7" s="207">
        <v>0</v>
      </c>
      <c r="F7" s="207"/>
      <c r="G7" s="207">
        <v>0</v>
      </c>
      <c r="H7" s="207">
        <v>0</v>
      </c>
      <c r="I7" s="207">
        <v>0</v>
      </c>
      <c r="J7" s="207">
        <v>0</v>
      </c>
      <c r="K7" s="207"/>
      <c r="L7" s="207">
        <v>0</v>
      </c>
      <c r="M7" s="207"/>
      <c r="N7" s="207">
        <v>0</v>
      </c>
      <c r="O7" s="207">
        <v>0</v>
      </c>
      <c r="P7" s="207"/>
      <c r="Q7" s="207">
        <v>0</v>
      </c>
      <c r="R7" s="207">
        <v>0</v>
      </c>
      <c r="S7" s="207">
        <v>0</v>
      </c>
      <c r="T7" s="219"/>
      <c r="U7" s="187" t="s">
        <v>447</v>
      </c>
      <c r="V7" s="191"/>
      <c r="W7" s="191"/>
      <c r="X7" s="191"/>
      <c r="Y7" s="191"/>
      <c r="Z7" s="191"/>
      <c r="AA7" s="191"/>
      <c r="AB7" s="191"/>
    </row>
    <row r="8" spans="1:28">
      <c r="A8" s="204">
        <v>10200</v>
      </c>
      <c r="B8" s="184" t="s">
        <v>0</v>
      </c>
      <c r="C8" s="188">
        <v>1.0799E-3</v>
      </c>
      <c r="D8" s="188">
        <v>1.0897999999999999E-3</v>
      </c>
      <c r="E8" s="191">
        <v>10751581</v>
      </c>
      <c r="F8" s="190"/>
      <c r="G8" s="191">
        <v>784657</v>
      </c>
      <c r="H8" s="191">
        <v>1024627</v>
      </c>
      <c r="I8" s="191">
        <v>2157566</v>
      </c>
      <c r="J8" s="191">
        <v>0</v>
      </c>
      <c r="K8" s="190"/>
      <c r="L8" s="191">
        <v>107899</v>
      </c>
      <c r="M8" s="211"/>
      <c r="N8" s="191">
        <v>0</v>
      </c>
      <c r="O8" s="191">
        <v>208155</v>
      </c>
      <c r="P8" s="190"/>
      <c r="Q8" s="191">
        <v>2462552</v>
      </c>
      <c r="R8" s="191">
        <v>-72187</v>
      </c>
      <c r="S8" s="191">
        <v>2390365</v>
      </c>
      <c r="T8" s="220">
        <f>C8*18987949000</f>
        <v>20505086.125099998</v>
      </c>
      <c r="U8" s="189">
        <v>2567423</v>
      </c>
      <c r="V8" s="191">
        <f>+T8/C8</f>
        <v>18987949000</v>
      </c>
      <c r="W8" s="191">
        <f>+U8/C8</f>
        <v>2377463654.0420408</v>
      </c>
      <c r="X8" s="191"/>
      <c r="Y8" s="184"/>
      <c r="Z8" s="184"/>
      <c r="AA8" s="184"/>
      <c r="AB8" s="184"/>
    </row>
    <row r="9" spans="1:28">
      <c r="A9" s="204">
        <v>10400</v>
      </c>
      <c r="B9" s="184" t="s">
        <v>1</v>
      </c>
      <c r="C9" s="188">
        <v>3.0755000000000001E-3</v>
      </c>
      <c r="D9" s="188">
        <v>3.2104999999999998E-3</v>
      </c>
      <c r="E9" s="191">
        <v>30619952</v>
      </c>
      <c r="F9" s="190"/>
      <c r="G9" s="191">
        <v>2234664</v>
      </c>
      <c r="H9" s="191">
        <v>2918087</v>
      </c>
      <c r="I9" s="191">
        <v>6144637</v>
      </c>
      <c r="J9" s="191">
        <v>209276</v>
      </c>
      <c r="K9" s="190"/>
      <c r="L9" s="191">
        <v>307292</v>
      </c>
      <c r="M9" s="3"/>
      <c r="N9" s="191">
        <v>0</v>
      </c>
      <c r="O9" s="191">
        <v>1419808</v>
      </c>
      <c r="P9" s="190"/>
      <c r="Q9" s="191">
        <v>7013223</v>
      </c>
      <c r="R9" s="191">
        <v>-1727142</v>
      </c>
      <c r="S9" s="191">
        <v>5286081</v>
      </c>
      <c r="T9" s="191">
        <f t="shared" ref="T9:T72" si="1">C9*18987949000</f>
        <v>58397437.149500005</v>
      </c>
      <c r="U9" s="191">
        <v>7311891</v>
      </c>
      <c r="V9" s="191">
        <f t="shared" ref="V9:V72" si="2">+T9/C9</f>
        <v>18987949000</v>
      </c>
      <c r="W9" s="191">
        <f t="shared" ref="W9:W72" si="3">+U9/C9</f>
        <v>2377464152.1703787</v>
      </c>
      <c r="X9" s="184"/>
      <c r="Y9" s="184"/>
      <c r="Z9" s="184"/>
      <c r="AA9" s="184"/>
      <c r="AB9" s="184"/>
    </row>
    <row r="10" spans="1:28">
      <c r="A10" s="204">
        <v>10500</v>
      </c>
      <c r="B10" s="184" t="s">
        <v>2</v>
      </c>
      <c r="C10" s="188">
        <v>7.8109999999999996E-4</v>
      </c>
      <c r="D10" s="188">
        <v>7.7539999999999998E-4</v>
      </c>
      <c r="E10" s="191">
        <v>7776701</v>
      </c>
      <c r="F10" s="190"/>
      <c r="G10" s="191">
        <v>567549</v>
      </c>
      <c r="H10" s="191">
        <v>741121</v>
      </c>
      <c r="I10" s="191">
        <v>1560584</v>
      </c>
      <c r="J10" s="191">
        <v>106358</v>
      </c>
      <c r="K10" s="190"/>
      <c r="L10" s="191">
        <v>78044</v>
      </c>
      <c r="M10" s="3"/>
      <c r="N10" s="191">
        <v>0</v>
      </c>
      <c r="O10" s="191">
        <v>6426</v>
      </c>
      <c r="P10" s="190"/>
      <c r="Q10" s="191">
        <v>1781183</v>
      </c>
      <c r="R10" s="191">
        <v>30686</v>
      </c>
      <c r="S10" s="191">
        <v>1811869</v>
      </c>
      <c r="T10" s="191">
        <f t="shared" si="1"/>
        <v>14831486.9639</v>
      </c>
      <c r="U10" s="191">
        <v>1857037</v>
      </c>
      <c r="V10" s="191">
        <f t="shared" si="2"/>
        <v>18987949000</v>
      </c>
      <c r="W10" s="191">
        <f t="shared" si="3"/>
        <v>2377463833.0559468</v>
      </c>
      <c r="X10" s="184"/>
      <c r="Y10" s="184"/>
      <c r="Z10" s="184"/>
      <c r="AA10" s="184"/>
      <c r="AB10" s="184"/>
    </row>
    <row r="11" spans="1:28">
      <c r="A11" s="204">
        <v>10700</v>
      </c>
      <c r="B11" s="184" t="s">
        <v>388</v>
      </c>
      <c r="C11" s="188">
        <v>4.7955999999999997E-3</v>
      </c>
      <c r="D11" s="188">
        <v>4.6511E-3</v>
      </c>
      <c r="E11" s="191">
        <v>47745420</v>
      </c>
      <c r="F11" s="190"/>
      <c r="G11" s="191">
        <v>3484493</v>
      </c>
      <c r="H11" s="191">
        <v>4550147</v>
      </c>
      <c r="I11" s="191">
        <v>9581278</v>
      </c>
      <c r="J11" s="191">
        <v>5749418</v>
      </c>
      <c r="K11" s="190"/>
      <c r="L11" s="191">
        <v>479157</v>
      </c>
      <c r="M11" s="3"/>
      <c r="N11" s="191">
        <v>0</v>
      </c>
      <c r="O11" s="191">
        <v>0</v>
      </c>
      <c r="P11" s="190"/>
      <c r="Q11" s="191">
        <v>10935656</v>
      </c>
      <c r="R11" s="191">
        <v>3399600</v>
      </c>
      <c r="S11" s="191">
        <v>14335256</v>
      </c>
      <c r="T11" s="191">
        <f t="shared" si="1"/>
        <v>91058608.224399999</v>
      </c>
      <c r="U11" s="191">
        <v>11401366</v>
      </c>
      <c r="V11" s="191">
        <f t="shared" si="2"/>
        <v>18987949000</v>
      </c>
      <c r="W11" s="191">
        <f t="shared" si="3"/>
        <v>2377463925.2648263</v>
      </c>
      <c r="X11" s="184"/>
      <c r="Y11" s="184"/>
      <c r="Z11" s="184"/>
      <c r="AA11" s="184"/>
      <c r="AB11" s="184"/>
    </row>
    <row r="12" spans="1:28">
      <c r="A12" s="204">
        <v>10800</v>
      </c>
      <c r="B12" s="184" t="s">
        <v>4</v>
      </c>
      <c r="C12" s="188">
        <v>2.0419099999999999E-2</v>
      </c>
      <c r="D12" s="188">
        <v>1.98189E-2</v>
      </c>
      <c r="E12" s="191">
        <v>203294377</v>
      </c>
      <c r="F12" s="190"/>
      <c r="G12" s="191">
        <v>14836559</v>
      </c>
      <c r="H12" s="191">
        <v>19373989</v>
      </c>
      <c r="I12" s="191">
        <v>40795953</v>
      </c>
      <c r="J12" s="191">
        <v>7267749</v>
      </c>
      <c r="K12" s="190"/>
      <c r="L12" s="191">
        <v>2040195</v>
      </c>
      <c r="M12" s="3"/>
      <c r="N12" s="191">
        <v>0</v>
      </c>
      <c r="O12" s="191">
        <v>92816</v>
      </c>
      <c r="P12" s="190"/>
      <c r="Q12" s="191">
        <v>46562736</v>
      </c>
      <c r="R12" s="191">
        <v>2833949</v>
      </c>
      <c r="S12" s="191">
        <v>49396685</v>
      </c>
      <c r="T12" s="191">
        <f t="shared" si="1"/>
        <v>387716829.42589998</v>
      </c>
      <c r="U12" s="191">
        <v>48545675</v>
      </c>
      <c r="V12" s="191">
        <f t="shared" si="2"/>
        <v>18987949000</v>
      </c>
      <c r="W12" s="191">
        <f t="shared" si="3"/>
        <v>2377463992.0466623</v>
      </c>
      <c r="X12" s="184"/>
      <c r="Y12" s="184"/>
      <c r="Z12" s="184"/>
      <c r="AA12" s="184"/>
      <c r="AB12" s="184"/>
    </row>
    <row r="13" spans="1:28">
      <c r="A13" s="204">
        <v>10850</v>
      </c>
      <c r="B13" s="184" t="s">
        <v>5</v>
      </c>
      <c r="C13" s="188">
        <v>1.663E-4</v>
      </c>
      <c r="D13" s="188">
        <v>1.507E-4</v>
      </c>
      <c r="E13" s="191">
        <v>1655698</v>
      </c>
      <c r="F13" s="190"/>
      <c r="G13" s="191">
        <v>120834</v>
      </c>
      <c r="H13" s="191">
        <v>157788</v>
      </c>
      <c r="I13" s="191">
        <v>332256</v>
      </c>
      <c r="J13" s="191">
        <v>307160</v>
      </c>
      <c r="K13" s="190"/>
      <c r="L13" s="191">
        <v>16616</v>
      </c>
      <c r="M13" s="3"/>
      <c r="N13" s="191">
        <v>0</v>
      </c>
      <c r="O13" s="191">
        <v>0</v>
      </c>
      <c r="P13" s="190"/>
      <c r="Q13" s="191">
        <v>379223</v>
      </c>
      <c r="R13" s="191">
        <v>187447</v>
      </c>
      <c r="S13" s="191">
        <v>566670</v>
      </c>
      <c r="T13" s="191">
        <f t="shared" si="1"/>
        <v>3157695.9187000003</v>
      </c>
      <c r="U13" s="191">
        <v>395372</v>
      </c>
      <c r="V13" s="191">
        <f t="shared" si="2"/>
        <v>18987949000</v>
      </c>
      <c r="W13" s="191">
        <f t="shared" si="3"/>
        <v>2377462417.3181</v>
      </c>
      <c r="X13" s="184"/>
      <c r="Y13" s="184"/>
      <c r="Z13" s="184"/>
      <c r="AA13" s="184"/>
      <c r="AB13" s="184"/>
    </row>
    <row r="14" spans="1:28">
      <c r="A14" s="204">
        <v>10900</v>
      </c>
      <c r="B14" s="184" t="s">
        <v>6</v>
      </c>
      <c r="C14" s="188">
        <v>1.5361000000000001E-3</v>
      </c>
      <c r="D14" s="188">
        <v>1.7773999999999999E-3</v>
      </c>
      <c r="E14" s="191">
        <v>15293548</v>
      </c>
      <c r="F14" s="190"/>
      <c r="G14" s="191">
        <v>1116133</v>
      </c>
      <c r="H14" s="191">
        <v>1457478</v>
      </c>
      <c r="I14" s="191">
        <v>3069022</v>
      </c>
      <c r="J14" s="191">
        <v>296056</v>
      </c>
      <c r="K14" s="190"/>
      <c r="L14" s="191">
        <v>153481</v>
      </c>
      <c r="M14" s="3"/>
      <c r="N14" s="191">
        <v>0</v>
      </c>
      <c r="O14" s="191">
        <v>510487</v>
      </c>
      <c r="P14" s="190"/>
      <c r="Q14" s="191">
        <v>3502849</v>
      </c>
      <c r="R14" s="191">
        <v>338514</v>
      </c>
      <c r="S14" s="191">
        <v>3841363</v>
      </c>
      <c r="T14" s="191">
        <f t="shared" si="1"/>
        <v>29167388.458900001</v>
      </c>
      <c r="U14" s="191">
        <v>3652022</v>
      </c>
      <c r="V14" s="191">
        <f t="shared" si="2"/>
        <v>18987949000</v>
      </c>
      <c r="W14" s="191">
        <f t="shared" si="3"/>
        <v>2377463706.7899222</v>
      </c>
      <c r="X14" s="184"/>
      <c r="Y14" s="184"/>
      <c r="Z14" s="184"/>
      <c r="AA14" s="184"/>
      <c r="AB14" s="184"/>
    </row>
    <row r="15" spans="1:28">
      <c r="A15" s="204">
        <v>10910</v>
      </c>
      <c r="B15" s="184" t="s">
        <v>7</v>
      </c>
      <c r="C15" s="188">
        <v>3.0410000000000002E-4</v>
      </c>
      <c r="D15" s="188">
        <v>2.9599999999999998E-4</v>
      </c>
      <c r="E15" s="191">
        <v>3027647</v>
      </c>
      <c r="F15" s="190"/>
      <c r="G15" s="191">
        <v>220960</v>
      </c>
      <c r="H15" s="191">
        <v>288535</v>
      </c>
      <c r="I15" s="191">
        <v>607571</v>
      </c>
      <c r="J15" s="191">
        <v>132852</v>
      </c>
      <c r="K15" s="190"/>
      <c r="L15" s="191">
        <v>30384</v>
      </c>
      <c r="M15" s="3"/>
      <c r="N15" s="191">
        <v>0</v>
      </c>
      <c r="O15" s="191">
        <v>92751</v>
      </c>
      <c r="P15" s="190"/>
      <c r="Q15" s="191">
        <v>693455</v>
      </c>
      <c r="R15" s="191">
        <v>21919</v>
      </c>
      <c r="S15" s="191">
        <v>715374</v>
      </c>
      <c r="T15" s="191">
        <f t="shared" si="1"/>
        <v>5774235.2909000004</v>
      </c>
      <c r="U15" s="191">
        <v>722987</v>
      </c>
      <c r="V15" s="191">
        <f t="shared" si="2"/>
        <v>18987949000</v>
      </c>
      <c r="W15" s="191">
        <f t="shared" si="3"/>
        <v>2377464649.7862544</v>
      </c>
      <c r="X15" s="184"/>
      <c r="Y15" s="184"/>
      <c r="Z15" s="184"/>
      <c r="AA15" s="184"/>
      <c r="AB15" s="184"/>
    </row>
    <row r="16" spans="1:28">
      <c r="A16" s="204">
        <v>10930</v>
      </c>
      <c r="B16" s="184" t="s">
        <v>8</v>
      </c>
      <c r="C16" s="188">
        <v>2.6938999999999999E-3</v>
      </c>
      <c r="D16" s="188">
        <v>2.7759999999999998E-3</v>
      </c>
      <c r="E16" s="191">
        <v>26820708</v>
      </c>
      <c r="F16" s="190"/>
      <c r="G16" s="191">
        <v>1957393</v>
      </c>
      <c r="H16" s="191">
        <v>2556018</v>
      </c>
      <c r="I16" s="191">
        <v>5382226</v>
      </c>
      <c r="J16" s="191">
        <v>1525787</v>
      </c>
      <c r="K16" s="190"/>
      <c r="L16" s="191">
        <v>269164</v>
      </c>
      <c r="M16" s="3"/>
      <c r="N16" s="191">
        <v>0</v>
      </c>
      <c r="O16" s="191">
        <v>0</v>
      </c>
      <c r="P16" s="190"/>
      <c r="Q16" s="191">
        <v>6143040</v>
      </c>
      <c r="R16" s="191">
        <v>899962</v>
      </c>
      <c r="S16" s="191">
        <v>7043002</v>
      </c>
      <c r="T16" s="191">
        <f t="shared" si="1"/>
        <v>51151635.811099999</v>
      </c>
      <c r="U16" s="191">
        <v>6404650</v>
      </c>
      <c r="V16" s="191">
        <f t="shared" si="2"/>
        <v>18987949000</v>
      </c>
      <c r="W16" s="191">
        <f t="shared" si="3"/>
        <v>2377463899.9220462</v>
      </c>
      <c r="X16" s="184"/>
      <c r="Y16" s="184"/>
      <c r="Z16" s="184"/>
      <c r="AA16" s="184"/>
      <c r="AB16" s="184"/>
    </row>
    <row r="17" spans="1:28">
      <c r="A17" s="204">
        <v>10940</v>
      </c>
      <c r="B17" s="184" t="s">
        <v>9</v>
      </c>
      <c r="C17" s="188">
        <v>6.9850000000000001E-4</v>
      </c>
      <c r="D17" s="188">
        <v>6.9059999999999998E-4</v>
      </c>
      <c r="E17" s="191">
        <v>6954328</v>
      </c>
      <c r="F17" s="190"/>
      <c r="G17" s="191">
        <v>507531</v>
      </c>
      <c r="H17" s="191">
        <v>662749</v>
      </c>
      <c r="I17" s="191">
        <v>1395555</v>
      </c>
      <c r="J17" s="191">
        <v>243853</v>
      </c>
      <c r="K17" s="190"/>
      <c r="L17" s="191">
        <v>69791</v>
      </c>
      <c r="M17" s="3"/>
      <c r="N17" s="191">
        <v>0</v>
      </c>
      <c r="O17" s="191">
        <v>77210</v>
      </c>
      <c r="P17" s="190"/>
      <c r="Q17" s="191">
        <v>1592826</v>
      </c>
      <c r="R17" s="191">
        <v>-41550</v>
      </c>
      <c r="S17" s="191">
        <v>1551276</v>
      </c>
      <c r="T17" s="191">
        <f t="shared" si="1"/>
        <v>13263082.376499999</v>
      </c>
      <c r="U17" s="191">
        <v>1660659</v>
      </c>
      <c r="V17" s="191">
        <f t="shared" si="2"/>
        <v>18987949000</v>
      </c>
      <c r="W17" s="191">
        <f t="shared" si="3"/>
        <v>2377464566.9291339</v>
      </c>
      <c r="X17" s="184"/>
      <c r="Y17" s="184"/>
      <c r="Z17" s="184"/>
      <c r="AA17" s="184"/>
      <c r="AB17" s="184"/>
    </row>
    <row r="18" spans="1:28">
      <c r="A18" s="204">
        <v>10950</v>
      </c>
      <c r="B18" s="184" t="s">
        <v>10</v>
      </c>
      <c r="C18" s="188">
        <v>6.7139999999999995E-4</v>
      </c>
      <c r="D18" s="188">
        <v>6.625E-4</v>
      </c>
      <c r="E18" s="191">
        <v>6684518</v>
      </c>
      <c r="F18" s="190"/>
      <c r="G18" s="191">
        <v>487841</v>
      </c>
      <c r="H18" s="191">
        <v>637036</v>
      </c>
      <c r="I18" s="191">
        <v>1341411</v>
      </c>
      <c r="J18" s="191">
        <v>133109</v>
      </c>
      <c r="K18" s="190"/>
      <c r="L18" s="191">
        <v>67084</v>
      </c>
      <c r="M18" s="3"/>
      <c r="N18" s="191">
        <v>0</v>
      </c>
      <c r="O18" s="191">
        <v>5144</v>
      </c>
      <c r="P18" s="190"/>
      <c r="Q18" s="191">
        <v>1531028</v>
      </c>
      <c r="R18" s="191">
        <v>122122</v>
      </c>
      <c r="S18" s="191">
        <v>1653150</v>
      </c>
      <c r="T18" s="191">
        <f t="shared" si="1"/>
        <v>12748508.9586</v>
      </c>
      <c r="U18" s="191">
        <v>1596229</v>
      </c>
      <c r="V18" s="191">
        <f t="shared" si="2"/>
        <v>18987949000</v>
      </c>
      <c r="W18" s="191">
        <f t="shared" si="3"/>
        <v>2377463509.0854931</v>
      </c>
      <c r="X18" s="184"/>
      <c r="Y18" s="184"/>
      <c r="Z18" s="184"/>
      <c r="AA18" s="184"/>
      <c r="AB18" s="184"/>
    </row>
    <row r="19" spans="1:28">
      <c r="A19" s="204">
        <v>11050</v>
      </c>
      <c r="B19" s="184" t="s">
        <v>434</v>
      </c>
      <c r="C19" s="188">
        <v>2.284E-4</v>
      </c>
      <c r="D19" s="188">
        <v>0</v>
      </c>
      <c r="E19" s="191">
        <v>2273971</v>
      </c>
      <c r="F19" s="190"/>
      <c r="G19" s="191">
        <v>165956</v>
      </c>
      <c r="H19" s="191">
        <v>216710</v>
      </c>
      <c r="I19" s="191">
        <v>456327</v>
      </c>
      <c r="J19" s="191">
        <v>1046242</v>
      </c>
      <c r="K19" s="190"/>
      <c r="L19" s="191">
        <v>22821</v>
      </c>
      <c r="M19" s="3"/>
      <c r="N19" s="191">
        <v>0</v>
      </c>
      <c r="O19" s="191">
        <v>0</v>
      </c>
      <c r="P19" s="190"/>
      <c r="Q19" s="191">
        <v>520832</v>
      </c>
      <c r="R19" s="191">
        <v>348748</v>
      </c>
      <c r="S19" s="191">
        <v>869580</v>
      </c>
      <c r="T19" s="191">
        <f t="shared" si="1"/>
        <v>4336847.5515999999</v>
      </c>
      <c r="U19" s="191">
        <v>543013</v>
      </c>
      <c r="V19" s="191">
        <f t="shared" si="2"/>
        <v>18987949000</v>
      </c>
      <c r="W19" s="191">
        <f t="shared" si="3"/>
        <v>2377464973.7302976</v>
      </c>
      <c r="X19" s="184"/>
      <c r="Y19" s="184"/>
      <c r="Z19" s="184"/>
      <c r="AA19" s="184"/>
      <c r="AB19" s="184"/>
    </row>
    <row r="20" spans="1:28">
      <c r="A20" s="204">
        <v>11300</v>
      </c>
      <c r="B20" s="184" t="s">
        <v>435</v>
      </c>
      <c r="C20" s="188">
        <v>4.7381999999999997E-3</v>
      </c>
      <c r="D20" s="188">
        <v>4.8168999999999998E-3</v>
      </c>
      <c r="E20" s="191">
        <v>47173941</v>
      </c>
      <c r="F20" s="190"/>
      <c r="G20" s="191">
        <v>3442786</v>
      </c>
      <c r="H20" s="191">
        <v>4495685</v>
      </c>
      <c r="I20" s="191">
        <v>9466597</v>
      </c>
      <c r="J20" s="191">
        <v>598188</v>
      </c>
      <c r="K20" s="190"/>
      <c r="L20" s="191">
        <v>473422</v>
      </c>
      <c r="M20" s="3"/>
      <c r="N20" s="191">
        <v>0</v>
      </c>
      <c r="O20" s="191">
        <v>4355083</v>
      </c>
      <c r="P20" s="190"/>
      <c r="Q20" s="191">
        <v>10804764</v>
      </c>
      <c r="R20" s="191">
        <v>-2859568</v>
      </c>
      <c r="S20" s="191">
        <v>7945196</v>
      </c>
      <c r="T20" s="191">
        <f t="shared" si="1"/>
        <v>89968699.951799989</v>
      </c>
      <c r="U20" s="191">
        <v>11264900</v>
      </c>
      <c r="V20" s="191">
        <f t="shared" si="2"/>
        <v>18987949000</v>
      </c>
      <c r="W20" s="191">
        <f t="shared" si="3"/>
        <v>2377464015.871006</v>
      </c>
    </row>
    <row r="21" spans="1:28">
      <c r="A21" s="204">
        <v>11310</v>
      </c>
      <c r="B21" s="184" t="s">
        <v>12</v>
      </c>
      <c r="C21" s="188">
        <v>5.5769999999999995E-4</v>
      </c>
      <c r="D21" s="188">
        <v>5.2360000000000004E-4</v>
      </c>
      <c r="E21" s="191">
        <v>5552511</v>
      </c>
      <c r="F21" s="190"/>
      <c r="G21" s="191">
        <v>405226</v>
      </c>
      <c r="H21" s="191">
        <v>529155</v>
      </c>
      <c r="I21" s="191">
        <v>1114246</v>
      </c>
      <c r="J21" s="191">
        <v>316794</v>
      </c>
      <c r="K21" s="190"/>
      <c r="L21" s="191">
        <v>55723</v>
      </c>
      <c r="M21" s="3"/>
      <c r="N21" s="191">
        <v>0</v>
      </c>
      <c r="O21" s="191">
        <v>0</v>
      </c>
      <c r="P21" s="190"/>
      <c r="Q21" s="191">
        <v>1271752</v>
      </c>
      <c r="R21" s="191">
        <v>141566</v>
      </c>
      <c r="S21" s="191">
        <v>1413318</v>
      </c>
      <c r="T21" s="191">
        <f t="shared" si="1"/>
        <v>10589579.157299999</v>
      </c>
      <c r="U21" s="191">
        <v>1325912</v>
      </c>
      <c r="V21" s="191">
        <f t="shared" si="2"/>
        <v>18987949000</v>
      </c>
      <c r="W21" s="191">
        <f t="shared" si="3"/>
        <v>2377464586.6953564</v>
      </c>
    </row>
    <row r="22" spans="1:28">
      <c r="A22" s="204">
        <v>11600</v>
      </c>
      <c r="B22" s="184" t="s">
        <v>13</v>
      </c>
      <c r="C22" s="188">
        <v>2.1511999999999998E-3</v>
      </c>
      <c r="D22" s="188">
        <v>2.1459000000000001E-3</v>
      </c>
      <c r="E22" s="191">
        <v>21417539</v>
      </c>
      <c r="F22" s="190"/>
      <c r="G22" s="191">
        <v>1563066</v>
      </c>
      <c r="H22" s="191">
        <v>2041095</v>
      </c>
      <c r="I22" s="191">
        <v>4297949</v>
      </c>
      <c r="J22" s="191">
        <v>109555</v>
      </c>
      <c r="K22" s="190"/>
      <c r="L22" s="191">
        <v>214939</v>
      </c>
      <c r="M22" s="3"/>
      <c r="N22" s="191">
        <v>0</v>
      </c>
      <c r="O22" s="191">
        <v>134160</v>
      </c>
      <c r="P22" s="190"/>
      <c r="Q22" s="191">
        <v>4905493</v>
      </c>
      <c r="R22" s="191">
        <v>-40360</v>
      </c>
      <c r="S22" s="191">
        <v>4865133</v>
      </c>
      <c r="T22" s="191">
        <f t="shared" si="1"/>
        <v>40846875.888799995</v>
      </c>
      <c r="U22" s="191">
        <v>5114401</v>
      </c>
      <c r="V22" s="191">
        <f t="shared" si="2"/>
        <v>18987949000</v>
      </c>
      <c r="W22" s="191">
        <f t="shared" si="3"/>
        <v>2377464206.0245447</v>
      </c>
    </row>
    <row r="23" spans="1:28">
      <c r="A23" s="204">
        <v>11900</v>
      </c>
      <c r="B23" s="184" t="s">
        <v>14</v>
      </c>
      <c r="C23" s="188">
        <v>2.2389999999999999E-4</v>
      </c>
      <c r="D23" s="188">
        <v>2.1550000000000001E-4</v>
      </c>
      <c r="E23" s="191">
        <v>2229168</v>
      </c>
      <c r="F23" s="190"/>
      <c r="G23" s="191">
        <v>162686</v>
      </c>
      <c r="H23" s="191">
        <v>212440</v>
      </c>
      <c r="I23" s="191">
        <v>447337</v>
      </c>
      <c r="J23" s="191">
        <v>55769</v>
      </c>
      <c r="K23" s="190"/>
      <c r="L23" s="191">
        <v>22371</v>
      </c>
      <c r="M23" s="3"/>
      <c r="N23" s="191">
        <v>0</v>
      </c>
      <c r="O23" s="191">
        <v>84015</v>
      </c>
      <c r="P23" s="190"/>
      <c r="Q23" s="191">
        <v>510571</v>
      </c>
      <c r="R23" s="191">
        <v>-15551</v>
      </c>
      <c r="S23" s="191">
        <v>495020</v>
      </c>
      <c r="T23" s="191">
        <f t="shared" si="1"/>
        <v>4251401.7811000003</v>
      </c>
      <c r="U23" s="191">
        <v>532314</v>
      </c>
      <c r="V23" s="191">
        <f t="shared" si="2"/>
        <v>18987949000</v>
      </c>
      <c r="W23" s="191">
        <f t="shared" si="3"/>
        <v>2377463153.1933899</v>
      </c>
    </row>
    <row r="24" spans="1:28">
      <c r="A24" s="204">
        <v>12100</v>
      </c>
      <c r="B24" s="184" t="s">
        <v>15</v>
      </c>
      <c r="C24" s="188">
        <v>2.4689999999999998E-4</v>
      </c>
      <c r="D24" s="188">
        <v>2.677E-4</v>
      </c>
      <c r="E24" s="191">
        <v>2458158</v>
      </c>
      <c r="F24" s="190"/>
      <c r="G24" s="191">
        <v>179398</v>
      </c>
      <c r="H24" s="191">
        <v>234263</v>
      </c>
      <c r="I24" s="191">
        <v>493289</v>
      </c>
      <c r="J24" s="191">
        <v>41560</v>
      </c>
      <c r="K24" s="190"/>
      <c r="L24" s="191">
        <v>24669</v>
      </c>
      <c r="M24" s="3"/>
      <c r="N24" s="191">
        <v>0</v>
      </c>
      <c r="O24" s="191">
        <v>67039</v>
      </c>
      <c r="P24" s="190"/>
      <c r="Q24" s="191">
        <v>563019</v>
      </c>
      <c r="R24" s="191">
        <v>72395</v>
      </c>
      <c r="S24" s="191">
        <v>635414</v>
      </c>
      <c r="T24" s="191">
        <f t="shared" si="1"/>
        <v>4688124.6080999998</v>
      </c>
      <c r="U24" s="191">
        <v>586996</v>
      </c>
      <c r="V24" s="191">
        <f t="shared" si="2"/>
        <v>18987949000</v>
      </c>
      <c r="W24" s="191">
        <f t="shared" si="3"/>
        <v>2377464560.5508304</v>
      </c>
    </row>
    <row r="25" spans="1:28">
      <c r="A25" s="204">
        <v>12150</v>
      </c>
      <c r="B25" s="184" t="s">
        <v>16</v>
      </c>
      <c r="C25" s="188">
        <v>4.5399999999999999E-5</v>
      </c>
      <c r="D25" s="188">
        <v>4.07E-5</v>
      </c>
      <c r="E25" s="191">
        <v>452006</v>
      </c>
      <c r="F25" s="190"/>
      <c r="G25" s="191">
        <v>32988</v>
      </c>
      <c r="H25" s="191">
        <v>43076</v>
      </c>
      <c r="I25" s="191">
        <v>90706</v>
      </c>
      <c r="J25" s="191">
        <v>18518</v>
      </c>
      <c r="K25" s="190"/>
      <c r="L25" s="191">
        <v>4536</v>
      </c>
      <c r="M25" s="3"/>
      <c r="N25" s="191">
        <v>0</v>
      </c>
      <c r="O25" s="191">
        <v>10231</v>
      </c>
      <c r="P25" s="190"/>
      <c r="Q25" s="191">
        <v>103528</v>
      </c>
      <c r="R25" s="191">
        <v>9249</v>
      </c>
      <c r="S25" s="191">
        <v>112777</v>
      </c>
      <c r="T25" s="191">
        <f t="shared" si="1"/>
        <v>862052.88459999999</v>
      </c>
      <c r="U25" s="191">
        <v>107937</v>
      </c>
      <c r="V25" s="191">
        <f t="shared" si="2"/>
        <v>18987949000</v>
      </c>
      <c r="W25" s="191">
        <f t="shared" si="3"/>
        <v>2377466960.3524232</v>
      </c>
    </row>
    <row r="26" spans="1:28">
      <c r="A26" s="204">
        <v>12160</v>
      </c>
      <c r="B26" s="184" t="s">
        <v>17</v>
      </c>
      <c r="C26" s="188">
        <v>1.8783999999999999E-3</v>
      </c>
      <c r="D26" s="188">
        <v>1.8461E-3</v>
      </c>
      <c r="E26" s="191">
        <v>18701518</v>
      </c>
      <c r="F26" s="190"/>
      <c r="G26" s="191">
        <v>1364849</v>
      </c>
      <c r="H26" s="191">
        <v>1782258</v>
      </c>
      <c r="I26" s="191">
        <v>3752914</v>
      </c>
      <c r="J26" s="191">
        <v>764685</v>
      </c>
      <c r="K26" s="190"/>
      <c r="L26" s="191">
        <v>187682</v>
      </c>
      <c r="M26" s="3"/>
      <c r="N26" s="191">
        <v>0</v>
      </c>
      <c r="O26" s="191">
        <v>0</v>
      </c>
      <c r="P26" s="190"/>
      <c r="Q26" s="191">
        <v>4283413</v>
      </c>
      <c r="R26" s="191">
        <v>545671</v>
      </c>
      <c r="S26" s="191">
        <v>4829084</v>
      </c>
      <c r="T26" s="191">
        <f t="shared" si="1"/>
        <v>35666963.401599996</v>
      </c>
      <c r="U26" s="191">
        <v>4465828</v>
      </c>
      <c r="V26" s="191">
        <f t="shared" si="2"/>
        <v>18987949000</v>
      </c>
      <c r="W26" s="191">
        <f t="shared" si="3"/>
        <v>2377463798.9778538</v>
      </c>
    </row>
    <row r="27" spans="1:28" s="203" customFormat="1">
      <c r="A27" s="218" t="s">
        <v>451</v>
      </c>
      <c r="B27" s="203" t="s">
        <v>457</v>
      </c>
      <c r="C27" s="47">
        <v>1.5E-6</v>
      </c>
      <c r="D27" s="47">
        <v>3.8E-6</v>
      </c>
      <c r="E27" s="3">
        <v>14934</v>
      </c>
      <c r="F27" s="190"/>
      <c r="G27" s="3">
        <v>1090</v>
      </c>
      <c r="H27" s="3">
        <v>1423</v>
      </c>
      <c r="I27" s="3">
        <v>2997</v>
      </c>
      <c r="J27" s="3">
        <v>6757</v>
      </c>
      <c r="K27" s="190"/>
      <c r="L27" s="3">
        <v>150</v>
      </c>
      <c r="M27" s="3"/>
      <c r="N27" s="3">
        <v>0</v>
      </c>
      <c r="O27" s="3">
        <v>11615</v>
      </c>
      <c r="P27" s="190"/>
      <c r="Q27" s="3">
        <v>3421</v>
      </c>
      <c r="R27" s="3">
        <v>-493</v>
      </c>
      <c r="S27" s="3">
        <v>2928</v>
      </c>
      <c r="T27" s="3">
        <f t="shared" si="1"/>
        <v>28481.923500000001</v>
      </c>
      <c r="U27" s="3">
        <v>3566</v>
      </c>
      <c r="V27" s="191">
        <f t="shared" si="2"/>
        <v>18987949000</v>
      </c>
      <c r="W27" s="191">
        <f t="shared" si="3"/>
        <v>2377333333.3333335</v>
      </c>
    </row>
    <row r="28" spans="1:28" s="203" customFormat="1">
      <c r="A28" s="218" t="s">
        <v>452</v>
      </c>
      <c r="B28" s="203" t="s">
        <v>453</v>
      </c>
      <c r="C28" s="47">
        <v>4.8564799999999998E-2</v>
      </c>
      <c r="D28" s="47">
        <v>4.7928199999999997E-2</v>
      </c>
      <c r="E28" s="3">
        <v>483515471</v>
      </c>
      <c r="F28" s="190"/>
      <c r="G28" s="3">
        <v>35287281</v>
      </c>
      <c r="H28" s="3">
        <v>46079108</v>
      </c>
      <c r="I28" s="3">
        <v>97029119</v>
      </c>
      <c r="J28" s="3">
        <v>14175297</v>
      </c>
      <c r="K28" s="190"/>
      <c r="L28" s="3">
        <v>4852401</v>
      </c>
      <c r="M28" s="3"/>
      <c r="N28" s="3">
        <v>0</v>
      </c>
      <c r="O28" s="3">
        <v>94009</v>
      </c>
      <c r="P28" s="190"/>
      <c r="Q28" s="3">
        <v>110744839</v>
      </c>
      <c r="R28" s="3">
        <v>6814051</v>
      </c>
      <c r="S28" s="3">
        <v>117558890</v>
      </c>
      <c r="T28" s="3">
        <f t="shared" si="1"/>
        <v>922145945.59519994</v>
      </c>
      <c r="U28" s="3">
        <v>115461064</v>
      </c>
      <c r="V28" s="191">
        <f t="shared" si="2"/>
        <v>18987949000</v>
      </c>
      <c r="W28" s="191">
        <f t="shared" si="3"/>
        <v>2377464006.8526998</v>
      </c>
    </row>
    <row r="29" spans="1:28" s="203" customFormat="1">
      <c r="A29" s="218">
        <v>12220</v>
      </c>
      <c r="B29" s="203" t="s">
        <v>465</v>
      </c>
      <c r="C29" s="47">
        <v>4.85663E-2</v>
      </c>
      <c r="D29" s="47">
        <v>4.7931999999999995E-2</v>
      </c>
      <c r="E29" s="3">
        <f>SUM(E27:E28)</f>
        <v>483530405</v>
      </c>
      <c r="F29" s="3">
        <f t="shared" ref="F29" si="4">SUM(F27:F28)</f>
        <v>0</v>
      </c>
      <c r="G29" s="3">
        <v>35288371</v>
      </c>
      <c r="H29" s="3">
        <v>46080531</v>
      </c>
      <c r="I29" s="3">
        <v>97032116</v>
      </c>
      <c r="J29" s="3">
        <v>14182054</v>
      </c>
      <c r="K29" s="3">
        <v>0</v>
      </c>
      <c r="L29" s="3">
        <v>4852551</v>
      </c>
      <c r="M29" s="3">
        <v>0</v>
      </c>
      <c r="N29" s="3">
        <v>0</v>
      </c>
      <c r="O29" s="3">
        <v>105624</v>
      </c>
      <c r="P29" s="3"/>
      <c r="Q29" s="3">
        <v>110748260</v>
      </c>
      <c r="R29" s="3">
        <v>6813558</v>
      </c>
      <c r="S29" s="3">
        <v>117561818</v>
      </c>
      <c r="T29" s="3">
        <f t="shared" si="1"/>
        <v>922174427.5187</v>
      </c>
      <c r="U29" s="3">
        <v>115464630</v>
      </c>
      <c r="V29" s="191">
        <f t="shared" si="2"/>
        <v>18987949000</v>
      </c>
      <c r="W29" s="191">
        <f t="shared" si="3"/>
        <v>2377464002.8167682</v>
      </c>
    </row>
    <row r="30" spans="1:28">
      <c r="A30" s="204">
        <v>12510</v>
      </c>
      <c r="B30" s="184" t="s">
        <v>19</v>
      </c>
      <c r="C30" s="188">
        <v>4.6589999999999999E-3</v>
      </c>
      <c r="D30" s="188">
        <v>5.3429000000000003E-3</v>
      </c>
      <c r="E30" s="191">
        <v>46385419</v>
      </c>
      <c r="F30" s="190"/>
      <c r="G30" s="191">
        <v>3385239</v>
      </c>
      <c r="H30" s="191">
        <v>4420538</v>
      </c>
      <c r="I30" s="191">
        <v>9308361</v>
      </c>
      <c r="J30" s="191">
        <v>617188</v>
      </c>
      <c r="K30" s="190"/>
      <c r="L30" s="191">
        <v>465509</v>
      </c>
      <c r="M30" s="3"/>
      <c r="N30" s="191">
        <v>0</v>
      </c>
      <c r="O30" s="191">
        <v>1699585</v>
      </c>
      <c r="P30" s="190"/>
      <c r="Q30" s="191">
        <v>10624160</v>
      </c>
      <c r="R30" s="191">
        <v>-493945</v>
      </c>
      <c r="S30" s="191">
        <v>10130215</v>
      </c>
      <c r="T30" s="191">
        <f t="shared" si="1"/>
        <v>88464854.391000003</v>
      </c>
      <c r="U30" s="191">
        <v>11076605</v>
      </c>
      <c r="V30" s="191">
        <f t="shared" si="2"/>
        <v>18987949000</v>
      </c>
      <c r="W30" s="191">
        <f t="shared" si="3"/>
        <v>2377464048.0789871</v>
      </c>
    </row>
    <row r="31" spans="1:28">
      <c r="A31" s="204">
        <v>12600</v>
      </c>
      <c r="B31" s="184" t="s">
        <v>20</v>
      </c>
      <c r="C31" s="188">
        <v>2.0189000000000001E-3</v>
      </c>
      <c r="D31" s="188">
        <v>1.4484000000000001E-3</v>
      </c>
      <c r="E31" s="191">
        <v>20100348</v>
      </c>
      <c r="F31" s="190"/>
      <c r="G31" s="191">
        <v>1466937</v>
      </c>
      <c r="H31" s="191">
        <v>1915567</v>
      </c>
      <c r="I31" s="191">
        <v>4033623</v>
      </c>
      <c r="J31" s="191">
        <v>2795948</v>
      </c>
      <c r="K31" s="190"/>
      <c r="L31" s="191">
        <v>201720</v>
      </c>
      <c r="M31" s="3"/>
      <c r="N31" s="191">
        <v>0</v>
      </c>
      <c r="O31" s="191">
        <v>0</v>
      </c>
      <c r="P31" s="190"/>
      <c r="Q31" s="191">
        <v>4603803</v>
      </c>
      <c r="R31" s="191">
        <v>968455</v>
      </c>
      <c r="S31" s="191">
        <v>5572258</v>
      </c>
      <c r="T31" s="191">
        <f t="shared" si="1"/>
        <v>38334770.236100003</v>
      </c>
      <c r="U31" s="191">
        <v>4799862</v>
      </c>
      <c r="V31" s="191">
        <f t="shared" si="2"/>
        <v>18987949000</v>
      </c>
      <c r="W31" s="191">
        <f t="shared" si="3"/>
        <v>2377463965.5257812</v>
      </c>
    </row>
    <row r="32" spans="1:28">
      <c r="A32" s="204">
        <v>12700</v>
      </c>
      <c r="B32" s="184" t="s">
        <v>21</v>
      </c>
      <c r="C32" s="188">
        <v>1.1559000000000001E-3</v>
      </c>
      <c r="D32" s="188">
        <v>1.1355E-3</v>
      </c>
      <c r="E32" s="191">
        <v>11508243</v>
      </c>
      <c r="F32" s="190"/>
      <c r="G32" s="191">
        <v>839879</v>
      </c>
      <c r="H32" s="191">
        <v>1096738</v>
      </c>
      <c r="I32" s="191">
        <v>2309408</v>
      </c>
      <c r="J32" s="191">
        <v>500519</v>
      </c>
      <c r="K32" s="190"/>
      <c r="L32" s="191">
        <v>115493</v>
      </c>
      <c r="M32" s="3"/>
      <c r="N32" s="191">
        <v>0</v>
      </c>
      <c r="O32" s="191">
        <v>9111</v>
      </c>
      <c r="P32" s="190"/>
      <c r="Q32" s="191">
        <v>2635859</v>
      </c>
      <c r="R32" s="191">
        <v>181036</v>
      </c>
      <c r="S32" s="191">
        <v>2816895</v>
      </c>
      <c r="T32" s="191">
        <f t="shared" si="1"/>
        <v>21948170.2491</v>
      </c>
      <c r="U32" s="191">
        <v>2748111</v>
      </c>
      <c r="V32" s="191">
        <f t="shared" si="2"/>
        <v>18987949000</v>
      </c>
      <c r="W32" s="191">
        <f t="shared" si="3"/>
        <v>2377464313.5219307</v>
      </c>
    </row>
    <row r="33" spans="1:23">
      <c r="A33" s="204">
        <v>13500</v>
      </c>
      <c r="B33" s="184" t="s">
        <v>22</v>
      </c>
      <c r="C33" s="188">
        <v>4.5323999999999998E-3</v>
      </c>
      <c r="D33" s="188">
        <v>4.4362000000000004E-3</v>
      </c>
      <c r="E33" s="191">
        <v>45124978</v>
      </c>
      <c r="F33" s="190"/>
      <c r="G33" s="191">
        <v>3293251</v>
      </c>
      <c r="H33" s="191">
        <v>4300418</v>
      </c>
      <c r="I33" s="191">
        <v>9055422</v>
      </c>
      <c r="J33" s="191">
        <v>1713545</v>
      </c>
      <c r="K33" s="190"/>
      <c r="L33" s="191">
        <v>452859</v>
      </c>
      <c r="M33" s="3"/>
      <c r="N33" s="191">
        <v>0</v>
      </c>
      <c r="O33" s="191">
        <v>0</v>
      </c>
      <c r="P33" s="190"/>
      <c r="Q33" s="191">
        <v>10335467</v>
      </c>
      <c r="R33" s="191">
        <v>870100</v>
      </c>
      <c r="S33" s="191">
        <v>11205567</v>
      </c>
      <c r="T33" s="191">
        <f t="shared" si="1"/>
        <v>86060980.047600001</v>
      </c>
      <c r="U33" s="191">
        <v>10775618</v>
      </c>
      <c r="V33" s="191">
        <f t="shared" si="2"/>
        <v>18987949000</v>
      </c>
      <c r="W33" s="191">
        <f t="shared" si="3"/>
        <v>2377464036.7134409</v>
      </c>
    </row>
    <row r="34" spans="1:23">
      <c r="A34" s="204">
        <v>13700</v>
      </c>
      <c r="B34" s="184" t="s">
        <v>23</v>
      </c>
      <c r="C34" s="188">
        <v>4.8430000000000001E-4</v>
      </c>
      <c r="D34" s="188">
        <v>4.7780000000000001E-4</v>
      </c>
      <c r="E34" s="191">
        <v>4821734</v>
      </c>
      <c r="F34" s="190"/>
      <c r="G34" s="191">
        <v>351893</v>
      </c>
      <c r="H34" s="191">
        <v>459512</v>
      </c>
      <c r="I34" s="191">
        <v>967598</v>
      </c>
      <c r="J34" s="191">
        <v>144568</v>
      </c>
      <c r="K34" s="190"/>
      <c r="L34" s="191">
        <v>48389</v>
      </c>
      <c r="M34" s="3"/>
      <c r="N34" s="191">
        <v>0</v>
      </c>
      <c r="O34" s="191">
        <v>46419</v>
      </c>
      <c r="P34" s="190"/>
      <c r="Q34" s="191">
        <v>1104374</v>
      </c>
      <c r="R34" s="191">
        <v>14891</v>
      </c>
      <c r="S34" s="191">
        <v>1119265</v>
      </c>
      <c r="T34" s="191">
        <f t="shared" si="1"/>
        <v>9195863.7006999999</v>
      </c>
      <c r="U34" s="191">
        <v>1151406</v>
      </c>
      <c r="V34" s="191">
        <f t="shared" si="2"/>
        <v>18987949000</v>
      </c>
      <c r="W34" s="191">
        <f t="shared" si="3"/>
        <v>2377464381.5816641</v>
      </c>
    </row>
    <row r="35" spans="1:23">
      <c r="A35" s="204">
        <v>14200</v>
      </c>
      <c r="B35" s="184" t="s">
        <v>282</v>
      </c>
      <c r="C35" s="188">
        <v>0</v>
      </c>
      <c r="D35" s="188">
        <v>0</v>
      </c>
      <c r="E35" s="191">
        <v>0</v>
      </c>
      <c r="F35" s="190"/>
      <c r="G35" s="191">
        <v>0</v>
      </c>
      <c r="H35" s="191">
        <v>0</v>
      </c>
      <c r="I35" s="191">
        <v>0</v>
      </c>
      <c r="J35" s="191">
        <v>0</v>
      </c>
      <c r="K35" s="190"/>
      <c r="L35" s="191">
        <v>0</v>
      </c>
      <c r="M35" s="3"/>
      <c r="N35" s="191">
        <v>0</v>
      </c>
      <c r="O35" s="191">
        <v>0</v>
      </c>
      <c r="P35" s="190"/>
      <c r="Q35" s="191">
        <v>0</v>
      </c>
      <c r="R35" s="191">
        <v>-2002</v>
      </c>
      <c r="S35" s="191">
        <v>-2002</v>
      </c>
      <c r="T35" s="191">
        <f t="shared" si="1"/>
        <v>0</v>
      </c>
      <c r="U35" s="191">
        <v>0</v>
      </c>
      <c r="V35" s="191" t="e">
        <f t="shared" si="2"/>
        <v>#DIV/0!</v>
      </c>
      <c r="W35" s="191" t="e">
        <f t="shared" si="3"/>
        <v>#DIV/0!</v>
      </c>
    </row>
    <row r="36" spans="1:23">
      <c r="A36" s="204">
        <v>14300</v>
      </c>
      <c r="B36" s="184" t="s">
        <v>364</v>
      </c>
      <c r="C36" s="188">
        <v>1.5508E-3</v>
      </c>
      <c r="D36" s="188">
        <v>1.6612E-3</v>
      </c>
      <c r="E36" s="191">
        <v>15439903</v>
      </c>
      <c r="F36" s="190"/>
      <c r="G36" s="191">
        <v>1126814</v>
      </c>
      <c r="H36" s="191">
        <v>1471425</v>
      </c>
      <c r="I36" s="191">
        <v>3098391</v>
      </c>
      <c r="J36" s="191">
        <v>647546</v>
      </c>
      <c r="K36" s="190"/>
      <c r="L36" s="191">
        <v>154950</v>
      </c>
      <c r="M36" s="3"/>
      <c r="N36" s="191">
        <v>0</v>
      </c>
      <c r="O36" s="191">
        <v>418943</v>
      </c>
      <c r="P36" s="190"/>
      <c r="Q36" s="191">
        <v>3536370</v>
      </c>
      <c r="R36" s="191">
        <v>223185</v>
      </c>
      <c r="S36" s="191">
        <v>3759555</v>
      </c>
      <c r="T36" s="191">
        <f t="shared" si="1"/>
        <v>29446511.3092</v>
      </c>
      <c r="U36" s="191">
        <v>3686971</v>
      </c>
      <c r="V36" s="191">
        <f t="shared" si="2"/>
        <v>18987949000</v>
      </c>
      <c r="W36" s="191">
        <f t="shared" si="3"/>
        <v>2377463889.6053648</v>
      </c>
    </row>
    <row r="37" spans="1:23">
      <c r="A37" s="204">
        <v>14300.2</v>
      </c>
      <c r="B37" s="184" t="s">
        <v>365</v>
      </c>
      <c r="C37" s="188">
        <v>1.6190000000000001E-4</v>
      </c>
      <c r="D37" s="188">
        <v>1.9479999999999999E-4</v>
      </c>
      <c r="E37" s="191">
        <v>1611891</v>
      </c>
      <c r="F37" s="190"/>
      <c r="G37" s="191">
        <v>117637</v>
      </c>
      <c r="H37" s="191">
        <v>153613</v>
      </c>
      <c r="I37" s="191">
        <v>323465</v>
      </c>
      <c r="J37" s="191">
        <v>88722</v>
      </c>
      <c r="K37" s="190"/>
      <c r="L37" s="191">
        <v>16176</v>
      </c>
      <c r="M37" s="3"/>
      <c r="N37" s="191">
        <v>0</v>
      </c>
      <c r="O37" s="191">
        <v>118145</v>
      </c>
      <c r="P37" s="190"/>
      <c r="Q37" s="191">
        <v>369189</v>
      </c>
      <c r="R37" s="191">
        <v>132</v>
      </c>
      <c r="S37" s="191">
        <v>369321</v>
      </c>
      <c r="T37" s="191">
        <f t="shared" si="1"/>
        <v>3074148.9431000003</v>
      </c>
      <c r="U37" s="191">
        <v>384911</v>
      </c>
      <c r="V37" s="191">
        <f t="shared" si="2"/>
        <v>18987949000</v>
      </c>
      <c r="W37" s="191">
        <f t="shared" si="3"/>
        <v>2377461395.9234095</v>
      </c>
    </row>
    <row r="38" spans="1:23">
      <c r="A38" s="204">
        <v>18400</v>
      </c>
      <c r="B38" s="184" t="s">
        <v>25</v>
      </c>
      <c r="C38" s="188">
        <v>5.5973000000000004E-3</v>
      </c>
      <c r="D38" s="188">
        <v>5.5510999999999998E-3</v>
      </c>
      <c r="E38" s="191">
        <v>55727217</v>
      </c>
      <c r="F38" s="190"/>
      <c r="G38" s="191">
        <v>4067009</v>
      </c>
      <c r="H38" s="191">
        <v>5310813</v>
      </c>
      <c r="I38" s="191">
        <v>11183019</v>
      </c>
      <c r="J38" s="191">
        <v>1343422</v>
      </c>
      <c r="K38" s="190"/>
      <c r="L38" s="191">
        <v>559260</v>
      </c>
      <c r="M38" s="3"/>
      <c r="N38" s="191">
        <v>0</v>
      </c>
      <c r="O38" s="191">
        <v>0</v>
      </c>
      <c r="P38" s="190"/>
      <c r="Q38" s="191">
        <v>12763814</v>
      </c>
      <c r="R38" s="191">
        <v>799777</v>
      </c>
      <c r="S38" s="191">
        <v>13563591</v>
      </c>
      <c r="T38" s="191">
        <f t="shared" si="1"/>
        <v>106281246.9377</v>
      </c>
      <c r="U38" s="191">
        <v>13307379</v>
      </c>
      <c r="V38" s="191">
        <f t="shared" si="2"/>
        <v>18987949000</v>
      </c>
      <c r="W38" s="191">
        <f t="shared" si="3"/>
        <v>2377463955.8358493</v>
      </c>
    </row>
    <row r="39" spans="1:23">
      <c r="A39" s="204">
        <v>18600</v>
      </c>
      <c r="B39" s="184" t="s">
        <v>26</v>
      </c>
      <c r="C39" s="188">
        <v>1.5999999999999999E-5</v>
      </c>
      <c r="D39" s="188">
        <v>1.56E-5</v>
      </c>
      <c r="E39" s="191">
        <v>159297</v>
      </c>
      <c r="F39" s="190"/>
      <c r="G39" s="191">
        <v>11626</v>
      </c>
      <c r="H39" s="191">
        <v>15181</v>
      </c>
      <c r="I39" s="191">
        <v>31967</v>
      </c>
      <c r="J39" s="191">
        <v>9671</v>
      </c>
      <c r="K39" s="190"/>
      <c r="L39" s="191">
        <v>1599</v>
      </c>
      <c r="M39" s="3"/>
      <c r="N39" s="191">
        <v>0</v>
      </c>
      <c r="O39" s="191">
        <v>16834</v>
      </c>
      <c r="P39" s="190"/>
      <c r="Q39" s="191">
        <v>36486</v>
      </c>
      <c r="R39" s="191">
        <v>-4760</v>
      </c>
      <c r="S39" s="191">
        <v>31726</v>
      </c>
      <c r="T39" s="191">
        <f t="shared" si="1"/>
        <v>303807.18400000001</v>
      </c>
      <c r="U39" s="191">
        <v>38039</v>
      </c>
      <c r="V39" s="191">
        <f t="shared" si="2"/>
        <v>18987949000</v>
      </c>
      <c r="W39" s="191">
        <f t="shared" si="3"/>
        <v>2377437500</v>
      </c>
    </row>
    <row r="40" spans="1:23">
      <c r="A40" s="204">
        <v>18640</v>
      </c>
      <c r="B40" s="184" t="s">
        <v>27</v>
      </c>
      <c r="C40" s="188">
        <v>1.7E-6</v>
      </c>
      <c r="D40" s="188">
        <v>0</v>
      </c>
      <c r="E40" s="191">
        <v>16925</v>
      </c>
      <c r="F40" s="190"/>
      <c r="G40" s="191">
        <v>1235</v>
      </c>
      <c r="H40" s="191">
        <v>1613</v>
      </c>
      <c r="I40" s="191">
        <v>3396</v>
      </c>
      <c r="J40" s="191">
        <v>7984</v>
      </c>
      <c r="K40" s="190"/>
      <c r="L40" s="191">
        <v>170</v>
      </c>
      <c r="M40" s="3"/>
      <c r="N40" s="191">
        <v>0</v>
      </c>
      <c r="O40" s="191">
        <v>1288</v>
      </c>
      <c r="P40" s="190"/>
      <c r="Q40" s="191">
        <v>3877</v>
      </c>
      <c r="R40" s="191">
        <v>-1499</v>
      </c>
      <c r="S40" s="191">
        <v>2378</v>
      </c>
      <c r="T40" s="191">
        <f t="shared" si="1"/>
        <v>32279.513300000002</v>
      </c>
      <c r="U40" s="191">
        <v>4042</v>
      </c>
      <c r="V40" s="191">
        <f t="shared" si="2"/>
        <v>18987949000</v>
      </c>
      <c r="W40" s="191">
        <f t="shared" si="3"/>
        <v>2377647058.8235292</v>
      </c>
    </row>
    <row r="41" spans="1:23">
      <c r="A41" s="204">
        <v>18670</v>
      </c>
      <c r="B41" s="184" t="s">
        <v>283</v>
      </c>
      <c r="C41" s="188">
        <v>0</v>
      </c>
      <c r="D41" s="188">
        <v>0</v>
      </c>
      <c r="E41" s="191">
        <v>0</v>
      </c>
      <c r="F41" s="190"/>
      <c r="G41" s="191">
        <v>0</v>
      </c>
      <c r="H41" s="191">
        <v>0</v>
      </c>
      <c r="I41" s="191">
        <v>0</v>
      </c>
      <c r="J41" s="191">
        <v>0</v>
      </c>
      <c r="K41" s="190"/>
      <c r="L41" s="191">
        <v>0</v>
      </c>
      <c r="M41" s="3"/>
      <c r="N41" s="191">
        <v>0</v>
      </c>
      <c r="O41" s="191">
        <v>2504</v>
      </c>
      <c r="P41" s="190"/>
      <c r="Q41" s="191">
        <v>0</v>
      </c>
      <c r="R41" s="191">
        <v>-5278</v>
      </c>
      <c r="S41" s="191">
        <v>-5278</v>
      </c>
      <c r="T41" s="191">
        <f t="shared" si="1"/>
        <v>0</v>
      </c>
      <c r="U41" s="191">
        <v>0</v>
      </c>
      <c r="V41" s="191" t="e">
        <f t="shared" si="2"/>
        <v>#DIV/0!</v>
      </c>
      <c r="W41" s="191" t="e">
        <f t="shared" si="3"/>
        <v>#DIV/0!</v>
      </c>
    </row>
    <row r="42" spans="1:23">
      <c r="A42" s="204">
        <v>18690</v>
      </c>
      <c r="B42" s="184" t="s">
        <v>28</v>
      </c>
      <c r="C42" s="188">
        <v>0</v>
      </c>
      <c r="D42" s="188">
        <v>0</v>
      </c>
      <c r="E42" s="191">
        <v>0</v>
      </c>
      <c r="F42" s="190"/>
      <c r="G42" s="191">
        <v>0</v>
      </c>
      <c r="H42" s="191">
        <v>0</v>
      </c>
      <c r="I42" s="191">
        <v>0</v>
      </c>
      <c r="J42" s="191">
        <v>0</v>
      </c>
      <c r="K42" s="190"/>
      <c r="L42" s="191">
        <v>0</v>
      </c>
      <c r="M42" s="3"/>
      <c r="N42" s="191">
        <v>0</v>
      </c>
      <c r="O42" s="191">
        <v>11942</v>
      </c>
      <c r="P42" s="190"/>
      <c r="Q42" s="191">
        <v>0</v>
      </c>
      <c r="R42" s="191">
        <v>-1880</v>
      </c>
      <c r="S42" s="191">
        <v>-1880</v>
      </c>
      <c r="T42" s="191">
        <f t="shared" si="1"/>
        <v>0</v>
      </c>
      <c r="U42" s="191">
        <v>0</v>
      </c>
      <c r="V42" s="191" t="e">
        <f t="shared" si="2"/>
        <v>#DIV/0!</v>
      </c>
      <c r="W42" s="191" t="e">
        <f t="shared" si="3"/>
        <v>#DIV/0!</v>
      </c>
    </row>
    <row r="43" spans="1:23">
      <c r="A43" s="204">
        <v>18740</v>
      </c>
      <c r="B43" s="184" t="s">
        <v>29</v>
      </c>
      <c r="C43" s="188">
        <v>8.3999999999999992E-6</v>
      </c>
      <c r="D43" s="188">
        <v>8.3000000000000002E-6</v>
      </c>
      <c r="E43" s="191">
        <v>83631</v>
      </c>
      <c r="F43" s="190"/>
      <c r="G43" s="191">
        <v>6103</v>
      </c>
      <c r="H43" s="191">
        <v>7970</v>
      </c>
      <c r="I43" s="191">
        <v>16783</v>
      </c>
      <c r="J43" s="191">
        <v>5037</v>
      </c>
      <c r="K43" s="190"/>
      <c r="L43" s="191">
        <v>839</v>
      </c>
      <c r="M43" s="3"/>
      <c r="N43" s="191">
        <v>0</v>
      </c>
      <c r="O43" s="191">
        <v>219</v>
      </c>
      <c r="P43" s="190"/>
      <c r="Q43" s="191">
        <v>19155</v>
      </c>
      <c r="R43" s="191">
        <v>2450</v>
      </c>
      <c r="S43" s="191">
        <v>21605</v>
      </c>
      <c r="T43" s="191">
        <f t="shared" si="1"/>
        <v>159498.77159999998</v>
      </c>
      <c r="U43" s="191">
        <v>19971</v>
      </c>
      <c r="V43" s="191">
        <f t="shared" si="2"/>
        <v>18987949000</v>
      </c>
      <c r="W43" s="191">
        <f t="shared" si="3"/>
        <v>2377500000</v>
      </c>
    </row>
    <row r="44" spans="1:23">
      <c r="A44" s="204">
        <v>18780</v>
      </c>
      <c r="B44" s="184" t="s">
        <v>438</v>
      </c>
      <c r="C44" s="188">
        <v>2.0100000000000001E-5</v>
      </c>
      <c r="D44" s="188">
        <v>1.3200000000000001E-5</v>
      </c>
      <c r="E44" s="191">
        <v>200117</v>
      </c>
      <c r="F44" s="190"/>
      <c r="G44" s="191">
        <v>14605</v>
      </c>
      <c r="H44" s="191">
        <v>19071</v>
      </c>
      <c r="I44" s="191">
        <v>40158</v>
      </c>
      <c r="J44" s="191">
        <v>33649</v>
      </c>
      <c r="K44" s="190"/>
      <c r="L44" s="191">
        <v>2008</v>
      </c>
      <c r="M44" s="3"/>
      <c r="N44" s="191">
        <v>0</v>
      </c>
      <c r="O44" s="191">
        <v>2835</v>
      </c>
      <c r="P44" s="190"/>
      <c r="Q44" s="191">
        <v>45835</v>
      </c>
      <c r="R44" s="191">
        <v>15439</v>
      </c>
      <c r="S44" s="191">
        <v>61274</v>
      </c>
      <c r="T44" s="191">
        <f t="shared" si="1"/>
        <v>381657.77490000002</v>
      </c>
      <c r="U44" s="191">
        <v>47787</v>
      </c>
      <c r="V44" s="191">
        <f t="shared" si="2"/>
        <v>18987949000</v>
      </c>
      <c r="W44" s="191">
        <f t="shared" si="3"/>
        <v>2377462686.5671639</v>
      </c>
    </row>
    <row r="45" spans="1:23">
      <c r="A45" s="204">
        <v>19005</v>
      </c>
      <c r="B45" s="184" t="s">
        <v>31</v>
      </c>
      <c r="C45" s="188">
        <v>7.9659999999999996E-4</v>
      </c>
      <c r="D45" s="188">
        <v>7.7510000000000003E-4</v>
      </c>
      <c r="E45" s="191">
        <v>7931020</v>
      </c>
      <c r="F45" s="190"/>
      <c r="G45" s="191">
        <v>578811</v>
      </c>
      <c r="H45" s="191">
        <v>755828</v>
      </c>
      <c r="I45" s="191">
        <v>1591552</v>
      </c>
      <c r="J45" s="191">
        <v>483790</v>
      </c>
      <c r="K45" s="190"/>
      <c r="L45" s="191">
        <v>79593</v>
      </c>
      <c r="M45" s="3"/>
      <c r="N45" s="191">
        <v>0</v>
      </c>
      <c r="O45" s="191">
        <v>0</v>
      </c>
      <c r="P45" s="190"/>
      <c r="Q45" s="191">
        <v>1816528</v>
      </c>
      <c r="R45" s="191">
        <v>229947</v>
      </c>
      <c r="S45" s="191">
        <v>2046475</v>
      </c>
      <c r="T45" s="191">
        <f t="shared" si="1"/>
        <v>15125800.1734</v>
      </c>
      <c r="U45" s="191">
        <v>1893888</v>
      </c>
      <c r="V45" s="191">
        <f t="shared" si="2"/>
        <v>18987949000</v>
      </c>
      <c r="W45" s="191">
        <f t="shared" si="3"/>
        <v>2377464222.9475269</v>
      </c>
    </row>
    <row r="46" spans="1:23">
      <c r="A46" s="204">
        <v>19100</v>
      </c>
      <c r="B46" s="184" t="s">
        <v>32</v>
      </c>
      <c r="C46" s="188">
        <v>7.0080400000000001E-2</v>
      </c>
      <c r="D46" s="188">
        <v>6.9808099999999998E-2</v>
      </c>
      <c r="E46" s="191">
        <v>697726700</v>
      </c>
      <c r="F46" s="190"/>
      <c r="G46" s="191">
        <v>50920559</v>
      </c>
      <c r="H46" s="191">
        <v>66493475</v>
      </c>
      <c r="I46" s="191">
        <v>140015804</v>
      </c>
      <c r="J46" s="191">
        <v>8986197</v>
      </c>
      <c r="K46" s="190"/>
      <c r="L46" s="191">
        <v>7002153</v>
      </c>
      <c r="M46" s="3"/>
      <c r="N46" s="191">
        <v>0</v>
      </c>
      <c r="O46" s="191">
        <v>776295</v>
      </c>
      <c r="P46" s="190"/>
      <c r="Q46" s="191">
        <v>159807980</v>
      </c>
      <c r="R46" s="191">
        <v>2761851</v>
      </c>
      <c r="S46" s="191">
        <v>162569831</v>
      </c>
      <c r="T46" s="191">
        <f t="shared" si="1"/>
        <v>1330683061.0996001</v>
      </c>
      <c r="U46" s="191">
        <v>166613628</v>
      </c>
      <c r="V46" s="191">
        <f t="shared" si="2"/>
        <v>18987949000</v>
      </c>
      <c r="W46" s="191">
        <f t="shared" si="3"/>
        <v>2377463998.4931593</v>
      </c>
    </row>
    <row r="47" spans="1:23">
      <c r="A47" s="204">
        <v>20100</v>
      </c>
      <c r="B47" s="184" t="s">
        <v>33</v>
      </c>
      <c r="C47" s="188">
        <v>6.2781E-3</v>
      </c>
      <c r="D47" s="188">
        <v>6.2049000000000002E-3</v>
      </c>
      <c r="E47" s="191">
        <v>62505322</v>
      </c>
      <c r="F47" s="190"/>
      <c r="G47" s="191">
        <v>4561680</v>
      </c>
      <c r="H47" s="191">
        <v>5956768</v>
      </c>
      <c r="I47" s="191">
        <v>12543211</v>
      </c>
      <c r="J47" s="191">
        <v>1469774</v>
      </c>
      <c r="K47" s="190"/>
      <c r="L47" s="191">
        <v>627283</v>
      </c>
      <c r="M47" s="3"/>
      <c r="N47" s="191">
        <v>0</v>
      </c>
      <c r="O47" s="191">
        <v>0</v>
      </c>
      <c r="P47" s="190"/>
      <c r="Q47" s="191">
        <v>14316278</v>
      </c>
      <c r="R47" s="191">
        <v>1018322</v>
      </c>
      <c r="S47" s="191">
        <v>15334600</v>
      </c>
      <c r="T47" s="191">
        <f t="shared" si="1"/>
        <v>119208242.6169</v>
      </c>
      <c r="U47" s="191">
        <v>14925957</v>
      </c>
      <c r="V47" s="191">
        <f t="shared" si="2"/>
        <v>18987949000</v>
      </c>
      <c r="W47" s="191">
        <f t="shared" si="3"/>
        <v>2377464041.6686578</v>
      </c>
    </row>
    <row r="48" spans="1:23">
      <c r="A48" s="204">
        <v>20200</v>
      </c>
      <c r="B48" s="184" t="s">
        <v>34</v>
      </c>
      <c r="C48" s="188">
        <v>8.6269999999999999E-4</v>
      </c>
      <c r="D48" s="188">
        <v>8.229E-4</v>
      </c>
      <c r="E48" s="191">
        <v>8589118</v>
      </c>
      <c r="F48" s="190"/>
      <c r="G48" s="191">
        <v>626840</v>
      </c>
      <c r="H48" s="191">
        <v>818544</v>
      </c>
      <c r="I48" s="191">
        <v>1723615</v>
      </c>
      <c r="J48" s="191">
        <v>455653</v>
      </c>
      <c r="K48" s="190"/>
      <c r="L48" s="191">
        <v>86198</v>
      </c>
      <c r="M48" s="3"/>
      <c r="N48" s="191">
        <v>0</v>
      </c>
      <c r="O48" s="191">
        <v>0</v>
      </c>
      <c r="P48" s="190"/>
      <c r="Q48" s="191">
        <v>1967260</v>
      </c>
      <c r="R48" s="191">
        <v>232981</v>
      </c>
      <c r="S48" s="191">
        <v>2200241</v>
      </c>
      <c r="T48" s="191">
        <f t="shared" si="1"/>
        <v>16380903.602299999</v>
      </c>
      <c r="U48" s="191">
        <v>2051038</v>
      </c>
      <c r="V48" s="191">
        <f t="shared" si="2"/>
        <v>18987949000</v>
      </c>
      <c r="W48" s="191">
        <f t="shared" si="3"/>
        <v>2377463776.5155907</v>
      </c>
    </row>
    <row r="49" spans="1:23">
      <c r="A49" s="204">
        <v>20300</v>
      </c>
      <c r="B49" s="184" t="s">
        <v>35</v>
      </c>
      <c r="C49" s="188">
        <v>1.41399E-2</v>
      </c>
      <c r="D49" s="188">
        <v>1.38227E-2</v>
      </c>
      <c r="E49" s="191">
        <v>140778103</v>
      </c>
      <c r="F49" s="190"/>
      <c r="G49" s="191">
        <v>10274080</v>
      </c>
      <c r="H49" s="191">
        <v>13416177</v>
      </c>
      <c r="I49" s="191">
        <v>28250545</v>
      </c>
      <c r="J49" s="191">
        <v>2484853</v>
      </c>
      <c r="K49" s="190"/>
      <c r="L49" s="191">
        <v>1412802</v>
      </c>
      <c r="M49" s="3"/>
      <c r="N49" s="191">
        <v>0</v>
      </c>
      <c r="O49" s="191">
        <v>136147</v>
      </c>
      <c r="P49" s="190"/>
      <c r="Q49" s="191">
        <v>32243949</v>
      </c>
      <c r="R49" s="191">
        <v>1402998</v>
      </c>
      <c r="S49" s="191">
        <v>33646947</v>
      </c>
      <c r="T49" s="191">
        <f t="shared" si="1"/>
        <v>268487700.06510001</v>
      </c>
      <c r="U49" s="191">
        <v>33617103</v>
      </c>
      <c r="V49" s="191">
        <f t="shared" si="2"/>
        <v>18987949000</v>
      </c>
      <c r="W49" s="191">
        <f t="shared" si="3"/>
        <v>2377463984.8938112</v>
      </c>
    </row>
    <row r="50" spans="1:23">
      <c r="A50" s="204">
        <v>20400</v>
      </c>
      <c r="B50" s="184" t="s">
        <v>36</v>
      </c>
      <c r="C50" s="188">
        <v>9.9989999999999996E-4</v>
      </c>
      <c r="D50" s="188">
        <v>9.9360000000000008E-4</v>
      </c>
      <c r="E50" s="191">
        <v>9955093</v>
      </c>
      <c r="F50" s="190"/>
      <c r="G50" s="191">
        <v>726529</v>
      </c>
      <c r="H50" s="191">
        <v>948722</v>
      </c>
      <c r="I50" s="191">
        <v>1997731</v>
      </c>
      <c r="J50" s="191">
        <v>175527</v>
      </c>
      <c r="K50" s="190"/>
      <c r="L50" s="191">
        <v>99906</v>
      </c>
      <c r="M50" s="3"/>
      <c r="N50" s="191">
        <v>0</v>
      </c>
      <c r="O50" s="191">
        <v>369354</v>
      </c>
      <c r="P50" s="190"/>
      <c r="Q50" s="191">
        <v>2280124</v>
      </c>
      <c r="R50" s="191">
        <v>-553479</v>
      </c>
      <c r="S50" s="191">
        <v>1726645</v>
      </c>
      <c r="T50" s="191">
        <f t="shared" si="1"/>
        <v>18986050.2051</v>
      </c>
      <c r="U50" s="191">
        <v>2377226</v>
      </c>
      <c r="V50" s="191">
        <f t="shared" si="2"/>
        <v>18987949000</v>
      </c>
      <c r="W50" s="191">
        <f t="shared" si="3"/>
        <v>2377463746.3746376</v>
      </c>
    </row>
    <row r="51" spans="1:23">
      <c r="A51" s="204">
        <v>20600</v>
      </c>
      <c r="B51" s="184" t="s">
        <v>37</v>
      </c>
      <c r="C51" s="188">
        <v>2.1589000000000001E-3</v>
      </c>
      <c r="D51" s="188">
        <v>2.0533000000000001E-3</v>
      </c>
      <c r="E51" s="191">
        <v>21494201</v>
      </c>
      <c r="F51" s="190"/>
      <c r="G51" s="191">
        <v>1568661</v>
      </c>
      <c r="H51" s="191">
        <v>2048401</v>
      </c>
      <c r="I51" s="191">
        <v>4313333</v>
      </c>
      <c r="J51" s="191">
        <v>1077800</v>
      </c>
      <c r="K51" s="190"/>
      <c r="L51" s="191">
        <v>215709</v>
      </c>
      <c r="M51" s="3"/>
      <c r="N51" s="191">
        <v>0</v>
      </c>
      <c r="O51" s="191">
        <v>85005</v>
      </c>
      <c r="P51" s="190"/>
      <c r="Q51" s="191">
        <v>4923052</v>
      </c>
      <c r="R51" s="191">
        <v>337378</v>
      </c>
      <c r="S51" s="191">
        <v>5260430</v>
      </c>
      <c r="T51" s="191">
        <f t="shared" si="1"/>
        <v>40993083.096100003</v>
      </c>
      <c r="U51" s="191">
        <v>5132707</v>
      </c>
      <c r="V51" s="191">
        <f t="shared" si="2"/>
        <v>18987949000</v>
      </c>
      <c r="W51" s="191">
        <f t="shared" si="3"/>
        <v>2377463986.2893138</v>
      </c>
    </row>
    <row r="52" spans="1:23">
      <c r="A52" s="204">
        <v>20700</v>
      </c>
      <c r="B52" s="184" t="s">
        <v>38</v>
      </c>
      <c r="C52" s="188">
        <v>4.2357999999999996E-3</v>
      </c>
      <c r="D52" s="188">
        <v>4.0467999999999997E-3</v>
      </c>
      <c r="E52" s="191">
        <v>42172002</v>
      </c>
      <c r="F52" s="190"/>
      <c r="G52" s="191">
        <v>3077741</v>
      </c>
      <c r="H52" s="191">
        <v>4018999</v>
      </c>
      <c r="I52" s="191">
        <v>8462836</v>
      </c>
      <c r="J52" s="191">
        <v>2101654</v>
      </c>
      <c r="K52" s="190"/>
      <c r="L52" s="191">
        <v>423224</v>
      </c>
      <c r="M52" s="3"/>
      <c r="N52" s="191">
        <v>0</v>
      </c>
      <c r="O52" s="191">
        <v>0</v>
      </c>
      <c r="P52" s="190"/>
      <c r="Q52" s="191">
        <v>9659115</v>
      </c>
      <c r="R52" s="191">
        <v>930557</v>
      </c>
      <c r="S52" s="191">
        <v>10589672</v>
      </c>
      <c r="T52" s="191">
        <f t="shared" si="1"/>
        <v>80429154.374199986</v>
      </c>
      <c r="U52" s="191">
        <v>10070462</v>
      </c>
      <c r="V52" s="191">
        <f t="shared" si="2"/>
        <v>18987949000</v>
      </c>
      <c r="W52" s="191">
        <f t="shared" si="3"/>
        <v>2377463997.3558717</v>
      </c>
    </row>
    <row r="53" spans="1:23">
      <c r="A53" s="204">
        <v>20800</v>
      </c>
      <c r="B53" s="184" t="s">
        <v>39</v>
      </c>
      <c r="C53" s="188">
        <v>3.4954000000000001E-3</v>
      </c>
      <c r="D53" s="188">
        <v>3.5522000000000001E-3</v>
      </c>
      <c r="E53" s="191">
        <v>34800513</v>
      </c>
      <c r="F53" s="190"/>
      <c r="G53" s="191">
        <v>2539765</v>
      </c>
      <c r="H53" s="191">
        <v>3316495</v>
      </c>
      <c r="I53" s="191">
        <v>6983568</v>
      </c>
      <c r="J53" s="191">
        <v>295609</v>
      </c>
      <c r="K53" s="190"/>
      <c r="L53" s="191">
        <v>349246</v>
      </c>
      <c r="M53" s="3"/>
      <c r="N53" s="191">
        <v>0</v>
      </c>
      <c r="O53" s="191">
        <v>139853</v>
      </c>
      <c r="P53" s="190"/>
      <c r="Q53" s="191">
        <v>7970742</v>
      </c>
      <c r="R53" s="191">
        <v>-48970</v>
      </c>
      <c r="S53" s="191">
        <v>7921772</v>
      </c>
      <c r="T53" s="191">
        <f t="shared" si="1"/>
        <v>66370476.934600003</v>
      </c>
      <c r="U53" s="191">
        <v>8310188</v>
      </c>
      <c r="V53" s="191">
        <f t="shared" si="2"/>
        <v>18987949000</v>
      </c>
      <c r="W53" s="191">
        <f t="shared" si="3"/>
        <v>2377464095.6685929</v>
      </c>
    </row>
    <row r="54" spans="1:23">
      <c r="A54" s="204">
        <v>20900</v>
      </c>
      <c r="B54" s="184" t="s">
        <v>40</v>
      </c>
      <c r="C54" s="188">
        <v>5.0654000000000003E-3</v>
      </c>
      <c r="D54" s="188">
        <v>4.8830000000000002E-3</v>
      </c>
      <c r="E54" s="191">
        <v>50431573</v>
      </c>
      <c r="F54" s="190"/>
      <c r="G54" s="191">
        <v>3680530</v>
      </c>
      <c r="H54" s="191">
        <v>4806138</v>
      </c>
      <c r="I54" s="191">
        <v>10120320</v>
      </c>
      <c r="J54" s="191">
        <v>2018319</v>
      </c>
      <c r="K54" s="190"/>
      <c r="L54" s="191">
        <v>506115</v>
      </c>
      <c r="M54" s="3"/>
      <c r="N54" s="191">
        <v>0</v>
      </c>
      <c r="O54" s="191">
        <v>238253</v>
      </c>
      <c r="P54" s="190"/>
      <c r="Q54" s="191">
        <v>11550895</v>
      </c>
      <c r="R54" s="191">
        <v>300487</v>
      </c>
      <c r="S54" s="191">
        <v>11851382</v>
      </c>
      <c r="T54" s="191">
        <f t="shared" si="1"/>
        <v>96181556.864600003</v>
      </c>
      <c r="U54" s="191">
        <v>12042806</v>
      </c>
      <c r="V54" s="191">
        <f t="shared" si="2"/>
        <v>18987949000</v>
      </c>
      <c r="W54" s="191">
        <f t="shared" si="3"/>
        <v>2377463971.2559719</v>
      </c>
    </row>
    <row r="55" spans="1:23">
      <c r="A55" s="204">
        <v>21200</v>
      </c>
      <c r="B55" s="184" t="s">
        <v>41</v>
      </c>
      <c r="C55" s="188">
        <v>1.8697E-3</v>
      </c>
      <c r="D55" s="188">
        <v>1.8521E-3</v>
      </c>
      <c r="E55" s="191">
        <v>18614900</v>
      </c>
      <c r="F55" s="190"/>
      <c r="G55" s="191">
        <v>1358528</v>
      </c>
      <c r="H55" s="191">
        <v>1774003</v>
      </c>
      <c r="I55" s="191">
        <v>3735532</v>
      </c>
      <c r="J55" s="191">
        <v>580156</v>
      </c>
      <c r="K55" s="190"/>
      <c r="L55" s="191">
        <v>186813</v>
      </c>
      <c r="M55" s="3"/>
      <c r="N55" s="191">
        <v>0</v>
      </c>
      <c r="O55" s="191">
        <v>0</v>
      </c>
      <c r="P55" s="190"/>
      <c r="Q55" s="191">
        <v>4263574</v>
      </c>
      <c r="R55" s="191">
        <v>287979</v>
      </c>
      <c r="S55" s="191">
        <v>4551553</v>
      </c>
      <c r="T55" s="191">
        <f t="shared" si="1"/>
        <v>35501768.245300002</v>
      </c>
      <c r="U55" s="191">
        <v>4445144</v>
      </c>
      <c r="V55" s="191">
        <f t="shared" si="2"/>
        <v>18987949000</v>
      </c>
      <c r="W55" s="191">
        <f t="shared" si="3"/>
        <v>2377463764.2402525</v>
      </c>
    </row>
    <row r="56" spans="1:23">
      <c r="A56" s="204">
        <v>21300</v>
      </c>
      <c r="B56" s="184" t="s">
        <v>42</v>
      </c>
      <c r="C56" s="188">
        <v>2.2263700000000001E-2</v>
      </c>
      <c r="D56" s="188">
        <v>2.2259600000000001E-2</v>
      </c>
      <c r="E56" s="191">
        <v>221659379</v>
      </c>
      <c r="F56" s="190"/>
      <c r="G56" s="191">
        <v>16176849</v>
      </c>
      <c r="H56" s="191">
        <v>21124177</v>
      </c>
      <c r="I56" s="191">
        <v>44481336</v>
      </c>
      <c r="J56" s="191">
        <v>2755461</v>
      </c>
      <c r="K56" s="190"/>
      <c r="L56" s="191">
        <v>2224500</v>
      </c>
      <c r="M56" s="3"/>
      <c r="N56" s="191">
        <v>0</v>
      </c>
      <c r="O56" s="191">
        <v>0</v>
      </c>
      <c r="P56" s="190"/>
      <c r="Q56" s="191">
        <v>50769073</v>
      </c>
      <c r="R56" s="191">
        <v>2199635</v>
      </c>
      <c r="S56" s="191">
        <v>52968708</v>
      </c>
      <c r="T56" s="191">
        <f t="shared" si="1"/>
        <v>422742000.15130001</v>
      </c>
      <c r="U56" s="191">
        <v>52931145</v>
      </c>
      <c r="V56" s="191">
        <f t="shared" si="2"/>
        <v>18987949000</v>
      </c>
      <c r="W56" s="191">
        <f t="shared" si="3"/>
        <v>2377463988.465529</v>
      </c>
    </row>
    <row r="57" spans="1:23">
      <c r="A57" s="204">
        <v>21520</v>
      </c>
      <c r="B57" s="184" t="s">
        <v>390</v>
      </c>
      <c r="C57" s="188">
        <v>3.1751500000000002E-2</v>
      </c>
      <c r="D57" s="188">
        <v>3.1198099999999999E-2</v>
      </c>
      <c r="E57" s="191">
        <v>316120760</v>
      </c>
      <c r="F57" s="190"/>
      <c r="G57" s="191">
        <v>23070703</v>
      </c>
      <c r="H57" s="191">
        <v>30126363</v>
      </c>
      <c r="I57" s="191">
        <v>63437306</v>
      </c>
      <c r="J57" s="191">
        <v>6250113</v>
      </c>
      <c r="K57" s="190"/>
      <c r="L57" s="191">
        <v>3172483</v>
      </c>
      <c r="M57" s="3"/>
      <c r="N57" s="191">
        <v>0</v>
      </c>
      <c r="O57" s="191">
        <v>474830</v>
      </c>
      <c r="P57" s="190"/>
      <c r="Q57" s="191">
        <v>72404597</v>
      </c>
      <c r="R57" s="191">
        <v>2350550</v>
      </c>
      <c r="S57" s="191">
        <v>74755147</v>
      </c>
      <c r="T57" s="191">
        <f t="shared" si="1"/>
        <v>602895862.67350006</v>
      </c>
      <c r="U57" s="191">
        <v>75488048</v>
      </c>
      <c r="V57" s="191">
        <f t="shared" si="2"/>
        <v>18987949000</v>
      </c>
      <c r="W57" s="191">
        <f t="shared" si="3"/>
        <v>2377463993.8270631</v>
      </c>
    </row>
    <row r="58" spans="1:23">
      <c r="A58" s="204">
        <v>21525</v>
      </c>
      <c r="B58" s="184" t="s">
        <v>366</v>
      </c>
      <c r="C58" s="188">
        <v>1.0954999999999999E-3</v>
      </c>
      <c r="D58" s="188">
        <v>1.1898E-3</v>
      </c>
      <c r="E58" s="191">
        <v>10906895</v>
      </c>
      <c r="F58" s="190"/>
      <c r="G58" s="191">
        <v>795992</v>
      </c>
      <c r="H58" s="191">
        <v>1039429</v>
      </c>
      <c r="I58" s="191">
        <v>2188733</v>
      </c>
      <c r="J58" s="191">
        <v>149201</v>
      </c>
      <c r="K58" s="190"/>
      <c r="L58" s="191">
        <v>109458</v>
      </c>
      <c r="M58" s="3"/>
      <c r="N58" s="191">
        <v>0</v>
      </c>
      <c r="O58" s="191">
        <v>245781</v>
      </c>
      <c r="P58" s="190"/>
      <c r="Q58" s="191">
        <v>2498126</v>
      </c>
      <c r="R58" s="191">
        <v>41257</v>
      </c>
      <c r="S58" s="191">
        <v>2539383</v>
      </c>
      <c r="T58" s="191">
        <f t="shared" si="1"/>
        <v>20801298.129499998</v>
      </c>
      <c r="U58" s="191">
        <v>2604512</v>
      </c>
      <c r="V58" s="191">
        <f t="shared" si="2"/>
        <v>18987949000</v>
      </c>
      <c r="W58" s="191">
        <f t="shared" si="3"/>
        <v>2377464171.6111369</v>
      </c>
    </row>
    <row r="59" spans="1:23">
      <c r="A59" s="204">
        <v>21525.200000000001</v>
      </c>
      <c r="B59" s="184" t="s">
        <v>367</v>
      </c>
      <c r="C59" s="188">
        <v>1.3359999999999999E-4</v>
      </c>
      <c r="D59" s="188">
        <v>1.3549999999999999E-4</v>
      </c>
      <c r="E59" s="191">
        <v>1330133</v>
      </c>
      <c r="F59" s="190"/>
      <c r="G59" s="191">
        <v>97074</v>
      </c>
      <c r="H59" s="191">
        <v>126762</v>
      </c>
      <c r="I59" s="191">
        <v>266924</v>
      </c>
      <c r="J59" s="191">
        <v>92205</v>
      </c>
      <c r="K59" s="190"/>
      <c r="L59" s="191">
        <v>13349</v>
      </c>
      <c r="M59" s="3"/>
      <c r="N59" s="191">
        <v>0</v>
      </c>
      <c r="O59" s="191">
        <v>11179</v>
      </c>
      <c r="P59" s="190"/>
      <c r="Q59" s="191">
        <v>304655</v>
      </c>
      <c r="R59" s="191">
        <v>38128</v>
      </c>
      <c r="S59" s="191">
        <v>342783</v>
      </c>
      <c r="T59" s="191">
        <f t="shared" si="1"/>
        <v>2536789.9863999998</v>
      </c>
      <c r="U59" s="191">
        <v>317629</v>
      </c>
      <c r="V59" s="191">
        <f t="shared" si="2"/>
        <v>18987949000</v>
      </c>
      <c r="W59" s="191">
        <f t="shared" si="3"/>
        <v>2377462574.8502994</v>
      </c>
    </row>
    <row r="60" spans="1:23">
      <c r="A60" s="204">
        <v>21550</v>
      </c>
      <c r="B60" s="184" t="s">
        <v>45</v>
      </c>
      <c r="C60" s="188">
        <v>3.6367299999999998E-2</v>
      </c>
      <c r="D60" s="188">
        <v>3.6282500000000002E-2</v>
      </c>
      <c r="E60" s="191">
        <v>362076075</v>
      </c>
      <c r="F60" s="190"/>
      <c r="G60" s="191">
        <v>26424553</v>
      </c>
      <c r="H60" s="191">
        <v>34505912</v>
      </c>
      <c r="I60" s="191">
        <v>72659356</v>
      </c>
      <c r="J60" s="191">
        <v>2513461</v>
      </c>
      <c r="K60" s="190"/>
      <c r="L60" s="191">
        <v>3633675</v>
      </c>
      <c r="M60" s="3"/>
      <c r="N60" s="191">
        <v>0</v>
      </c>
      <c r="O60" s="191">
        <v>1169603</v>
      </c>
      <c r="P60" s="190"/>
      <c r="Q60" s="191">
        <v>82930245</v>
      </c>
      <c r="R60" s="191">
        <v>1524436</v>
      </c>
      <c r="S60" s="191">
        <v>84454681</v>
      </c>
      <c r="T60" s="191">
        <f t="shared" si="1"/>
        <v>690540437.66769993</v>
      </c>
      <c r="U60" s="191">
        <v>86461947</v>
      </c>
      <c r="V60" s="191">
        <f t="shared" si="2"/>
        <v>18987949000</v>
      </c>
      <c r="W60" s="191">
        <f t="shared" si="3"/>
        <v>2377464013.0006905</v>
      </c>
    </row>
    <row r="61" spans="1:23">
      <c r="A61" s="204">
        <v>21570</v>
      </c>
      <c r="B61" s="184" t="s">
        <v>46</v>
      </c>
      <c r="C61" s="188">
        <v>1.683E-4</v>
      </c>
      <c r="D61" s="188">
        <v>1.7980000000000001E-4</v>
      </c>
      <c r="E61" s="191">
        <v>1675610</v>
      </c>
      <c r="F61" s="190"/>
      <c r="G61" s="191">
        <v>122287</v>
      </c>
      <c r="H61" s="191">
        <v>159686</v>
      </c>
      <c r="I61" s="191">
        <v>336252</v>
      </c>
      <c r="J61" s="191">
        <v>37424</v>
      </c>
      <c r="K61" s="190"/>
      <c r="L61" s="191">
        <v>16816</v>
      </c>
      <c r="M61" s="3"/>
      <c r="N61" s="191">
        <v>0</v>
      </c>
      <c r="O61" s="191">
        <v>28092</v>
      </c>
      <c r="P61" s="190"/>
      <c r="Q61" s="191">
        <v>383783</v>
      </c>
      <c r="R61" s="191">
        <v>-11970</v>
      </c>
      <c r="S61" s="191">
        <v>371813</v>
      </c>
      <c r="T61" s="191">
        <f t="shared" si="1"/>
        <v>3195671.8166999999</v>
      </c>
      <c r="U61" s="191">
        <v>400127</v>
      </c>
      <c r="V61" s="191">
        <f t="shared" si="2"/>
        <v>18987949000</v>
      </c>
      <c r="W61" s="191">
        <f t="shared" si="3"/>
        <v>2377462863.9334521</v>
      </c>
    </row>
    <row r="62" spans="1:23">
      <c r="A62" s="204">
        <v>21800</v>
      </c>
      <c r="B62" s="184" t="s">
        <v>47</v>
      </c>
      <c r="C62" s="188">
        <v>3.1678000000000001E-3</v>
      </c>
      <c r="D62" s="188">
        <v>3.1243E-3</v>
      </c>
      <c r="E62" s="191">
        <v>31538899</v>
      </c>
      <c r="F62" s="190"/>
      <c r="G62" s="191">
        <v>2301730</v>
      </c>
      <c r="H62" s="191">
        <v>3005662</v>
      </c>
      <c r="I62" s="191">
        <v>6329046</v>
      </c>
      <c r="J62" s="191">
        <v>816492</v>
      </c>
      <c r="K62" s="190"/>
      <c r="L62" s="191">
        <v>316514</v>
      </c>
      <c r="M62" s="3"/>
      <c r="N62" s="191">
        <v>0</v>
      </c>
      <c r="O62" s="191">
        <v>0</v>
      </c>
      <c r="P62" s="190"/>
      <c r="Q62" s="191">
        <v>7223699</v>
      </c>
      <c r="R62" s="191">
        <v>623784</v>
      </c>
      <c r="S62" s="191">
        <v>7847483</v>
      </c>
      <c r="T62" s="191">
        <f t="shared" si="1"/>
        <v>60150024.842200004</v>
      </c>
      <c r="U62" s="191">
        <v>7531330</v>
      </c>
      <c r="V62" s="191">
        <f t="shared" si="2"/>
        <v>18987949000</v>
      </c>
      <c r="W62" s="191">
        <f t="shared" si="3"/>
        <v>2377463855.0413537</v>
      </c>
    </row>
    <row r="63" spans="1:23">
      <c r="A63" s="204">
        <v>21900</v>
      </c>
      <c r="B63" s="184" t="s">
        <v>48</v>
      </c>
      <c r="C63" s="188">
        <v>2.2623999999999999E-3</v>
      </c>
      <c r="D63" s="188">
        <v>2.2258999999999998E-3</v>
      </c>
      <c r="E63" s="191">
        <v>22524656</v>
      </c>
      <c r="F63" s="190"/>
      <c r="G63" s="191">
        <v>1643864</v>
      </c>
      <c r="H63" s="191">
        <v>2146604</v>
      </c>
      <c r="I63" s="191">
        <v>4520119</v>
      </c>
      <c r="J63" s="191">
        <v>417738</v>
      </c>
      <c r="K63" s="190"/>
      <c r="L63" s="191">
        <v>226050</v>
      </c>
      <c r="M63" s="3"/>
      <c r="N63" s="191">
        <v>0</v>
      </c>
      <c r="O63" s="191">
        <v>101339</v>
      </c>
      <c r="P63" s="190"/>
      <c r="Q63" s="191">
        <v>5159068</v>
      </c>
      <c r="R63" s="191">
        <v>152722</v>
      </c>
      <c r="S63" s="191">
        <v>5311790</v>
      </c>
      <c r="T63" s="191">
        <f t="shared" si="1"/>
        <v>42958335.817599997</v>
      </c>
      <c r="U63" s="191">
        <v>5378775</v>
      </c>
      <c r="V63" s="191">
        <f t="shared" si="2"/>
        <v>18987949000</v>
      </c>
      <c r="W63" s="191">
        <f t="shared" si="3"/>
        <v>2377464197.3125887</v>
      </c>
    </row>
    <row r="64" spans="1:23">
      <c r="A64" s="204">
        <v>22000</v>
      </c>
      <c r="B64" s="184" t="s">
        <v>49</v>
      </c>
      <c r="C64" s="188">
        <v>3.6137000000000001E-3</v>
      </c>
      <c r="D64" s="188">
        <v>3.7869000000000002E-3</v>
      </c>
      <c r="E64" s="191">
        <v>35978319</v>
      </c>
      <c r="F64" s="190"/>
      <c r="G64" s="191">
        <v>2625722</v>
      </c>
      <c r="H64" s="191">
        <v>3428740</v>
      </c>
      <c r="I64" s="191">
        <v>7219923</v>
      </c>
      <c r="J64" s="191">
        <v>312672</v>
      </c>
      <c r="K64" s="190"/>
      <c r="L64" s="191">
        <v>361066</v>
      </c>
      <c r="M64" s="3"/>
      <c r="N64" s="191">
        <v>0</v>
      </c>
      <c r="O64" s="191">
        <v>216292</v>
      </c>
      <c r="P64" s="190"/>
      <c r="Q64" s="191">
        <v>8240508</v>
      </c>
      <c r="R64" s="191">
        <v>138827</v>
      </c>
      <c r="S64" s="191">
        <v>8379335</v>
      </c>
      <c r="T64" s="191">
        <f t="shared" si="1"/>
        <v>68616751.301300004</v>
      </c>
      <c r="U64" s="191">
        <v>8591442</v>
      </c>
      <c r="V64" s="191">
        <f t="shared" si="2"/>
        <v>18987949000</v>
      </c>
      <c r="W64" s="191">
        <f t="shared" si="3"/>
        <v>2377464094.9719124</v>
      </c>
    </row>
    <row r="65" spans="1:23">
      <c r="A65" s="204">
        <v>23000</v>
      </c>
      <c r="B65" s="184" t="s">
        <v>50</v>
      </c>
      <c r="C65" s="188">
        <v>1.2251E-3</v>
      </c>
      <c r="D65" s="188">
        <v>1.2597000000000001E-3</v>
      </c>
      <c r="E65" s="191">
        <v>12197205</v>
      </c>
      <c r="F65" s="190"/>
      <c r="G65" s="191">
        <v>890160</v>
      </c>
      <c r="H65" s="191">
        <v>1162396</v>
      </c>
      <c r="I65" s="191">
        <v>2447665</v>
      </c>
      <c r="J65" s="191">
        <v>317919</v>
      </c>
      <c r="K65" s="190"/>
      <c r="L65" s="191">
        <v>122407</v>
      </c>
      <c r="M65" s="3"/>
      <c r="N65" s="191">
        <v>0</v>
      </c>
      <c r="O65" s="191">
        <v>67660</v>
      </c>
      <c r="P65" s="190"/>
      <c r="Q65" s="191">
        <v>2793659</v>
      </c>
      <c r="R65" s="191">
        <v>284395</v>
      </c>
      <c r="S65" s="191">
        <v>3078054</v>
      </c>
      <c r="T65" s="191">
        <f t="shared" si="1"/>
        <v>23262136.319899999</v>
      </c>
      <c r="U65" s="191">
        <v>2912631</v>
      </c>
      <c r="V65" s="191">
        <f t="shared" si="2"/>
        <v>18987949000</v>
      </c>
      <c r="W65" s="191">
        <f t="shared" si="3"/>
        <v>2377463880.4995508</v>
      </c>
    </row>
    <row r="66" spans="1:23">
      <c r="A66" s="204">
        <v>23100</v>
      </c>
      <c r="B66" s="184" t="s">
        <v>51</v>
      </c>
      <c r="C66" s="188">
        <v>7.1481000000000001E-3</v>
      </c>
      <c r="D66" s="188">
        <v>7.0204000000000004E-3</v>
      </c>
      <c r="E66" s="191">
        <v>71167120</v>
      </c>
      <c r="F66" s="190"/>
      <c r="G66" s="191">
        <v>5193824</v>
      </c>
      <c r="H66" s="191">
        <v>6782239</v>
      </c>
      <c r="I66" s="191">
        <v>14281411</v>
      </c>
      <c r="J66" s="191">
        <v>2847453</v>
      </c>
      <c r="K66" s="190"/>
      <c r="L66" s="191">
        <v>714210</v>
      </c>
      <c r="M66" s="3"/>
      <c r="N66" s="191">
        <v>0</v>
      </c>
      <c r="O66" s="191">
        <v>0</v>
      </c>
      <c r="P66" s="190"/>
      <c r="Q66" s="191">
        <v>16300184</v>
      </c>
      <c r="R66" s="191">
        <v>1497169</v>
      </c>
      <c r="S66" s="191">
        <v>17797353</v>
      </c>
      <c r="T66" s="191">
        <f t="shared" si="1"/>
        <v>135727758.24689999</v>
      </c>
      <c r="U66" s="191">
        <v>16994350</v>
      </c>
      <c r="V66" s="191">
        <f t="shared" si="2"/>
        <v>18987949000</v>
      </c>
      <c r="W66" s="191">
        <f t="shared" si="3"/>
        <v>2377463941.4669633</v>
      </c>
    </row>
    <row r="67" spans="1:23">
      <c r="A67" s="204">
        <v>23200</v>
      </c>
      <c r="B67" s="184" t="s">
        <v>52</v>
      </c>
      <c r="C67" s="188">
        <v>3.8917000000000001E-3</v>
      </c>
      <c r="D67" s="188">
        <v>3.7309999999999999E-3</v>
      </c>
      <c r="E67" s="191">
        <v>38746112</v>
      </c>
      <c r="F67" s="190"/>
      <c r="G67" s="191">
        <v>2827717</v>
      </c>
      <c r="H67" s="191">
        <v>3692511</v>
      </c>
      <c r="I67" s="191">
        <v>7775348</v>
      </c>
      <c r="J67" s="191">
        <v>1462133</v>
      </c>
      <c r="K67" s="190"/>
      <c r="L67" s="191">
        <v>388843</v>
      </c>
      <c r="M67" s="3"/>
      <c r="N67" s="191">
        <v>0</v>
      </c>
      <c r="O67" s="191">
        <v>2296</v>
      </c>
      <c r="P67" s="190"/>
      <c r="Q67" s="191">
        <v>8874446</v>
      </c>
      <c r="R67" s="191">
        <v>443686</v>
      </c>
      <c r="S67" s="191">
        <v>9318132</v>
      </c>
      <c r="T67" s="191">
        <f t="shared" si="1"/>
        <v>73895401.123300001</v>
      </c>
      <c r="U67" s="191">
        <v>9252377</v>
      </c>
      <c r="V67" s="191">
        <f t="shared" si="2"/>
        <v>18987949000</v>
      </c>
      <c r="W67" s="191">
        <f t="shared" si="3"/>
        <v>2377464090.2433381</v>
      </c>
    </row>
    <row r="68" spans="1:23">
      <c r="A68" s="204">
        <v>30000</v>
      </c>
      <c r="B68" s="184" t="s">
        <v>53</v>
      </c>
      <c r="C68" s="188">
        <v>9.5419999999999999E-4</v>
      </c>
      <c r="D68" s="188">
        <v>9.992E-4</v>
      </c>
      <c r="E68" s="191">
        <v>9500100</v>
      </c>
      <c r="F68" s="190"/>
      <c r="G68" s="191">
        <v>693324</v>
      </c>
      <c r="H68" s="191">
        <v>905361</v>
      </c>
      <c r="I68" s="191">
        <v>1906426</v>
      </c>
      <c r="J68" s="191">
        <v>0</v>
      </c>
      <c r="K68" s="190"/>
      <c r="L68" s="191">
        <v>95340</v>
      </c>
      <c r="M68" s="3"/>
      <c r="N68" s="191">
        <v>0</v>
      </c>
      <c r="O68" s="191">
        <v>298109</v>
      </c>
      <c r="P68" s="190"/>
      <c r="Q68" s="191">
        <v>2175912</v>
      </c>
      <c r="R68" s="191">
        <v>-169473</v>
      </c>
      <c r="S68" s="191">
        <v>2006439</v>
      </c>
      <c r="T68" s="191">
        <f t="shared" si="1"/>
        <v>18118300.935800001</v>
      </c>
      <c r="U68" s="191">
        <v>2268576</v>
      </c>
      <c r="V68" s="191">
        <f t="shared" si="2"/>
        <v>18987949000</v>
      </c>
      <c r="W68" s="191">
        <f t="shared" si="3"/>
        <v>2377463844.0578494</v>
      </c>
    </row>
    <row r="69" spans="1:23">
      <c r="A69" s="204">
        <v>30100</v>
      </c>
      <c r="B69" s="184" t="s">
        <v>54</v>
      </c>
      <c r="C69" s="188">
        <v>8.3894999999999994E-3</v>
      </c>
      <c r="D69" s="188">
        <v>8.5126999999999998E-3</v>
      </c>
      <c r="E69" s="191">
        <v>83526609</v>
      </c>
      <c r="F69" s="190"/>
      <c r="G69" s="191">
        <v>6095827</v>
      </c>
      <c r="H69" s="191">
        <v>7960100</v>
      </c>
      <c r="I69" s="191">
        <v>16761642</v>
      </c>
      <c r="J69" s="191">
        <v>134412</v>
      </c>
      <c r="K69" s="190"/>
      <c r="L69" s="191">
        <v>838245</v>
      </c>
      <c r="M69" s="3"/>
      <c r="N69" s="191">
        <v>0</v>
      </c>
      <c r="O69" s="191">
        <v>2265064</v>
      </c>
      <c r="P69" s="190"/>
      <c r="Q69" s="191">
        <v>19131013</v>
      </c>
      <c r="R69" s="191">
        <v>-1121168</v>
      </c>
      <c r="S69" s="191">
        <v>18009845</v>
      </c>
      <c r="T69" s="191">
        <f t="shared" si="1"/>
        <v>159299398.13549998</v>
      </c>
      <c r="U69" s="191">
        <v>19945734</v>
      </c>
      <c r="V69" s="191">
        <f t="shared" si="2"/>
        <v>18987949000</v>
      </c>
      <c r="W69" s="191">
        <f t="shared" si="3"/>
        <v>2377463972.8231721</v>
      </c>
    </row>
    <row r="70" spans="1:23">
      <c r="A70" s="204">
        <v>30102</v>
      </c>
      <c r="B70" s="184" t="s">
        <v>55</v>
      </c>
      <c r="C70" s="188">
        <v>1.7039999999999999E-4</v>
      </c>
      <c r="D70" s="188">
        <v>1.6190000000000001E-4</v>
      </c>
      <c r="E70" s="191">
        <v>1696518</v>
      </c>
      <c r="F70" s="190"/>
      <c r="G70" s="191">
        <v>123813</v>
      </c>
      <c r="H70" s="191">
        <v>161678</v>
      </c>
      <c r="I70" s="191">
        <v>340447</v>
      </c>
      <c r="J70" s="191">
        <v>37420</v>
      </c>
      <c r="K70" s="190"/>
      <c r="L70" s="191">
        <v>17026</v>
      </c>
      <c r="M70" s="3"/>
      <c r="N70" s="191">
        <v>0</v>
      </c>
      <c r="O70" s="191">
        <v>8965</v>
      </c>
      <c r="P70" s="190"/>
      <c r="Q70" s="191">
        <v>388572</v>
      </c>
      <c r="R70" s="191">
        <v>32892</v>
      </c>
      <c r="S70" s="191">
        <v>421464</v>
      </c>
      <c r="T70" s="191">
        <f t="shared" si="1"/>
        <v>3235546.5096</v>
      </c>
      <c r="U70" s="191">
        <v>405120</v>
      </c>
      <c r="V70" s="191">
        <f t="shared" si="2"/>
        <v>18987949000</v>
      </c>
      <c r="W70" s="191">
        <f t="shared" si="3"/>
        <v>2377464788.7323942</v>
      </c>
    </row>
    <row r="71" spans="1:23">
      <c r="A71" s="204">
        <v>30103</v>
      </c>
      <c r="B71" s="184" t="s">
        <v>56</v>
      </c>
      <c r="C71" s="188">
        <v>2.2169999999999999E-4</v>
      </c>
      <c r="D71" s="188">
        <v>2.0809999999999999E-4</v>
      </c>
      <c r="E71" s="191">
        <v>2207265</v>
      </c>
      <c r="F71" s="190"/>
      <c r="G71" s="191">
        <v>161088</v>
      </c>
      <c r="H71" s="191">
        <v>210353</v>
      </c>
      <c r="I71" s="191">
        <v>442941</v>
      </c>
      <c r="J71" s="191">
        <v>63480</v>
      </c>
      <c r="K71" s="190"/>
      <c r="L71" s="191">
        <v>22151</v>
      </c>
      <c r="M71" s="3"/>
      <c r="N71" s="191">
        <v>0</v>
      </c>
      <c r="O71" s="191">
        <v>9627</v>
      </c>
      <c r="P71" s="190"/>
      <c r="Q71" s="191">
        <v>505554</v>
      </c>
      <c r="R71" s="191">
        <v>43592</v>
      </c>
      <c r="S71" s="191">
        <v>549146</v>
      </c>
      <c r="T71" s="191">
        <f t="shared" si="1"/>
        <v>4209628.2933</v>
      </c>
      <c r="U71" s="191">
        <v>527084</v>
      </c>
      <c r="V71" s="191">
        <f t="shared" si="2"/>
        <v>18987949000</v>
      </c>
      <c r="W71" s="191">
        <f t="shared" si="3"/>
        <v>2377465042.8506994</v>
      </c>
    </row>
    <row r="72" spans="1:23">
      <c r="A72" s="204">
        <v>30104</v>
      </c>
      <c r="B72" s="184" t="s">
        <v>57</v>
      </c>
      <c r="C72" s="188">
        <v>1.3410000000000001E-4</v>
      </c>
      <c r="D72" s="188">
        <v>1.2990000000000001E-4</v>
      </c>
      <c r="E72" s="191">
        <v>1335112</v>
      </c>
      <c r="F72" s="190"/>
      <c r="G72" s="191">
        <v>97437</v>
      </c>
      <c r="H72" s="191">
        <v>127236</v>
      </c>
      <c r="I72" s="191">
        <v>267923</v>
      </c>
      <c r="J72" s="191">
        <v>66220</v>
      </c>
      <c r="K72" s="190"/>
      <c r="L72" s="191">
        <v>13399</v>
      </c>
      <c r="M72" s="3"/>
      <c r="N72" s="191">
        <v>0</v>
      </c>
      <c r="O72" s="191">
        <v>25053</v>
      </c>
      <c r="P72" s="190"/>
      <c r="Q72" s="191">
        <v>305795</v>
      </c>
      <c r="R72" s="191">
        <v>55665</v>
      </c>
      <c r="S72" s="191">
        <v>361460</v>
      </c>
      <c r="T72" s="191">
        <f t="shared" si="1"/>
        <v>2546283.9609000003</v>
      </c>
      <c r="U72" s="191">
        <v>318818</v>
      </c>
      <c r="V72" s="191">
        <f t="shared" si="2"/>
        <v>18987949000</v>
      </c>
      <c r="W72" s="191">
        <f t="shared" si="3"/>
        <v>2377464578.6726322</v>
      </c>
    </row>
    <row r="73" spans="1:23">
      <c r="A73" s="204">
        <v>30105</v>
      </c>
      <c r="B73" s="184" t="s">
        <v>58</v>
      </c>
      <c r="C73" s="188">
        <v>9.4039999999999998E-4</v>
      </c>
      <c r="D73" s="188">
        <v>9.2610000000000001E-4</v>
      </c>
      <c r="E73" s="191">
        <v>9362706</v>
      </c>
      <c r="F73" s="190"/>
      <c r="G73" s="191">
        <v>683297</v>
      </c>
      <c r="H73" s="191">
        <v>892268</v>
      </c>
      <c r="I73" s="191">
        <v>1878854</v>
      </c>
      <c r="J73" s="191">
        <v>350607</v>
      </c>
      <c r="K73" s="190"/>
      <c r="L73" s="191">
        <v>93961</v>
      </c>
      <c r="M73" s="3"/>
      <c r="N73" s="191">
        <v>0</v>
      </c>
      <c r="O73" s="191">
        <v>0</v>
      </c>
      <c r="P73" s="190"/>
      <c r="Q73" s="191">
        <v>2144443</v>
      </c>
      <c r="R73" s="191">
        <v>214804</v>
      </c>
      <c r="S73" s="191">
        <v>2359247</v>
      </c>
      <c r="T73" s="191">
        <f t="shared" ref="T73:T136" si="5">C73*18987949000</f>
        <v>17856267.239599999</v>
      </c>
      <c r="U73" s="191">
        <v>2235767</v>
      </c>
      <c r="V73" s="191">
        <f t="shared" ref="V73:V136" si="6">+T73/C73</f>
        <v>18987949000</v>
      </c>
      <c r="W73" s="191">
        <f t="shared" ref="W73:W136" si="7">+U73/C73</f>
        <v>2377463845.172267</v>
      </c>
    </row>
    <row r="74" spans="1:23">
      <c r="A74" s="204">
        <v>30200</v>
      </c>
      <c r="B74" s="184" t="s">
        <v>59</v>
      </c>
      <c r="C74" s="188">
        <v>1.949E-3</v>
      </c>
      <c r="D74" s="188">
        <v>1.9530999999999999E-3</v>
      </c>
      <c r="E74" s="191">
        <v>19404417</v>
      </c>
      <c r="F74" s="190"/>
      <c r="G74" s="191">
        <v>1416147</v>
      </c>
      <c r="H74" s="191">
        <v>1849244</v>
      </c>
      <c r="I74" s="191">
        <v>3893968</v>
      </c>
      <c r="J74" s="191">
        <v>0</v>
      </c>
      <c r="K74" s="190"/>
      <c r="L74" s="191">
        <v>194736</v>
      </c>
      <c r="M74" s="3"/>
      <c r="N74" s="191">
        <v>0</v>
      </c>
      <c r="O74" s="191">
        <v>250438</v>
      </c>
      <c r="P74" s="190"/>
      <c r="Q74" s="191">
        <v>4444406</v>
      </c>
      <c r="R74" s="191">
        <v>-223409</v>
      </c>
      <c r="S74" s="191">
        <v>4220997</v>
      </c>
      <c r="T74" s="191">
        <f t="shared" si="5"/>
        <v>37007512.601000004</v>
      </c>
      <c r="U74" s="191">
        <v>4633677</v>
      </c>
      <c r="V74" s="191">
        <f t="shared" si="6"/>
        <v>18987949000</v>
      </c>
      <c r="W74" s="191">
        <f t="shared" si="7"/>
        <v>2377463827.6038995</v>
      </c>
    </row>
    <row r="75" spans="1:23">
      <c r="A75" s="204">
        <v>30300</v>
      </c>
      <c r="B75" s="184" t="s">
        <v>60</v>
      </c>
      <c r="C75" s="188">
        <v>6.3259999999999998E-4</v>
      </c>
      <c r="D75" s="188">
        <v>6.3279999999999999E-4</v>
      </c>
      <c r="E75" s="191">
        <v>6298222</v>
      </c>
      <c r="F75" s="190"/>
      <c r="G75" s="191">
        <v>459648</v>
      </c>
      <c r="H75" s="191">
        <v>600222</v>
      </c>
      <c r="I75" s="191">
        <v>1263891</v>
      </c>
      <c r="J75" s="191">
        <v>1778</v>
      </c>
      <c r="K75" s="190"/>
      <c r="L75" s="191">
        <v>63207</v>
      </c>
      <c r="M75" s="3"/>
      <c r="N75" s="191">
        <v>0</v>
      </c>
      <c r="O75" s="191">
        <v>132028</v>
      </c>
      <c r="P75" s="190"/>
      <c r="Q75" s="191">
        <v>1442551</v>
      </c>
      <c r="R75" s="191">
        <v>-70366</v>
      </c>
      <c r="S75" s="191">
        <v>1372185</v>
      </c>
      <c r="T75" s="191">
        <f t="shared" si="5"/>
        <v>12011776.5374</v>
      </c>
      <c r="U75" s="191">
        <v>1503984</v>
      </c>
      <c r="V75" s="191">
        <f t="shared" si="6"/>
        <v>18987949000</v>
      </c>
      <c r="W75" s="191">
        <f t="shared" si="7"/>
        <v>2377464432.5007906</v>
      </c>
    </row>
    <row r="76" spans="1:23">
      <c r="A76" s="204">
        <v>30400</v>
      </c>
      <c r="B76" s="184" t="s">
        <v>61</v>
      </c>
      <c r="C76" s="188">
        <v>1.1585E-3</v>
      </c>
      <c r="D76" s="188">
        <v>1.2143E-3</v>
      </c>
      <c r="E76" s="191">
        <v>11534129</v>
      </c>
      <c r="F76" s="190"/>
      <c r="G76" s="191">
        <v>841768</v>
      </c>
      <c r="H76" s="191">
        <v>1099204</v>
      </c>
      <c r="I76" s="191">
        <v>2314603</v>
      </c>
      <c r="J76" s="191">
        <v>43773</v>
      </c>
      <c r="K76" s="190"/>
      <c r="L76" s="191">
        <v>115753</v>
      </c>
      <c r="M76" s="3"/>
      <c r="N76" s="191">
        <v>0</v>
      </c>
      <c r="O76" s="191">
        <v>402554</v>
      </c>
      <c r="P76" s="190"/>
      <c r="Q76" s="191">
        <v>2641788</v>
      </c>
      <c r="R76" s="191">
        <v>-154817</v>
      </c>
      <c r="S76" s="191">
        <v>2486971</v>
      </c>
      <c r="T76" s="191">
        <f t="shared" si="5"/>
        <v>21997538.916500002</v>
      </c>
      <c r="U76" s="191">
        <v>2754292</v>
      </c>
      <c r="V76" s="191">
        <f t="shared" si="6"/>
        <v>18987949000</v>
      </c>
      <c r="W76" s="191">
        <f t="shared" si="7"/>
        <v>2377463962.0198531</v>
      </c>
    </row>
    <row r="77" spans="1:23">
      <c r="A77" s="204">
        <v>30405</v>
      </c>
      <c r="B77" s="184" t="s">
        <v>62</v>
      </c>
      <c r="C77" s="188">
        <v>7.674E-4</v>
      </c>
      <c r="D77" s="188">
        <v>8.4159999999999997E-4</v>
      </c>
      <c r="E77" s="191">
        <v>7640303</v>
      </c>
      <c r="F77" s="190"/>
      <c r="G77" s="191">
        <v>557594</v>
      </c>
      <c r="H77" s="191">
        <v>728122</v>
      </c>
      <c r="I77" s="191">
        <v>1533212</v>
      </c>
      <c r="J77" s="191">
        <v>72344</v>
      </c>
      <c r="K77" s="190"/>
      <c r="L77" s="191">
        <v>76676</v>
      </c>
      <c r="M77" s="3"/>
      <c r="N77" s="191">
        <v>0</v>
      </c>
      <c r="O77" s="191">
        <v>355627</v>
      </c>
      <c r="P77" s="190"/>
      <c r="Q77" s="191">
        <v>1749942</v>
      </c>
      <c r="R77" s="191">
        <v>26690</v>
      </c>
      <c r="S77" s="191">
        <v>1776632</v>
      </c>
      <c r="T77" s="191">
        <f t="shared" si="5"/>
        <v>14571352.0626</v>
      </c>
      <c r="U77" s="191">
        <v>1824466</v>
      </c>
      <c r="V77" s="191">
        <f t="shared" si="6"/>
        <v>18987949000</v>
      </c>
      <c r="W77" s="191">
        <f t="shared" si="7"/>
        <v>2377464164.7120147</v>
      </c>
    </row>
    <row r="78" spans="1:23">
      <c r="A78" s="204">
        <v>30500</v>
      </c>
      <c r="B78" s="184" t="s">
        <v>63</v>
      </c>
      <c r="C78" s="188">
        <v>1.2714E-3</v>
      </c>
      <c r="D78" s="188">
        <v>1.2786E-3</v>
      </c>
      <c r="E78" s="191">
        <v>12658172</v>
      </c>
      <c r="F78" s="190"/>
      <c r="G78" s="191">
        <v>923802</v>
      </c>
      <c r="H78" s="191">
        <v>1206326</v>
      </c>
      <c r="I78" s="191">
        <v>2540169</v>
      </c>
      <c r="J78" s="191">
        <v>9113</v>
      </c>
      <c r="K78" s="190"/>
      <c r="L78" s="191">
        <v>127033</v>
      </c>
      <c r="M78" s="3"/>
      <c r="N78" s="191">
        <v>0</v>
      </c>
      <c r="O78" s="191">
        <v>182229</v>
      </c>
      <c r="P78" s="190"/>
      <c r="Q78" s="191">
        <v>2899240</v>
      </c>
      <c r="R78" s="191">
        <v>-110330</v>
      </c>
      <c r="S78" s="191">
        <v>2788910</v>
      </c>
      <c r="T78" s="191">
        <f t="shared" si="5"/>
        <v>24141278.358600002</v>
      </c>
      <c r="U78" s="191">
        <v>3022708</v>
      </c>
      <c r="V78" s="191">
        <f t="shared" si="6"/>
        <v>18987949000</v>
      </c>
      <c r="W78" s="191">
        <f t="shared" si="7"/>
        <v>2377464212.6789365</v>
      </c>
    </row>
    <row r="79" spans="1:23">
      <c r="A79" s="204">
        <v>30600</v>
      </c>
      <c r="B79" s="184" t="s">
        <v>64</v>
      </c>
      <c r="C79" s="188">
        <v>9.6159999999999995E-4</v>
      </c>
      <c r="D79" s="188">
        <v>9.8780000000000005E-4</v>
      </c>
      <c r="E79" s="191">
        <v>9573775</v>
      </c>
      <c r="F79" s="190"/>
      <c r="G79" s="191">
        <v>698700</v>
      </c>
      <c r="H79" s="191">
        <v>912382</v>
      </c>
      <c r="I79" s="191">
        <v>1921210</v>
      </c>
      <c r="J79" s="191">
        <v>8317</v>
      </c>
      <c r="K79" s="190"/>
      <c r="L79" s="191">
        <v>96079</v>
      </c>
      <c r="M79" s="3"/>
      <c r="N79" s="191">
        <v>0</v>
      </c>
      <c r="O79" s="191">
        <v>234327</v>
      </c>
      <c r="P79" s="190"/>
      <c r="Q79" s="191">
        <v>2192786</v>
      </c>
      <c r="R79" s="191">
        <v>-79422</v>
      </c>
      <c r="S79" s="191">
        <v>2113364</v>
      </c>
      <c r="T79" s="191">
        <f t="shared" si="5"/>
        <v>18258811.758400001</v>
      </c>
      <c r="U79" s="191">
        <v>2286169</v>
      </c>
      <c r="V79" s="191">
        <f t="shared" si="6"/>
        <v>18987949000</v>
      </c>
      <c r="W79" s="191">
        <f t="shared" si="7"/>
        <v>2377463602.3294511</v>
      </c>
    </row>
    <row r="80" spans="1:23">
      <c r="A80" s="204">
        <v>30601</v>
      </c>
      <c r="B80" s="184" t="s">
        <v>65</v>
      </c>
      <c r="C80" s="188">
        <v>2.3099999999999999E-5</v>
      </c>
      <c r="D80" s="188">
        <v>2.1800000000000001E-5</v>
      </c>
      <c r="E80" s="191">
        <v>229986</v>
      </c>
      <c r="F80" s="190"/>
      <c r="G80" s="191">
        <v>16785</v>
      </c>
      <c r="H80" s="191">
        <v>21918</v>
      </c>
      <c r="I80" s="191">
        <v>46152</v>
      </c>
      <c r="J80" s="191">
        <v>5363</v>
      </c>
      <c r="K80" s="190"/>
      <c r="L80" s="191">
        <v>2308</v>
      </c>
      <c r="M80" s="3"/>
      <c r="N80" s="191">
        <v>0</v>
      </c>
      <c r="O80" s="191">
        <v>7369</v>
      </c>
      <c r="P80" s="190"/>
      <c r="Q80" s="191">
        <v>52676</v>
      </c>
      <c r="R80" s="191">
        <v>195</v>
      </c>
      <c r="S80" s="191">
        <v>52871</v>
      </c>
      <c r="T80" s="191">
        <f t="shared" si="5"/>
        <v>438621.62189999997</v>
      </c>
      <c r="U80" s="191">
        <v>54919</v>
      </c>
      <c r="V80" s="191">
        <f t="shared" si="6"/>
        <v>18987949000</v>
      </c>
      <c r="W80" s="191">
        <f t="shared" si="7"/>
        <v>2377445887.4458876</v>
      </c>
    </row>
    <row r="81" spans="1:23">
      <c r="A81" s="204">
        <v>30700</v>
      </c>
      <c r="B81" s="184" t="s">
        <v>66</v>
      </c>
      <c r="C81" s="188">
        <v>2.5178000000000002E-3</v>
      </c>
      <c r="D81" s="188">
        <v>2.5628000000000001E-3</v>
      </c>
      <c r="E81" s="191">
        <v>25067441</v>
      </c>
      <c r="F81" s="190"/>
      <c r="G81" s="191">
        <v>1829439</v>
      </c>
      <c r="H81" s="191">
        <v>2388931</v>
      </c>
      <c r="I81" s="191">
        <v>5030391</v>
      </c>
      <c r="J81" s="191">
        <v>33158</v>
      </c>
      <c r="K81" s="190"/>
      <c r="L81" s="191">
        <v>251569</v>
      </c>
      <c r="M81" s="3"/>
      <c r="N81" s="191">
        <v>0</v>
      </c>
      <c r="O81" s="191">
        <v>324871</v>
      </c>
      <c r="P81" s="190"/>
      <c r="Q81" s="191">
        <v>5741470</v>
      </c>
      <c r="R81" s="191">
        <v>-63124</v>
      </c>
      <c r="S81" s="191">
        <v>5678346</v>
      </c>
      <c r="T81" s="191">
        <f t="shared" si="5"/>
        <v>47807857.992200002</v>
      </c>
      <c r="U81" s="191">
        <v>5985979</v>
      </c>
      <c r="V81" s="191">
        <f t="shared" si="6"/>
        <v>18987949000</v>
      </c>
      <c r="W81" s="191">
        <f t="shared" si="7"/>
        <v>2377464055.9218364</v>
      </c>
    </row>
    <row r="82" spans="1:23">
      <c r="A82" s="204">
        <v>30705</v>
      </c>
      <c r="B82" s="184" t="s">
        <v>67</v>
      </c>
      <c r="C82" s="188">
        <v>4.772E-4</v>
      </c>
      <c r="D82" s="188">
        <v>4.9339999999999996E-4</v>
      </c>
      <c r="E82" s="191">
        <v>4751046</v>
      </c>
      <c r="F82" s="190"/>
      <c r="G82" s="191">
        <v>346734</v>
      </c>
      <c r="H82" s="191">
        <v>452775</v>
      </c>
      <c r="I82" s="191">
        <v>953413</v>
      </c>
      <c r="J82" s="191">
        <v>64482</v>
      </c>
      <c r="K82" s="190"/>
      <c r="L82" s="191">
        <v>47680</v>
      </c>
      <c r="M82" s="3"/>
      <c r="N82" s="191">
        <v>0</v>
      </c>
      <c r="O82" s="191">
        <v>171075</v>
      </c>
      <c r="P82" s="190"/>
      <c r="Q82" s="191">
        <v>1088184</v>
      </c>
      <c r="R82" s="191">
        <v>-1176</v>
      </c>
      <c r="S82" s="191">
        <v>1087008</v>
      </c>
      <c r="T82" s="191">
        <f t="shared" si="5"/>
        <v>9061049.2628000006</v>
      </c>
      <c r="U82" s="191">
        <v>1134526</v>
      </c>
      <c r="V82" s="191">
        <f t="shared" si="6"/>
        <v>18987949000</v>
      </c>
      <c r="W82" s="191">
        <f t="shared" si="7"/>
        <v>2377464375.5238895</v>
      </c>
    </row>
    <row r="83" spans="1:23">
      <c r="A83" s="204">
        <v>30800</v>
      </c>
      <c r="B83" s="184" t="s">
        <v>68</v>
      </c>
      <c r="C83" s="188">
        <v>8.4789999999999996E-4</v>
      </c>
      <c r="D83" s="188">
        <v>9.6900000000000003E-4</v>
      </c>
      <c r="E83" s="191">
        <v>8441768</v>
      </c>
      <c r="F83" s="190"/>
      <c r="G83" s="191">
        <v>616086</v>
      </c>
      <c r="H83" s="191">
        <v>804502</v>
      </c>
      <c r="I83" s="191">
        <v>1694046</v>
      </c>
      <c r="J83" s="191">
        <v>0</v>
      </c>
      <c r="K83" s="190"/>
      <c r="L83" s="191">
        <v>84719</v>
      </c>
      <c r="M83" s="3"/>
      <c r="N83" s="191">
        <v>0</v>
      </c>
      <c r="O83" s="191">
        <v>741933</v>
      </c>
      <c r="P83" s="190"/>
      <c r="Q83" s="191">
        <v>1933510</v>
      </c>
      <c r="R83" s="191">
        <v>-271466</v>
      </c>
      <c r="S83" s="191">
        <v>1662044</v>
      </c>
      <c r="T83" s="191">
        <f t="shared" si="5"/>
        <v>16099881.957099998</v>
      </c>
      <c r="U83" s="191">
        <v>2015852</v>
      </c>
      <c r="V83" s="191">
        <f t="shared" si="6"/>
        <v>18987949000</v>
      </c>
      <c r="W83" s="191">
        <f t="shared" si="7"/>
        <v>2377464323.6230688</v>
      </c>
    </row>
    <row r="84" spans="1:23">
      <c r="A84" s="204">
        <v>30900</v>
      </c>
      <c r="B84" s="184" t="s">
        <v>69</v>
      </c>
      <c r="C84" s="188">
        <v>1.6498000000000001E-3</v>
      </c>
      <c r="D84" s="188">
        <v>1.6904999999999999E-3</v>
      </c>
      <c r="E84" s="191">
        <v>16425556</v>
      </c>
      <c r="F84" s="190"/>
      <c r="G84" s="191">
        <v>1198748</v>
      </c>
      <c r="H84" s="191">
        <v>1565358</v>
      </c>
      <c r="I84" s="191">
        <v>3296187</v>
      </c>
      <c r="J84" s="191">
        <v>0</v>
      </c>
      <c r="K84" s="190"/>
      <c r="L84" s="191">
        <v>164841</v>
      </c>
      <c r="M84" s="3"/>
      <c r="N84" s="191">
        <v>0</v>
      </c>
      <c r="O84" s="191">
        <v>221462</v>
      </c>
      <c r="P84" s="190"/>
      <c r="Q84" s="191">
        <v>3762125</v>
      </c>
      <c r="R84" s="191">
        <v>-173832</v>
      </c>
      <c r="S84" s="191">
        <v>3588293</v>
      </c>
      <c r="T84" s="191">
        <f t="shared" si="5"/>
        <v>31326318.260200001</v>
      </c>
      <c r="U84" s="191">
        <v>3922340</v>
      </c>
      <c r="V84" s="191">
        <f t="shared" si="6"/>
        <v>18987949000</v>
      </c>
      <c r="W84" s="191">
        <f t="shared" si="7"/>
        <v>2377463935.0224266</v>
      </c>
    </row>
    <row r="85" spans="1:23">
      <c r="A85" s="204">
        <v>30905</v>
      </c>
      <c r="B85" s="184" t="s">
        <v>70</v>
      </c>
      <c r="C85" s="188">
        <v>3.2430000000000002E-4</v>
      </c>
      <c r="D85" s="188">
        <v>3.3399999999999999E-4</v>
      </c>
      <c r="E85" s="191">
        <v>3228760</v>
      </c>
      <c r="F85" s="190"/>
      <c r="G85" s="191">
        <v>235637</v>
      </c>
      <c r="H85" s="191">
        <v>307701</v>
      </c>
      <c r="I85" s="191">
        <v>647929</v>
      </c>
      <c r="J85" s="191">
        <v>63416</v>
      </c>
      <c r="K85" s="190"/>
      <c r="L85" s="191">
        <v>32403</v>
      </c>
      <c r="M85" s="3"/>
      <c r="N85" s="191">
        <v>0</v>
      </c>
      <c r="O85" s="191">
        <v>26898</v>
      </c>
      <c r="P85" s="190"/>
      <c r="Q85" s="191">
        <v>739518</v>
      </c>
      <c r="R85" s="191">
        <v>-8413</v>
      </c>
      <c r="S85" s="191">
        <v>731105</v>
      </c>
      <c r="T85" s="191">
        <f t="shared" si="5"/>
        <v>6157791.8607000001</v>
      </c>
      <c r="U85" s="191">
        <v>771012</v>
      </c>
      <c r="V85" s="191">
        <f t="shared" si="6"/>
        <v>18987949000</v>
      </c>
      <c r="W85" s="191">
        <f t="shared" si="7"/>
        <v>2377465309.898242</v>
      </c>
    </row>
    <row r="86" spans="1:23">
      <c r="A86" s="204">
        <v>31000</v>
      </c>
      <c r="B86" s="184" t="s">
        <v>71</v>
      </c>
      <c r="C86" s="188">
        <v>4.8752999999999999E-3</v>
      </c>
      <c r="D86" s="188">
        <v>4.8123999999999997E-3</v>
      </c>
      <c r="E86" s="191">
        <v>48538921</v>
      </c>
      <c r="F86" s="190"/>
      <c r="G86" s="191">
        <v>3542403</v>
      </c>
      <c r="H86" s="191">
        <v>4625768</v>
      </c>
      <c r="I86" s="191">
        <v>9740513</v>
      </c>
      <c r="J86" s="191">
        <v>217069</v>
      </c>
      <c r="K86" s="190"/>
      <c r="L86" s="191">
        <v>487120</v>
      </c>
      <c r="M86" s="3"/>
      <c r="N86" s="191">
        <v>0</v>
      </c>
      <c r="O86" s="191">
        <v>96967</v>
      </c>
      <c r="P86" s="190"/>
      <c r="Q86" s="191">
        <v>11117400</v>
      </c>
      <c r="R86" s="191">
        <v>213659</v>
      </c>
      <c r="S86" s="191">
        <v>11331059</v>
      </c>
      <c r="T86" s="191">
        <f t="shared" si="5"/>
        <v>92571947.7597</v>
      </c>
      <c r="U86" s="191">
        <v>11590850</v>
      </c>
      <c r="V86" s="191">
        <f t="shared" si="6"/>
        <v>18987949000</v>
      </c>
      <c r="W86" s="191">
        <f t="shared" si="7"/>
        <v>2377463950.9363527</v>
      </c>
    </row>
    <row r="87" spans="1:23">
      <c r="A87" s="204">
        <v>31005</v>
      </c>
      <c r="B87" s="184" t="s">
        <v>72</v>
      </c>
      <c r="C87" s="188">
        <v>4.4329999999999999E-4</v>
      </c>
      <c r="D87" s="188">
        <v>4.6690000000000002E-4</v>
      </c>
      <c r="E87" s="191">
        <v>4413534</v>
      </c>
      <c r="F87" s="190"/>
      <c r="G87" s="191">
        <v>322103</v>
      </c>
      <c r="H87" s="191">
        <v>420611</v>
      </c>
      <c r="I87" s="191">
        <v>885683</v>
      </c>
      <c r="J87" s="191">
        <v>60712</v>
      </c>
      <c r="K87" s="190"/>
      <c r="L87" s="191">
        <v>44293</v>
      </c>
      <c r="M87" s="3"/>
      <c r="N87" s="191">
        <v>0</v>
      </c>
      <c r="O87" s="191">
        <v>16372</v>
      </c>
      <c r="P87" s="190"/>
      <c r="Q87" s="191">
        <v>1010880</v>
      </c>
      <c r="R87" s="191">
        <v>29849</v>
      </c>
      <c r="S87" s="191">
        <v>1040729</v>
      </c>
      <c r="T87" s="191">
        <f t="shared" si="5"/>
        <v>8417357.7916999999</v>
      </c>
      <c r="U87" s="191">
        <v>1053930</v>
      </c>
      <c r="V87" s="191">
        <f t="shared" si="6"/>
        <v>18987949000</v>
      </c>
      <c r="W87" s="191">
        <f t="shared" si="7"/>
        <v>2377464471.0128584</v>
      </c>
    </row>
    <row r="88" spans="1:23">
      <c r="A88" s="204">
        <v>31100</v>
      </c>
      <c r="B88" s="184" t="s">
        <v>73</v>
      </c>
      <c r="C88" s="188">
        <v>1.00693E-2</v>
      </c>
      <c r="D88" s="188">
        <v>9.9398000000000004E-3</v>
      </c>
      <c r="E88" s="191">
        <v>100250847</v>
      </c>
      <c r="F88" s="190"/>
      <c r="G88" s="191">
        <v>7316374</v>
      </c>
      <c r="H88" s="191">
        <v>9553923</v>
      </c>
      <c r="I88" s="191">
        <v>20117767</v>
      </c>
      <c r="J88" s="191">
        <v>201209</v>
      </c>
      <c r="K88" s="190"/>
      <c r="L88" s="191">
        <v>1006084</v>
      </c>
      <c r="M88" s="3"/>
      <c r="N88" s="191">
        <v>0</v>
      </c>
      <c r="O88" s="191">
        <v>459091</v>
      </c>
      <c r="P88" s="190"/>
      <c r="Q88" s="191">
        <v>22961548</v>
      </c>
      <c r="R88" s="191">
        <v>-334887</v>
      </c>
      <c r="S88" s="191">
        <v>22626661</v>
      </c>
      <c r="T88" s="191">
        <f t="shared" si="5"/>
        <v>191195354.86570001</v>
      </c>
      <c r="U88" s="191">
        <v>23939398</v>
      </c>
      <c r="V88" s="191">
        <f t="shared" si="6"/>
        <v>18987949000</v>
      </c>
      <c r="W88" s="191">
        <f t="shared" si="7"/>
        <v>2377463974.6556363</v>
      </c>
    </row>
    <row r="89" spans="1:23">
      <c r="A89" s="204">
        <v>31101</v>
      </c>
      <c r="B89" s="184" t="s">
        <v>74</v>
      </c>
      <c r="C89" s="188">
        <v>6.7399999999999998E-5</v>
      </c>
      <c r="D89" s="188">
        <v>6.7999999999999999E-5</v>
      </c>
      <c r="E89" s="191">
        <v>671040</v>
      </c>
      <c r="F89" s="190"/>
      <c r="G89" s="191">
        <v>48973</v>
      </c>
      <c r="H89" s="191">
        <v>63950</v>
      </c>
      <c r="I89" s="191">
        <v>134661</v>
      </c>
      <c r="J89" s="191">
        <v>0</v>
      </c>
      <c r="K89" s="190"/>
      <c r="L89" s="191">
        <v>6734</v>
      </c>
      <c r="M89" s="3"/>
      <c r="N89" s="191">
        <v>0</v>
      </c>
      <c r="O89" s="191">
        <v>36781</v>
      </c>
      <c r="P89" s="190"/>
      <c r="Q89" s="191">
        <v>153696</v>
      </c>
      <c r="R89" s="191">
        <v>-27350</v>
      </c>
      <c r="S89" s="191">
        <v>126346</v>
      </c>
      <c r="T89" s="191">
        <f t="shared" si="5"/>
        <v>1279787.7626</v>
      </c>
      <c r="U89" s="191">
        <v>160241</v>
      </c>
      <c r="V89" s="191">
        <f t="shared" si="6"/>
        <v>18987949000</v>
      </c>
      <c r="W89" s="191">
        <f t="shared" si="7"/>
        <v>2377462908.0118694</v>
      </c>
    </row>
    <row r="90" spans="1:23">
      <c r="A90" s="204">
        <v>31102</v>
      </c>
      <c r="B90" s="184" t="s">
        <v>75</v>
      </c>
      <c r="C90" s="188">
        <v>1.7249999999999999E-4</v>
      </c>
      <c r="D90" s="188">
        <v>1.628E-4</v>
      </c>
      <c r="E90" s="191">
        <v>1717425</v>
      </c>
      <c r="F90" s="190"/>
      <c r="G90" s="191">
        <v>125339</v>
      </c>
      <c r="H90" s="191">
        <v>163671</v>
      </c>
      <c r="I90" s="191">
        <v>344643</v>
      </c>
      <c r="J90" s="191">
        <v>16303</v>
      </c>
      <c r="K90" s="190"/>
      <c r="L90" s="191">
        <v>17236</v>
      </c>
      <c r="M90" s="3"/>
      <c r="N90" s="191">
        <v>0</v>
      </c>
      <c r="O90" s="191">
        <v>18836</v>
      </c>
      <c r="P90" s="190"/>
      <c r="Q90" s="191">
        <v>393361</v>
      </c>
      <c r="R90" s="191">
        <v>-37683</v>
      </c>
      <c r="S90" s="191">
        <v>355678</v>
      </c>
      <c r="T90" s="191">
        <f t="shared" si="5"/>
        <v>3275421.2024999997</v>
      </c>
      <c r="U90" s="191">
        <v>410113</v>
      </c>
      <c r="V90" s="191">
        <f t="shared" si="6"/>
        <v>18987949000</v>
      </c>
      <c r="W90" s="191">
        <f t="shared" si="7"/>
        <v>2377466666.666667</v>
      </c>
    </row>
    <row r="91" spans="1:23">
      <c r="A91" s="204">
        <v>31105</v>
      </c>
      <c r="B91" s="184" t="s">
        <v>76</v>
      </c>
      <c r="C91" s="188">
        <v>1.6073999999999999E-3</v>
      </c>
      <c r="D91" s="188">
        <v>1.591E-3</v>
      </c>
      <c r="E91" s="191">
        <v>16003417</v>
      </c>
      <c r="F91" s="190"/>
      <c r="G91" s="191">
        <v>1167940</v>
      </c>
      <c r="H91" s="191">
        <v>1525128</v>
      </c>
      <c r="I91" s="191">
        <v>3211474</v>
      </c>
      <c r="J91" s="191">
        <v>340944</v>
      </c>
      <c r="K91" s="190"/>
      <c r="L91" s="191">
        <v>160605</v>
      </c>
      <c r="M91" s="3"/>
      <c r="N91" s="191">
        <v>0</v>
      </c>
      <c r="O91" s="191">
        <v>103538</v>
      </c>
      <c r="P91" s="190"/>
      <c r="Q91" s="191">
        <v>3665438</v>
      </c>
      <c r="R91" s="191">
        <v>168975</v>
      </c>
      <c r="S91" s="191">
        <v>3834413</v>
      </c>
      <c r="T91" s="191">
        <f t="shared" si="5"/>
        <v>30521229.222599998</v>
      </c>
      <c r="U91" s="191">
        <v>3821536</v>
      </c>
      <c r="V91" s="191">
        <f t="shared" si="6"/>
        <v>18987949000</v>
      </c>
      <c r="W91" s="191">
        <f t="shared" si="7"/>
        <v>2377464227.9457512</v>
      </c>
    </row>
    <row r="92" spans="1:23">
      <c r="A92" s="204">
        <v>31110</v>
      </c>
      <c r="B92" s="184" t="s">
        <v>77</v>
      </c>
      <c r="C92" s="188">
        <v>2.3568E-3</v>
      </c>
      <c r="D92" s="188">
        <v>2.2461E-3</v>
      </c>
      <c r="E92" s="191">
        <v>23464511</v>
      </c>
      <c r="F92" s="190"/>
      <c r="G92" s="191">
        <v>1712456</v>
      </c>
      <c r="H92" s="191">
        <v>2236172</v>
      </c>
      <c r="I92" s="191">
        <v>4708724</v>
      </c>
      <c r="J92" s="191">
        <v>340452</v>
      </c>
      <c r="K92" s="190"/>
      <c r="L92" s="191">
        <v>235482</v>
      </c>
      <c r="M92" s="3"/>
      <c r="N92" s="191">
        <v>0</v>
      </c>
      <c r="O92" s="191">
        <v>396058</v>
      </c>
      <c r="P92" s="190"/>
      <c r="Q92" s="191">
        <v>5374334</v>
      </c>
      <c r="R92" s="191">
        <v>-46238</v>
      </c>
      <c r="S92" s="191">
        <v>5328096</v>
      </c>
      <c r="T92" s="191">
        <f t="shared" si="5"/>
        <v>44750798.203199998</v>
      </c>
      <c r="U92" s="191">
        <v>5603207</v>
      </c>
      <c r="V92" s="191">
        <f t="shared" si="6"/>
        <v>18987949000</v>
      </c>
      <c r="W92" s="191">
        <f t="shared" si="7"/>
        <v>2377463934.1479974</v>
      </c>
    </row>
    <row r="93" spans="1:23">
      <c r="A93" s="204">
        <v>31200</v>
      </c>
      <c r="B93" s="184" t="s">
        <v>78</v>
      </c>
      <c r="C93" s="188">
        <v>4.3593E-3</v>
      </c>
      <c r="D93" s="188">
        <v>4.4881000000000001E-3</v>
      </c>
      <c r="E93" s="191">
        <v>43401579</v>
      </c>
      <c r="F93" s="190"/>
      <c r="G93" s="191">
        <v>3167476</v>
      </c>
      <c r="H93" s="191">
        <v>4136178</v>
      </c>
      <c r="I93" s="191">
        <v>8709581</v>
      </c>
      <c r="J93" s="191">
        <v>0</v>
      </c>
      <c r="K93" s="190"/>
      <c r="L93" s="191">
        <v>435564</v>
      </c>
      <c r="M93" s="3"/>
      <c r="N93" s="191">
        <v>0</v>
      </c>
      <c r="O93" s="191">
        <v>1748858</v>
      </c>
      <c r="P93" s="190"/>
      <c r="Q93" s="191">
        <v>9940738</v>
      </c>
      <c r="R93" s="191">
        <v>-1131151</v>
      </c>
      <c r="S93" s="191">
        <v>8809587</v>
      </c>
      <c r="T93" s="191">
        <f t="shared" si="5"/>
        <v>82774166.0757</v>
      </c>
      <c r="U93" s="191">
        <v>10364079</v>
      </c>
      <c r="V93" s="191">
        <f t="shared" si="6"/>
        <v>18987949000</v>
      </c>
      <c r="W93" s="191">
        <f t="shared" si="7"/>
        <v>2377464042.392127</v>
      </c>
    </row>
    <row r="94" spans="1:23">
      <c r="A94" s="204">
        <v>31205</v>
      </c>
      <c r="B94" s="184" t="s">
        <v>79</v>
      </c>
      <c r="C94" s="188">
        <v>5.287E-4</v>
      </c>
      <c r="D94" s="188">
        <v>5.4020000000000001E-4</v>
      </c>
      <c r="E94" s="191">
        <v>5263784</v>
      </c>
      <c r="F94" s="190"/>
      <c r="G94" s="191">
        <v>384154</v>
      </c>
      <c r="H94" s="191">
        <v>501640</v>
      </c>
      <c r="I94" s="191">
        <v>1056306</v>
      </c>
      <c r="J94" s="191">
        <v>11527</v>
      </c>
      <c r="K94" s="190"/>
      <c r="L94" s="191">
        <v>52826</v>
      </c>
      <c r="M94" s="3"/>
      <c r="N94" s="191">
        <v>0</v>
      </c>
      <c r="O94" s="191">
        <v>152945</v>
      </c>
      <c r="P94" s="190"/>
      <c r="Q94" s="191">
        <v>1205622</v>
      </c>
      <c r="R94" s="191">
        <v>-157221</v>
      </c>
      <c r="S94" s="191">
        <v>1048401</v>
      </c>
      <c r="T94" s="191">
        <f t="shared" si="5"/>
        <v>10038928.636299999</v>
      </c>
      <c r="U94" s="191">
        <v>1256965</v>
      </c>
      <c r="V94" s="191">
        <f t="shared" si="6"/>
        <v>18987949000</v>
      </c>
      <c r="W94" s="191">
        <f t="shared" si="7"/>
        <v>2377463589.937583</v>
      </c>
    </row>
    <row r="95" spans="1:23">
      <c r="A95" s="204">
        <v>31300</v>
      </c>
      <c r="B95" s="184" t="s">
        <v>80</v>
      </c>
      <c r="C95" s="188">
        <v>1.2189500000000001E-2</v>
      </c>
      <c r="D95" s="188">
        <v>1.20313E-2</v>
      </c>
      <c r="E95" s="191">
        <v>121359747</v>
      </c>
      <c r="F95" s="190"/>
      <c r="G95" s="191">
        <v>8856915</v>
      </c>
      <c r="H95" s="191">
        <v>11565605</v>
      </c>
      <c r="I95" s="191">
        <v>24353780</v>
      </c>
      <c r="J95" s="191">
        <v>652987</v>
      </c>
      <c r="K95" s="190"/>
      <c r="L95" s="191">
        <v>1217926</v>
      </c>
      <c r="M95" s="3"/>
      <c r="N95" s="191">
        <v>0</v>
      </c>
      <c r="O95" s="191">
        <v>724831</v>
      </c>
      <c r="P95" s="190"/>
      <c r="Q95" s="191">
        <v>27796351</v>
      </c>
      <c r="R95" s="191">
        <v>57460</v>
      </c>
      <c r="S95" s="191">
        <v>27853811</v>
      </c>
      <c r="T95" s="191">
        <f t="shared" si="5"/>
        <v>231453604.3355</v>
      </c>
      <c r="U95" s="191">
        <v>28980097</v>
      </c>
      <c r="V95" s="191">
        <f t="shared" si="6"/>
        <v>18987949000</v>
      </c>
      <c r="W95" s="191">
        <f t="shared" si="7"/>
        <v>2377463964.8878131</v>
      </c>
    </row>
    <row r="96" spans="1:23">
      <c r="A96" s="204">
        <v>31301</v>
      </c>
      <c r="B96" s="184" t="s">
        <v>81</v>
      </c>
      <c r="C96" s="188">
        <v>2.7389999999999999E-4</v>
      </c>
      <c r="D96" s="188">
        <v>2.968E-4</v>
      </c>
      <c r="E96" s="191">
        <v>2726973</v>
      </c>
      <c r="F96" s="190"/>
      <c r="G96" s="191">
        <v>199016</v>
      </c>
      <c r="H96" s="191">
        <v>259881</v>
      </c>
      <c r="I96" s="191">
        <v>547233</v>
      </c>
      <c r="J96" s="191">
        <v>164276</v>
      </c>
      <c r="K96" s="190"/>
      <c r="L96" s="191">
        <v>27367</v>
      </c>
      <c r="M96" s="3"/>
      <c r="N96" s="191">
        <v>0</v>
      </c>
      <c r="O96" s="191">
        <v>159669</v>
      </c>
      <c r="P96" s="190"/>
      <c r="Q96" s="191">
        <v>624588</v>
      </c>
      <c r="R96" s="191">
        <v>53899</v>
      </c>
      <c r="S96" s="191">
        <v>678487</v>
      </c>
      <c r="T96" s="191">
        <f t="shared" si="5"/>
        <v>5200799.2310999995</v>
      </c>
      <c r="U96" s="191">
        <v>651187</v>
      </c>
      <c r="V96" s="191">
        <f t="shared" si="6"/>
        <v>18987949000</v>
      </c>
      <c r="W96" s="191">
        <f t="shared" si="7"/>
        <v>2377462577.5830598</v>
      </c>
    </row>
    <row r="97" spans="1:23">
      <c r="A97" s="204">
        <v>31320</v>
      </c>
      <c r="B97" s="184" t="s">
        <v>82</v>
      </c>
      <c r="C97" s="188">
        <v>2.1432000000000001E-3</v>
      </c>
      <c r="D97" s="188">
        <v>2.1784999999999999E-3</v>
      </c>
      <c r="E97" s="191">
        <v>21337890</v>
      </c>
      <c r="F97" s="190"/>
      <c r="G97" s="191">
        <v>1557253</v>
      </c>
      <c r="H97" s="191">
        <v>2033505</v>
      </c>
      <c r="I97" s="191">
        <v>4281966</v>
      </c>
      <c r="J97" s="191">
        <v>0</v>
      </c>
      <c r="K97" s="190"/>
      <c r="L97" s="191">
        <v>214140</v>
      </c>
      <c r="M97" s="3"/>
      <c r="N97" s="191">
        <v>0</v>
      </c>
      <c r="O97" s="191">
        <v>661386</v>
      </c>
      <c r="P97" s="190"/>
      <c r="Q97" s="191">
        <v>4887250</v>
      </c>
      <c r="R97" s="191">
        <v>-424837</v>
      </c>
      <c r="S97" s="191">
        <v>4462413</v>
      </c>
      <c r="T97" s="191">
        <f t="shared" si="5"/>
        <v>40694972.296800002</v>
      </c>
      <c r="U97" s="191">
        <v>5095381</v>
      </c>
      <c r="V97" s="191">
        <f t="shared" si="6"/>
        <v>18987949000</v>
      </c>
      <c r="W97" s="191">
        <f t="shared" si="7"/>
        <v>2377464072.4150801</v>
      </c>
    </row>
    <row r="98" spans="1:23">
      <c r="A98" s="204">
        <v>31400</v>
      </c>
      <c r="B98" s="184" t="s">
        <v>83</v>
      </c>
      <c r="C98" s="188">
        <v>4.5700999999999997E-3</v>
      </c>
      <c r="D98" s="188">
        <v>4.6236000000000003E-3</v>
      </c>
      <c r="E98" s="191">
        <v>45500322</v>
      </c>
      <c r="F98" s="190"/>
      <c r="G98" s="191">
        <v>3320644</v>
      </c>
      <c r="H98" s="191">
        <v>4336189</v>
      </c>
      <c r="I98" s="191">
        <v>9130744</v>
      </c>
      <c r="J98" s="191">
        <v>0</v>
      </c>
      <c r="K98" s="190"/>
      <c r="L98" s="191">
        <v>456626</v>
      </c>
      <c r="M98" s="3"/>
      <c r="N98" s="191">
        <v>0</v>
      </c>
      <c r="O98" s="191">
        <v>616946</v>
      </c>
      <c r="P98" s="190"/>
      <c r="Q98" s="191">
        <v>10421437</v>
      </c>
      <c r="R98" s="191">
        <v>-400554</v>
      </c>
      <c r="S98" s="191">
        <v>10020883</v>
      </c>
      <c r="T98" s="191">
        <f t="shared" si="5"/>
        <v>86776825.724899992</v>
      </c>
      <c r="U98" s="191">
        <v>10865248</v>
      </c>
      <c r="V98" s="191">
        <f t="shared" si="6"/>
        <v>18987949000</v>
      </c>
      <c r="W98" s="191">
        <f t="shared" si="7"/>
        <v>2377463950.4606028</v>
      </c>
    </row>
    <row r="99" spans="1:23">
      <c r="A99" s="204">
        <v>31405</v>
      </c>
      <c r="B99" s="184" t="s">
        <v>84</v>
      </c>
      <c r="C99" s="188">
        <v>9.343E-4</v>
      </c>
      <c r="D99" s="188">
        <v>9.1299999999999997E-4</v>
      </c>
      <c r="E99" s="191">
        <v>9301974</v>
      </c>
      <c r="F99" s="190"/>
      <c r="G99" s="191">
        <v>678864</v>
      </c>
      <c r="H99" s="191">
        <v>886480</v>
      </c>
      <c r="I99" s="191">
        <v>1866667</v>
      </c>
      <c r="J99" s="191">
        <v>217952</v>
      </c>
      <c r="K99" s="190"/>
      <c r="L99" s="191">
        <v>93352</v>
      </c>
      <c r="M99" s="3"/>
      <c r="N99" s="191">
        <v>0</v>
      </c>
      <c r="O99" s="191">
        <v>42543</v>
      </c>
      <c r="P99" s="190"/>
      <c r="Q99" s="191">
        <v>2130533</v>
      </c>
      <c r="R99" s="191">
        <v>-14285</v>
      </c>
      <c r="S99" s="191">
        <v>2116248</v>
      </c>
      <c r="T99" s="191">
        <f t="shared" si="5"/>
        <v>17740440.750700001</v>
      </c>
      <c r="U99" s="191">
        <v>2221265</v>
      </c>
      <c r="V99" s="191">
        <f t="shared" si="6"/>
        <v>18987949000</v>
      </c>
      <c r="W99" s="191">
        <f t="shared" si="7"/>
        <v>2377464411.8591461</v>
      </c>
    </row>
    <row r="100" spans="1:23">
      <c r="A100" s="204">
        <v>31500</v>
      </c>
      <c r="B100" s="184" t="s">
        <v>85</v>
      </c>
      <c r="C100" s="188">
        <v>7.1190000000000001E-4</v>
      </c>
      <c r="D100" s="188">
        <v>7.1060000000000003E-4</v>
      </c>
      <c r="E100" s="191">
        <v>7087740</v>
      </c>
      <c r="F100" s="190"/>
      <c r="G100" s="191">
        <v>517268</v>
      </c>
      <c r="H100" s="191">
        <v>675463</v>
      </c>
      <c r="I100" s="191">
        <v>1422327</v>
      </c>
      <c r="J100" s="191">
        <v>27955</v>
      </c>
      <c r="K100" s="190"/>
      <c r="L100" s="191">
        <v>71130</v>
      </c>
      <c r="M100" s="3"/>
      <c r="N100" s="191">
        <v>0</v>
      </c>
      <c r="O100" s="191">
        <v>67880</v>
      </c>
      <c r="P100" s="190"/>
      <c r="Q100" s="191">
        <v>1623383</v>
      </c>
      <c r="R100" s="191">
        <v>-54449</v>
      </c>
      <c r="S100" s="191">
        <v>1568934</v>
      </c>
      <c r="T100" s="191">
        <f t="shared" si="5"/>
        <v>13517520.893100001</v>
      </c>
      <c r="U100" s="191">
        <v>1692517</v>
      </c>
      <c r="V100" s="191">
        <f t="shared" si="6"/>
        <v>18987949000</v>
      </c>
      <c r="W100" s="191">
        <f t="shared" si="7"/>
        <v>2377464531.5353279</v>
      </c>
    </row>
    <row r="101" spans="1:23">
      <c r="A101" s="204">
        <v>31600</v>
      </c>
      <c r="B101" s="184" t="s">
        <v>86</v>
      </c>
      <c r="C101" s="188">
        <v>3.2139E-3</v>
      </c>
      <c r="D101" s="188">
        <v>3.2342999999999998E-3</v>
      </c>
      <c r="E101" s="191">
        <v>31997874</v>
      </c>
      <c r="F101" s="190"/>
      <c r="G101" s="191">
        <v>2335226</v>
      </c>
      <c r="H101" s="191">
        <v>3049403</v>
      </c>
      <c r="I101" s="191">
        <v>6421150</v>
      </c>
      <c r="J101" s="191">
        <v>59777</v>
      </c>
      <c r="K101" s="190"/>
      <c r="L101" s="191">
        <v>321120</v>
      </c>
      <c r="M101" s="3"/>
      <c r="N101" s="191">
        <v>0</v>
      </c>
      <c r="O101" s="191">
        <v>288586</v>
      </c>
      <c r="P101" s="190"/>
      <c r="Q101" s="191">
        <v>7328823</v>
      </c>
      <c r="R101" s="191">
        <v>31257</v>
      </c>
      <c r="S101" s="191">
        <v>7360080</v>
      </c>
      <c r="T101" s="191">
        <f t="shared" si="5"/>
        <v>61025369.291100003</v>
      </c>
      <c r="U101" s="191">
        <v>7640932</v>
      </c>
      <c r="V101" s="191">
        <f t="shared" si="6"/>
        <v>18987949000</v>
      </c>
      <c r="W101" s="191">
        <f t="shared" si="7"/>
        <v>2377464140.1412616</v>
      </c>
    </row>
    <row r="102" spans="1:23">
      <c r="A102" s="204">
        <v>31601</v>
      </c>
      <c r="B102" s="184" t="s">
        <v>461</v>
      </c>
      <c r="C102" s="188">
        <v>0</v>
      </c>
      <c r="D102" s="188">
        <v>0</v>
      </c>
      <c r="E102" s="191">
        <v>0</v>
      </c>
      <c r="F102" s="190"/>
      <c r="G102" s="191">
        <v>0</v>
      </c>
      <c r="H102" s="191">
        <v>0</v>
      </c>
      <c r="I102" s="191">
        <v>0</v>
      </c>
      <c r="J102" s="191">
        <v>0</v>
      </c>
      <c r="K102" s="190"/>
      <c r="L102" s="191">
        <v>0</v>
      </c>
      <c r="M102" s="3"/>
      <c r="N102" s="191">
        <v>0</v>
      </c>
      <c r="O102" s="191">
        <v>6438</v>
      </c>
      <c r="P102" s="190"/>
      <c r="Q102" s="191">
        <v>0</v>
      </c>
      <c r="R102" s="191">
        <v>-12286</v>
      </c>
      <c r="S102" s="191">
        <v>-12286</v>
      </c>
      <c r="T102" s="191">
        <f t="shared" si="5"/>
        <v>0</v>
      </c>
      <c r="U102" s="191">
        <v>0</v>
      </c>
      <c r="V102" s="191" t="e">
        <f t="shared" si="6"/>
        <v>#DIV/0!</v>
      </c>
      <c r="W102" s="191" t="e">
        <f t="shared" si="7"/>
        <v>#DIV/0!</v>
      </c>
    </row>
    <row r="103" spans="1:23">
      <c r="A103" s="204">
        <v>31605</v>
      </c>
      <c r="B103" s="184" t="s">
        <v>87</v>
      </c>
      <c r="C103" s="188">
        <v>4.6969999999999998E-4</v>
      </c>
      <c r="D103" s="188">
        <v>4.9089999999999995E-4</v>
      </c>
      <c r="E103" s="191">
        <v>4676375</v>
      </c>
      <c r="F103" s="190"/>
      <c r="G103" s="191">
        <v>341285</v>
      </c>
      <c r="H103" s="191">
        <v>445659</v>
      </c>
      <c r="I103" s="191">
        <v>938428</v>
      </c>
      <c r="J103" s="191">
        <v>102209</v>
      </c>
      <c r="K103" s="190"/>
      <c r="L103" s="191">
        <v>46931</v>
      </c>
      <c r="M103" s="3"/>
      <c r="N103" s="191">
        <v>0</v>
      </c>
      <c r="O103" s="191">
        <v>34310</v>
      </c>
      <c r="P103" s="190"/>
      <c r="Q103" s="191">
        <v>1071081</v>
      </c>
      <c r="R103" s="191">
        <v>46119</v>
      </c>
      <c r="S103" s="191">
        <v>1117200</v>
      </c>
      <c r="T103" s="191">
        <f t="shared" si="5"/>
        <v>8918639.645299999</v>
      </c>
      <c r="U103" s="191">
        <v>1116695</v>
      </c>
      <c r="V103" s="191">
        <f t="shared" si="6"/>
        <v>18987949000</v>
      </c>
      <c r="W103" s="191">
        <f t="shared" si="7"/>
        <v>2377464338.9397488</v>
      </c>
    </row>
    <row r="104" spans="1:23">
      <c r="A104" s="204">
        <v>31700</v>
      </c>
      <c r="B104" s="184" t="s">
        <v>88</v>
      </c>
      <c r="C104" s="188">
        <v>1.0036000000000001E-3</v>
      </c>
      <c r="D104" s="188">
        <v>9.7659999999999999E-4</v>
      </c>
      <c r="E104" s="191">
        <v>9991931</v>
      </c>
      <c r="F104" s="190"/>
      <c r="G104" s="191">
        <v>729218</v>
      </c>
      <c r="H104" s="191">
        <v>952233</v>
      </c>
      <c r="I104" s="191">
        <v>2005124</v>
      </c>
      <c r="J104" s="191">
        <v>208771</v>
      </c>
      <c r="K104" s="190"/>
      <c r="L104" s="191">
        <v>100276</v>
      </c>
      <c r="M104" s="3"/>
      <c r="N104" s="191">
        <v>0</v>
      </c>
      <c r="O104" s="191">
        <v>0</v>
      </c>
      <c r="P104" s="190"/>
      <c r="Q104" s="191">
        <v>2288561</v>
      </c>
      <c r="R104" s="191">
        <v>106239</v>
      </c>
      <c r="S104" s="191">
        <v>2394800</v>
      </c>
      <c r="T104" s="191">
        <f t="shared" si="5"/>
        <v>19056305.616400003</v>
      </c>
      <c r="U104" s="191">
        <v>2386023</v>
      </c>
      <c r="V104" s="191">
        <f t="shared" si="6"/>
        <v>18987949000</v>
      </c>
      <c r="W104" s="191">
        <f t="shared" si="7"/>
        <v>2377464129.1351132</v>
      </c>
    </row>
    <row r="105" spans="1:23">
      <c r="A105" s="204">
        <v>31800</v>
      </c>
      <c r="B105" s="184" t="s">
        <v>89</v>
      </c>
      <c r="C105" s="188">
        <v>5.7215E-3</v>
      </c>
      <c r="D105" s="188">
        <v>5.8989000000000003E-3</v>
      </c>
      <c r="E105" s="191">
        <v>56963763</v>
      </c>
      <c r="F105" s="190"/>
      <c r="G105" s="191">
        <v>4157253</v>
      </c>
      <c r="H105" s="191">
        <v>5428656</v>
      </c>
      <c r="I105" s="191">
        <v>11431162</v>
      </c>
      <c r="J105" s="191">
        <v>9662</v>
      </c>
      <c r="K105" s="190"/>
      <c r="L105" s="191">
        <v>571669</v>
      </c>
      <c r="M105" s="3"/>
      <c r="N105" s="191">
        <v>0</v>
      </c>
      <c r="O105" s="191">
        <v>1701844</v>
      </c>
      <c r="P105" s="190"/>
      <c r="Q105" s="191">
        <v>13047034</v>
      </c>
      <c r="R105" s="191">
        <v>-776752</v>
      </c>
      <c r="S105" s="191">
        <v>12270282</v>
      </c>
      <c r="T105" s="191">
        <f t="shared" si="5"/>
        <v>108639550.2035</v>
      </c>
      <c r="U105" s="191">
        <v>13602660</v>
      </c>
      <c r="V105" s="191">
        <f t="shared" si="6"/>
        <v>18987949000</v>
      </c>
      <c r="W105" s="191">
        <f t="shared" si="7"/>
        <v>2377463951.7609019</v>
      </c>
    </row>
    <row r="106" spans="1:23">
      <c r="A106" s="204">
        <v>31805</v>
      </c>
      <c r="B106" s="184" t="s">
        <v>90</v>
      </c>
      <c r="C106" s="188">
        <v>1.1616E-3</v>
      </c>
      <c r="D106" s="188">
        <v>1.1584E-3</v>
      </c>
      <c r="E106" s="191">
        <v>11564993</v>
      </c>
      <c r="F106" s="190"/>
      <c r="G106" s="191">
        <v>844021</v>
      </c>
      <c r="H106" s="191">
        <v>1102146</v>
      </c>
      <c r="I106" s="191">
        <v>2320797</v>
      </c>
      <c r="J106" s="191">
        <v>215508</v>
      </c>
      <c r="K106" s="190"/>
      <c r="L106" s="191">
        <v>116062</v>
      </c>
      <c r="M106" s="3"/>
      <c r="N106" s="191">
        <v>0</v>
      </c>
      <c r="O106" s="191">
        <v>30336</v>
      </c>
      <c r="P106" s="190"/>
      <c r="Q106" s="191">
        <v>2648857</v>
      </c>
      <c r="R106" s="191">
        <v>54128</v>
      </c>
      <c r="S106" s="191">
        <v>2702985</v>
      </c>
      <c r="T106" s="191">
        <f t="shared" si="5"/>
        <v>22056401.558400001</v>
      </c>
      <c r="U106" s="191">
        <v>2761662</v>
      </c>
      <c r="V106" s="191">
        <f t="shared" si="6"/>
        <v>18987949000</v>
      </c>
      <c r="W106" s="191">
        <f t="shared" si="7"/>
        <v>2377463842.9752064</v>
      </c>
    </row>
    <row r="107" spans="1:23">
      <c r="A107" s="204">
        <v>31810</v>
      </c>
      <c r="B107" s="184" t="s">
        <v>91</v>
      </c>
      <c r="C107" s="188">
        <v>1.5347E-3</v>
      </c>
      <c r="D107" s="188">
        <v>1.5291E-3</v>
      </c>
      <c r="E107" s="191">
        <v>15279610</v>
      </c>
      <c r="F107" s="190"/>
      <c r="G107" s="191">
        <v>1115116</v>
      </c>
      <c r="H107" s="191">
        <v>1456149</v>
      </c>
      <c r="I107" s="191">
        <v>3066225</v>
      </c>
      <c r="J107" s="191">
        <v>43982</v>
      </c>
      <c r="K107" s="190"/>
      <c r="L107" s="191">
        <v>153341</v>
      </c>
      <c r="M107" s="3"/>
      <c r="N107" s="191">
        <v>0</v>
      </c>
      <c r="O107" s="191">
        <v>77877</v>
      </c>
      <c r="P107" s="190"/>
      <c r="Q107" s="191">
        <v>3499656</v>
      </c>
      <c r="R107" s="191">
        <v>-106925</v>
      </c>
      <c r="S107" s="191">
        <v>3392731</v>
      </c>
      <c r="T107" s="191">
        <f t="shared" si="5"/>
        <v>29140805.3303</v>
      </c>
      <c r="U107" s="191">
        <v>3648694</v>
      </c>
      <c r="V107" s="191">
        <f t="shared" si="6"/>
        <v>18987949000</v>
      </c>
      <c r="W107" s="191">
        <f t="shared" si="7"/>
        <v>2377463999.4787254</v>
      </c>
    </row>
    <row r="108" spans="1:23">
      <c r="A108" s="204">
        <v>31820</v>
      </c>
      <c r="B108" s="184" t="s">
        <v>92</v>
      </c>
      <c r="C108" s="188">
        <v>1.2945999999999999E-3</v>
      </c>
      <c r="D108" s="188">
        <v>1.2939E-3</v>
      </c>
      <c r="E108" s="191">
        <v>12889153</v>
      </c>
      <c r="F108" s="190"/>
      <c r="G108" s="191">
        <v>940659</v>
      </c>
      <c r="H108" s="191">
        <v>1228338</v>
      </c>
      <c r="I108" s="191">
        <v>2586521</v>
      </c>
      <c r="J108" s="191">
        <v>69346</v>
      </c>
      <c r="K108" s="190"/>
      <c r="L108" s="191">
        <v>129351</v>
      </c>
      <c r="M108" s="3"/>
      <c r="N108" s="191">
        <v>0</v>
      </c>
      <c r="O108" s="191">
        <v>354523</v>
      </c>
      <c r="P108" s="190"/>
      <c r="Q108" s="191">
        <v>2952144</v>
      </c>
      <c r="R108" s="191">
        <v>-109414</v>
      </c>
      <c r="S108" s="191">
        <v>2842730</v>
      </c>
      <c r="T108" s="191">
        <f t="shared" si="5"/>
        <v>24581798.775399998</v>
      </c>
      <c r="U108" s="191">
        <v>3077865</v>
      </c>
      <c r="V108" s="191">
        <f t="shared" si="6"/>
        <v>18987949000</v>
      </c>
      <c r="W108" s="191">
        <f t="shared" si="7"/>
        <v>2377464081.5695968</v>
      </c>
    </row>
    <row r="109" spans="1:23">
      <c r="A109" s="204">
        <v>31900</v>
      </c>
      <c r="B109" s="184" t="s">
        <v>93</v>
      </c>
      <c r="C109" s="188">
        <v>3.6540000000000001E-3</v>
      </c>
      <c r="D109" s="188">
        <v>3.6668E-3</v>
      </c>
      <c r="E109" s="191">
        <v>36379549</v>
      </c>
      <c r="F109" s="190"/>
      <c r="G109" s="191">
        <v>2655004</v>
      </c>
      <c r="H109" s="191">
        <v>3466977</v>
      </c>
      <c r="I109" s="191">
        <v>7300440</v>
      </c>
      <c r="J109" s="191">
        <v>277189</v>
      </c>
      <c r="K109" s="190"/>
      <c r="L109" s="191">
        <v>365093</v>
      </c>
      <c r="M109" s="3"/>
      <c r="N109" s="191">
        <v>0</v>
      </c>
      <c r="O109" s="191">
        <v>393665</v>
      </c>
      <c r="P109" s="190"/>
      <c r="Q109" s="191">
        <v>8332406</v>
      </c>
      <c r="R109" s="191">
        <v>-5369</v>
      </c>
      <c r="S109" s="191">
        <v>8327037</v>
      </c>
      <c r="T109" s="191">
        <f t="shared" si="5"/>
        <v>69381965.645999998</v>
      </c>
      <c r="U109" s="191">
        <v>8687253</v>
      </c>
      <c r="V109" s="191">
        <f t="shared" si="6"/>
        <v>18987949000</v>
      </c>
      <c r="W109" s="191">
        <f t="shared" si="7"/>
        <v>2377463875.2052546</v>
      </c>
    </row>
    <row r="110" spans="1:23">
      <c r="A110" s="204">
        <v>32000</v>
      </c>
      <c r="B110" s="184" t="s">
        <v>94</v>
      </c>
      <c r="C110" s="188">
        <v>1.4878999999999999E-3</v>
      </c>
      <c r="D110" s="188">
        <v>1.4777E-3</v>
      </c>
      <c r="E110" s="191">
        <v>14813665</v>
      </c>
      <c r="F110" s="190"/>
      <c r="G110" s="191">
        <v>1081111</v>
      </c>
      <c r="H110" s="191">
        <v>1411745</v>
      </c>
      <c r="I110" s="191">
        <v>2972722</v>
      </c>
      <c r="J110" s="191">
        <v>162059</v>
      </c>
      <c r="K110" s="190"/>
      <c r="L110" s="191">
        <v>148665</v>
      </c>
      <c r="M110" s="3"/>
      <c r="N110" s="191">
        <v>0</v>
      </c>
      <c r="O110" s="191">
        <v>31699</v>
      </c>
      <c r="P110" s="190"/>
      <c r="Q110" s="191">
        <v>3392936</v>
      </c>
      <c r="R110" s="191">
        <v>87264</v>
      </c>
      <c r="S110" s="191">
        <v>3480200</v>
      </c>
      <c r="T110" s="191">
        <f t="shared" si="5"/>
        <v>28252169.3171</v>
      </c>
      <c r="U110" s="191">
        <v>3537429</v>
      </c>
      <c r="V110" s="191">
        <f t="shared" si="6"/>
        <v>18987949000</v>
      </c>
      <c r="W110" s="191">
        <f t="shared" si="7"/>
        <v>2377464211.3045235</v>
      </c>
    </row>
    <row r="111" spans="1:23">
      <c r="A111" s="204">
        <v>32005</v>
      </c>
      <c r="B111" s="184" t="s">
        <v>95</v>
      </c>
      <c r="C111" s="188">
        <v>3.2190000000000002E-4</v>
      </c>
      <c r="D111" s="188">
        <v>3.3320000000000002E-4</v>
      </c>
      <c r="E111" s="191">
        <v>3204865</v>
      </c>
      <c r="F111" s="190"/>
      <c r="G111" s="191">
        <v>233893</v>
      </c>
      <c r="H111" s="191">
        <v>305424</v>
      </c>
      <c r="I111" s="191">
        <v>643134</v>
      </c>
      <c r="J111" s="191">
        <v>43530</v>
      </c>
      <c r="K111" s="190"/>
      <c r="L111" s="191">
        <v>32163</v>
      </c>
      <c r="M111" s="3"/>
      <c r="N111" s="191">
        <v>0</v>
      </c>
      <c r="O111" s="191">
        <v>37054</v>
      </c>
      <c r="P111" s="190"/>
      <c r="Q111" s="191">
        <v>734045</v>
      </c>
      <c r="R111" s="191">
        <v>44736</v>
      </c>
      <c r="S111" s="191">
        <v>778781</v>
      </c>
      <c r="T111" s="191">
        <f t="shared" si="5"/>
        <v>6112220.7831000006</v>
      </c>
      <c r="U111" s="191">
        <v>765306</v>
      </c>
      <c r="V111" s="191">
        <f t="shared" si="6"/>
        <v>18987949000</v>
      </c>
      <c r="W111" s="191">
        <f t="shared" si="7"/>
        <v>2377465051.2581544</v>
      </c>
    </row>
    <row r="112" spans="1:23">
      <c r="A112" s="204">
        <v>32100</v>
      </c>
      <c r="B112" s="184" t="s">
        <v>96</v>
      </c>
      <c r="C112" s="188">
        <v>8.2339999999999996E-4</v>
      </c>
      <c r="D112" s="188">
        <v>8.3509999999999997E-4</v>
      </c>
      <c r="E112" s="191">
        <v>8197844</v>
      </c>
      <c r="F112" s="190"/>
      <c r="G112" s="191">
        <v>598284</v>
      </c>
      <c r="H112" s="191">
        <v>781256</v>
      </c>
      <c r="I112" s="191">
        <v>1645096</v>
      </c>
      <c r="J112" s="191">
        <v>0</v>
      </c>
      <c r="K112" s="190"/>
      <c r="L112" s="191">
        <v>82271</v>
      </c>
      <c r="M112" s="3"/>
      <c r="N112" s="191">
        <v>0</v>
      </c>
      <c r="O112" s="191">
        <v>192989</v>
      </c>
      <c r="P112" s="190"/>
      <c r="Q112" s="191">
        <v>1877642</v>
      </c>
      <c r="R112" s="191">
        <v>-144613</v>
      </c>
      <c r="S112" s="191">
        <v>1733029</v>
      </c>
      <c r="T112" s="191">
        <f t="shared" si="5"/>
        <v>15634677.206599999</v>
      </c>
      <c r="U112" s="191">
        <v>1957604</v>
      </c>
      <c r="V112" s="191">
        <f t="shared" si="6"/>
        <v>18987949000</v>
      </c>
      <c r="W112" s="191">
        <f t="shared" si="7"/>
        <v>2377464172.9414625</v>
      </c>
    </row>
    <row r="113" spans="1:23">
      <c r="A113" s="204">
        <v>32200</v>
      </c>
      <c r="B113" s="184" t="s">
        <v>97</v>
      </c>
      <c r="C113" s="188">
        <v>5.664E-4</v>
      </c>
      <c r="D113" s="188">
        <v>5.5309999999999995E-4</v>
      </c>
      <c r="E113" s="191">
        <v>5639129</v>
      </c>
      <c r="F113" s="190"/>
      <c r="G113" s="191">
        <v>411547</v>
      </c>
      <c r="H113" s="191">
        <v>537410</v>
      </c>
      <c r="I113" s="191">
        <v>1131628</v>
      </c>
      <c r="J113" s="191">
        <v>66835</v>
      </c>
      <c r="K113" s="190"/>
      <c r="L113" s="191">
        <v>56592</v>
      </c>
      <c r="M113" s="3"/>
      <c r="N113" s="191">
        <v>0</v>
      </c>
      <c r="O113" s="191">
        <v>0</v>
      </c>
      <c r="P113" s="190"/>
      <c r="Q113" s="191">
        <v>1291591</v>
      </c>
      <c r="R113" s="191">
        <v>50831</v>
      </c>
      <c r="S113" s="191">
        <v>1342422</v>
      </c>
      <c r="T113" s="191">
        <f t="shared" si="5"/>
        <v>10754774.3136</v>
      </c>
      <c r="U113" s="191">
        <v>1346596</v>
      </c>
      <c r="V113" s="191">
        <f t="shared" si="6"/>
        <v>18987949000</v>
      </c>
      <c r="W113" s="191">
        <f t="shared" si="7"/>
        <v>2377464689.2655368</v>
      </c>
    </row>
    <row r="114" spans="1:23">
      <c r="A114" s="204">
        <v>32300</v>
      </c>
      <c r="B114" s="184" t="s">
        <v>98</v>
      </c>
      <c r="C114" s="188">
        <v>6.0267000000000003E-3</v>
      </c>
      <c r="D114" s="188">
        <v>6.2110999999999998E-3</v>
      </c>
      <c r="E114" s="191">
        <v>60002362</v>
      </c>
      <c r="F114" s="190"/>
      <c r="G114" s="191">
        <v>4379012</v>
      </c>
      <c r="H114" s="191">
        <v>5718235</v>
      </c>
      <c r="I114" s="191">
        <v>12040931</v>
      </c>
      <c r="J114" s="191">
        <v>0</v>
      </c>
      <c r="K114" s="190"/>
      <c r="L114" s="191">
        <v>602164</v>
      </c>
      <c r="M114" s="3"/>
      <c r="N114" s="191">
        <v>0</v>
      </c>
      <c r="O114" s="191">
        <v>1741579</v>
      </c>
      <c r="P114" s="190"/>
      <c r="Q114" s="191">
        <v>13742997</v>
      </c>
      <c r="R114" s="191">
        <v>-950811</v>
      </c>
      <c r="S114" s="191">
        <v>12792186</v>
      </c>
      <c r="T114" s="191">
        <f t="shared" si="5"/>
        <v>114434672.23830001</v>
      </c>
      <c r="U114" s="191">
        <v>14328262</v>
      </c>
      <c r="V114" s="191">
        <f t="shared" si="6"/>
        <v>18987949000</v>
      </c>
      <c r="W114" s="191">
        <f t="shared" si="7"/>
        <v>2377463952.0799108</v>
      </c>
    </row>
    <row r="115" spans="1:23">
      <c r="A115" s="204">
        <v>32305</v>
      </c>
      <c r="B115" s="184" t="s">
        <v>391</v>
      </c>
      <c r="C115" s="188">
        <v>5.9329999999999995E-4</v>
      </c>
      <c r="D115" s="188">
        <v>6.2699999999999995E-4</v>
      </c>
      <c r="E115" s="191">
        <v>5906948</v>
      </c>
      <c r="F115" s="190"/>
      <c r="G115" s="191">
        <v>431093</v>
      </c>
      <c r="H115" s="191">
        <v>562933</v>
      </c>
      <c r="I115" s="191">
        <v>1185372</v>
      </c>
      <c r="J115" s="191">
        <v>106516</v>
      </c>
      <c r="K115" s="190"/>
      <c r="L115" s="191">
        <v>59280</v>
      </c>
      <c r="M115" s="3"/>
      <c r="N115" s="191">
        <v>0</v>
      </c>
      <c r="O115" s="191">
        <v>60735</v>
      </c>
      <c r="P115" s="190"/>
      <c r="Q115" s="191">
        <v>1352933</v>
      </c>
      <c r="R115" s="191">
        <v>115022</v>
      </c>
      <c r="S115" s="191">
        <v>1467955</v>
      </c>
      <c r="T115" s="191">
        <f t="shared" si="5"/>
        <v>11265550.1417</v>
      </c>
      <c r="U115" s="191">
        <v>1410549</v>
      </c>
      <c r="V115" s="191">
        <f t="shared" si="6"/>
        <v>18987949000</v>
      </c>
      <c r="W115" s="191">
        <f t="shared" si="7"/>
        <v>2377463340.6371145</v>
      </c>
    </row>
    <row r="116" spans="1:23">
      <c r="A116" s="204">
        <v>32400</v>
      </c>
      <c r="B116" s="184" t="s">
        <v>100</v>
      </c>
      <c r="C116" s="188">
        <v>2.1170999999999998E-3</v>
      </c>
      <c r="D116" s="188">
        <v>2.2388E-3</v>
      </c>
      <c r="E116" s="191">
        <v>21078036</v>
      </c>
      <c r="F116" s="190"/>
      <c r="G116" s="191">
        <v>1538289</v>
      </c>
      <c r="H116" s="191">
        <v>2008740</v>
      </c>
      <c r="I116" s="191">
        <v>4229820</v>
      </c>
      <c r="J116" s="191">
        <v>79304</v>
      </c>
      <c r="K116" s="190"/>
      <c r="L116" s="191">
        <v>211532</v>
      </c>
      <c r="M116" s="3"/>
      <c r="N116" s="191">
        <v>0</v>
      </c>
      <c r="O116" s="191">
        <v>429183</v>
      </c>
      <c r="P116" s="190"/>
      <c r="Q116" s="191">
        <v>4827733</v>
      </c>
      <c r="R116" s="191">
        <v>-129028</v>
      </c>
      <c r="S116" s="191">
        <v>4698705</v>
      </c>
      <c r="T116" s="191">
        <f t="shared" si="5"/>
        <v>40199386.827899992</v>
      </c>
      <c r="U116" s="191">
        <v>5033329</v>
      </c>
      <c r="V116" s="191">
        <f t="shared" si="6"/>
        <v>18987949000</v>
      </c>
      <c r="W116" s="191">
        <f t="shared" si="7"/>
        <v>2377463983.751358</v>
      </c>
    </row>
    <row r="117" spans="1:23">
      <c r="A117" s="204">
        <v>32405</v>
      </c>
      <c r="B117" s="184" t="s">
        <v>101</v>
      </c>
      <c r="C117" s="188">
        <v>5.6950000000000002E-4</v>
      </c>
      <c r="D117" s="188">
        <v>5.7799999999999995E-4</v>
      </c>
      <c r="E117" s="191">
        <v>5669993</v>
      </c>
      <c r="F117" s="190"/>
      <c r="G117" s="191">
        <v>413800</v>
      </c>
      <c r="H117" s="191">
        <v>540351</v>
      </c>
      <c r="I117" s="191">
        <v>1137822</v>
      </c>
      <c r="J117" s="191">
        <v>80634</v>
      </c>
      <c r="K117" s="190"/>
      <c r="L117" s="191">
        <v>56902</v>
      </c>
      <c r="M117" s="3"/>
      <c r="N117" s="191">
        <v>0</v>
      </c>
      <c r="O117" s="191">
        <v>18371</v>
      </c>
      <c r="P117" s="190"/>
      <c r="Q117" s="191">
        <v>1298660</v>
      </c>
      <c r="R117" s="191">
        <v>-1942</v>
      </c>
      <c r="S117" s="191">
        <v>1296718</v>
      </c>
      <c r="T117" s="191">
        <f t="shared" si="5"/>
        <v>10813636.955500001</v>
      </c>
      <c r="U117" s="191">
        <v>1353966</v>
      </c>
      <c r="V117" s="191">
        <f t="shared" si="6"/>
        <v>18987949000</v>
      </c>
      <c r="W117" s="191">
        <f t="shared" si="7"/>
        <v>2377464442.4934154</v>
      </c>
    </row>
    <row r="118" spans="1:23">
      <c r="A118" s="204">
        <v>32410</v>
      </c>
      <c r="B118" s="184" t="s">
        <v>102</v>
      </c>
      <c r="C118" s="188">
        <v>8.2589999999999996E-4</v>
      </c>
      <c r="D118" s="188">
        <v>8.4340000000000001E-4</v>
      </c>
      <c r="E118" s="191">
        <v>8222734</v>
      </c>
      <c r="F118" s="190"/>
      <c r="G118" s="191">
        <v>600101</v>
      </c>
      <c r="H118" s="191">
        <v>783628</v>
      </c>
      <c r="I118" s="191">
        <v>1650091</v>
      </c>
      <c r="J118" s="191">
        <v>38111</v>
      </c>
      <c r="K118" s="190"/>
      <c r="L118" s="191">
        <v>82521</v>
      </c>
      <c r="M118" s="3"/>
      <c r="N118" s="191">
        <v>0</v>
      </c>
      <c r="O118" s="191">
        <v>83991</v>
      </c>
      <c r="P118" s="190"/>
      <c r="Q118" s="191">
        <v>1883343</v>
      </c>
      <c r="R118" s="191">
        <v>45587</v>
      </c>
      <c r="S118" s="191">
        <v>1928930</v>
      </c>
      <c r="T118" s="191">
        <f t="shared" si="5"/>
        <v>15682147.0791</v>
      </c>
      <c r="U118" s="191">
        <v>1963548</v>
      </c>
      <c r="V118" s="191">
        <f t="shared" si="6"/>
        <v>18987949000</v>
      </c>
      <c r="W118" s="191">
        <f t="shared" si="7"/>
        <v>2377464584.0900836</v>
      </c>
    </row>
    <row r="119" spans="1:23">
      <c r="A119" s="204">
        <v>32420</v>
      </c>
      <c r="B119" s="184" t="s">
        <v>462</v>
      </c>
      <c r="C119" s="188">
        <v>0</v>
      </c>
      <c r="D119" s="188">
        <v>0</v>
      </c>
      <c r="E119" s="191">
        <v>0</v>
      </c>
      <c r="F119" s="190"/>
      <c r="G119" s="191">
        <v>0</v>
      </c>
      <c r="H119" s="191">
        <v>0</v>
      </c>
      <c r="I119" s="191">
        <v>0</v>
      </c>
      <c r="J119" s="191">
        <v>0</v>
      </c>
      <c r="K119" s="190"/>
      <c r="L119" s="191">
        <v>0</v>
      </c>
      <c r="M119" s="3"/>
      <c r="N119" s="191">
        <v>0</v>
      </c>
      <c r="O119" s="191">
        <v>41260</v>
      </c>
      <c r="P119" s="190"/>
      <c r="Q119" s="191">
        <v>0</v>
      </c>
      <c r="R119" s="191">
        <v>-8407</v>
      </c>
      <c r="S119" s="191">
        <v>-8407</v>
      </c>
      <c r="T119" s="191">
        <f t="shared" si="5"/>
        <v>0</v>
      </c>
      <c r="U119" s="191">
        <v>0</v>
      </c>
      <c r="V119" s="191" t="e">
        <f t="shared" si="6"/>
        <v>#DIV/0!</v>
      </c>
      <c r="W119" s="191" t="e">
        <f t="shared" si="7"/>
        <v>#DIV/0!</v>
      </c>
    </row>
    <row r="120" spans="1:23">
      <c r="A120" s="204">
        <v>32500</v>
      </c>
      <c r="B120" s="184" t="s">
        <v>392</v>
      </c>
      <c r="C120" s="188">
        <v>4.7694E-3</v>
      </c>
      <c r="D120" s="188">
        <v>4.7978999999999999E-3</v>
      </c>
      <c r="E120" s="191">
        <v>47484571</v>
      </c>
      <c r="F120" s="190"/>
      <c r="G120" s="191">
        <v>3465456</v>
      </c>
      <c r="H120" s="191">
        <v>4525288</v>
      </c>
      <c r="I120" s="191">
        <v>9528932</v>
      </c>
      <c r="J120" s="191">
        <v>0</v>
      </c>
      <c r="K120" s="190"/>
      <c r="L120" s="191">
        <v>476539</v>
      </c>
      <c r="M120" s="3"/>
      <c r="N120" s="191">
        <v>0</v>
      </c>
      <c r="O120" s="191">
        <v>999567</v>
      </c>
      <c r="P120" s="190"/>
      <c r="Q120" s="191">
        <v>10875911</v>
      </c>
      <c r="R120" s="191">
        <v>-542508</v>
      </c>
      <c r="S120" s="191">
        <v>10333403</v>
      </c>
      <c r="T120" s="191">
        <f t="shared" si="5"/>
        <v>90561123.960600004</v>
      </c>
      <c r="U120" s="191">
        <v>11339077</v>
      </c>
      <c r="V120" s="191">
        <f t="shared" si="6"/>
        <v>18987949000</v>
      </c>
      <c r="W120" s="191">
        <f t="shared" si="7"/>
        <v>2377464041.5985241</v>
      </c>
    </row>
    <row r="121" spans="1:23">
      <c r="A121" s="204">
        <v>32505</v>
      </c>
      <c r="B121" s="184" t="s">
        <v>105</v>
      </c>
      <c r="C121" s="188">
        <v>7.7439999999999996E-4</v>
      </c>
      <c r="D121" s="188">
        <v>7.5580000000000005E-4</v>
      </c>
      <c r="E121" s="191">
        <v>7709995</v>
      </c>
      <c r="F121" s="190"/>
      <c r="G121" s="191">
        <v>562681</v>
      </c>
      <c r="H121" s="191">
        <v>734764</v>
      </c>
      <c r="I121" s="191">
        <v>1547198</v>
      </c>
      <c r="J121" s="191">
        <v>189581</v>
      </c>
      <c r="K121" s="190"/>
      <c r="L121" s="191">
        <v>77375</v>
      </c>
      <c r="M121" s="3"/>
      <c r="N121" s="191">
        <v>0</v>
      </c>
      <c r="O121" s="191">
        <v>28858</v>
      </c>
      <c r="P121" s="190"/>
      <c r="Q121" s="191">
        <v>1765905</v>
      </c>
      <c r="R121" s="191">
        <v>61570</v>
      </c>
      <c r="S121" s="191">
        <v>1827475</v>
      </c>
      <c r="T121" s="191">
        <f t="shared" si="5"/>
        <v>14704267.705599999</v>
      </c>
      <c r="U121" s="191">
        <v>1841108</v>
      </c>
      <c r="V121" s="191">
        <f t="shared" si="6"/>
        <v>18987949000</v>
      </c>
      <c r="W121" s="191">
        <f t="shared" si="7"/>
        <v>2377463842.9752069</v>
      </c>
    </row>
    <row r="122" spans="1:23">
      <c r="A122" s="204">
        <v>32600</v>
      </c>
      <c r="B122" s="184" t="s">
        <v>106</v>
      </c>
      <c r="C122" s="188">
        <v>1.7152299999999999E-2</v>
      </c>
      <c r="D122" s="188">
        <v>1.7237800000000001E-2</v>
      </c>
      <c r="E122" s="191">
        <v>170769825</v>
      </c>
      <c r="F122" s="190"/>
      <c r="G122" s="191">
        <v>12462895</v>
      </c>
      <c r="H122" s="191">
        <v>16274394</v>
      </c>
      <c r="I122" s="191">
        <v>34269112</v>
      </c>
      <c r="J122" s="191">
        <v>0</v>
      </c>
      <c r="K122" s="190"/>
      <c r="L122" s="191">
        <v>1713789</v>
      </c>
      <c r="M122" s="3"/>
      <c r="N122" s="191">
        <v>0</v>
      </c>
      <c r="O122" s="191">
        <v>3467449</v>
      </c>
      <c r="P122" s="190"/>
      <c r="Q122" s="191">
        <v>39113282</v>
      </c>
      <c r="R122" s="191">
        <v>-2859607</v>
      </c>
      <c r="S122" s="191">
        <v>36253675</v>
      </c>
      <c r="T122" s="191">
        <f t="shared" si="5"/>
        <v>325686997.63269997</v>
      </c>
      <c r="U122" s="191">
        <v>40778976</v>
      </c>
      <c r="V122" s="191">
        <f t="shared" si="6"/>
        <v>18987949000</v>
      </c>
      <c r="W122" s="191">
        <f t="shared" si="7"/>
        <v>2377464013.5725241</v>
      </c>
    </row>
    <row r="123" spans="1:23">
      <c r="A123" s="204">
        <v>32605</v>
      </c>
      <c r="B123" s="184" t="s">
        <v>107</v>
      </c>
      <c r="C123" s="188">
        <v>2.5419000000000001E-3</v>
      </c>
      <c r="D123" s="188">
        <v>2.5604999999999998E-3</v>
      </c>
      <c r="E123" s="191">
        <v>25307383</v>
      </c>
      <c r="F123" s="190"/>
      <c r="G123" s="191">
        <v>1846950</v>
      </c>
      <c r="H123" s="191">
        <v>2411798</v>
      </c>
      <c r="I123" s="191">
        <v>5078541</v>
      </c>
      <c r="J123" s="191">
        <v>457892</v>
      </c>
      <c r="K123" s="190"/>
      <c r="L123" s="191">
        <v>253976</v>
      </c>
      <c r="M123" s="3"/>
      <c r="N123" s="191">
        <v>0</v>
      </c>
      <c r="O123" s="191">
        <v>0</v>
      </c>
      <c r="P123" s="190"/>
      <c r="Q123" s="191">
        <v>5796427</v>
      </c>
      <c r="R123" s="191">
        <v>319171</v>
      </c>
      <c r="S123" s="191">
        <v>6115598</v>
      </c>
      <c r="T123" s="191">
        <f t="shared" si="5"/>
        <v>48265467.563100003</v>
      </c>
      <c r="U123" s="191">
        <v>6043276</v>
      </c>
      <c r="V123" s="191">
        <f t="shared" si="6"/>
        <v>18987949000</v>
      </c>
      <c r="W123" s="191">
        <f t="shared" si="7"/>
        <v>2377464101.6562414</v>
      </c>
    </row>
    <row r="124" spans="1:23">
      <c r="A124" s="204">
        <v>32700</v>
      </c>
      <c r="B124" s="184" t="s">
        <v>108</v>
      </c>
      <c r="C124" s="188">
        <v>1.6067E-3</v>
      </c>
      <c r="D124" s="188">
        <v>1.6209E-3</v>
      </c>
      <c r="E124" s="191">
        <v>15996448</v>
      </c>
      <c r="F124" s="190"/>
      <c r="G124" s="191">
        <v>1167431</v>
      </c>
      <c r="H124" s="191">
        <v>1524464</v>
      </c>
      <c r="I124" s="191">
        <v>3210076</v>
      </c>
      <c r="J124" s="191">
        <v>204164</v>
      </c>
      <c r="K124" s="190"/>
      <c r="L124" s="191">
        <v>160535</v>
      </c>
      <c r="M124" s="3"/>
      <c r="N124" s="191">
        <v>0</v>
      </c>
      <c r="O124" s="191">
        <v>95815</v>
      </c>
      <c r="P124" s="190"/>
      <c r="Q124" s="191">
        <v>3663842</v>
      </c>
      <c r="R124" s="191">
        <v>146577</v>
      </c>
      <c r="S124" s="191">
        <v>3810419</v>
      </c>
      <c r="T124" s="191">
        <f t="shared" si="5"/>
        <v>30507937.658300001</v>
      </c>
      <c r="U124" s="191">
        <v>3819871</v>
      </c>
      <c r="V124" s="191">
        <f t="shared" si="6"/>
        <v>18987949000</v>
      </c>
      <c r="W124" s="191">
        <f t="shared" si="7"/>
        <v>2377463745.5654449</v>
      </c>
    </row>
    <row r="125" spans="1:23">
      <c r="A125" s="204">
        <v>32800</v>
      </c>
      <c r="B125" s="184" t="s">
        <v>109</v>
      </c>
      <c r="C125" s="188">
        <v>2.2322000000000002E-3</v>
      </c>
      <c r="D125" s="188">
        <v>2.1829000000000002E-3</v>
      </c>
      <c r="E125" s="191">
        <v>22223982</v>
      </c>
      <c r="F125" s="190"/>
      <c r="G125" s="191">
        <v>1621921</v>
      </c>
      <c r="H125" s="191">
        <v>2117949</v>
      </c>
      <c r="I125" s="191">
        <v>4459782</v>
      </c>
      <c r="J125" s="191">
        <v>714539</v>
      </c>
      <c r="K125" s="190"/>
      <c r="L125" s="191">
        <v>223032</v>
      </c>
      <c r="M125" s="3"/>
      <c r="N125" s="191">
        <v>0</v>
      </c>
      <c r="O125" s="191">
        <v>0</v>
      </c>
      <c r="P125" s="190"/>
      <c r="Q125" s="191">
        <v>5090202</v>
      </c>
      <c r="R125" s="191">
        <v>377918</v>
      </c>
      <c r="S125" s="191">
        <v>5468120</v>
      </c>
      <c r="T125" s="191">
        <f t="shared" si="5"/>
        <v>42384899.757800005</v>
      </c>
      <c r="U125" s="191">
        <v>5306975</v>
      </c>
      <c r="V125" s="191">
        <f t="shared" si="6"/>
        <v>18987949000</v>
      </c>
      <c r="W125" s="191">
        <f t="shared" si="7"/>
        <v>2377463936.9232144</v>
      </c>
    </row>
    <row r="126" spans="1:23">
      <c r="A126" s="204">
        <v>32900</v>
      </c>
      <c r="B126" s="184" t="s">
        <v>110</v>
      </c>
      <c r="C126" s="188">
        <v>6.5721E-3</v>
      </c>
      <c r="D126" s="188">
        <v>6.5319999999999996E-3</v>
      </c>
      <c r="E126" s="191">
        <v>65432413</v>
      </c>
      <c r="F126" s="190"/>
      <c r="G126" s="191">
        <v>4775301</v>
      </c>
      <c r="H126" s="191">
        <v>6235720</v>
      </c>
      <c r="I126" s="191">
        <v>13130602</v>
      </c>
      <c r="J126" s="191">
        <v>7556</v>
      </c>
      <c r="K126" s="190"/>
      <c r="L126" s="191">
        <v>656658</v>
      </c>
      <c r="M126" s="3"/>
      <c r="N126" s="191">
        <v>0</v>
      </c>
      <c r="O126" s="191">
        <v>522800</v>
      </c>
      <c r="P126" s="190"/>
      <c r="Q126" s="191">
        <v>14986701</v>
      </c>
      <c r="R126" s="191">
        <v>-367962</v>
      </c>
      <c r="S126" s="191">
        <v>14618739</v>
      </c>
      <c r="T126" s="191">
        <f t="shared" si="5"/>
        <v>124790699.62289999</v>
      </c>
      <c r="U126" s="191">
        <v>15624931</v>
      </c>
      <c r="V126" s="191">
        <f t="shared" si="6"/>
        <v>18987949000</v>
      </c>
      <c r="W126" s="191">
        <f t="shared" si="7"/>
        <v>2377463976.5067482</v>
      </c>
    </row>
    <row r="127" spans="1:23">
      <c r="A127" s="204">
        <v>32901</v>
      </c>
      <c r="B127" s="184" t="s">
        <v>393</v>
      </c>
      <c r="C127" s="188">
        <v>1.6789999999999999E-4</v>
      </c>
      <c r="D127" s="188">
        <v>1.4310000000000001E-4</v>
      </c>
      <c r="E127" s="191">
        <v>1671627</v>
      </c>
      <c r="F127" s="190"/>
      <c r="G127" s="191">
        <v>121996</v>
      </c>
      <c r="H127" s="191">
        <v>159306</v>
      </c>
      <c r="I127" s="191">
        <v>335453</v>
      </c>
      <c r="J127" s="191">
        <v>197482</v>
      </c>
      <c r="K127" s="190"/>
      <c r="L127" s="191">
        <v>16776</v>
      </c>
      <c r="M127" s="3"/>
      <c r="N127" s="191">
        <v>0</v>
      </c>
      <c r="O127" s="191">
        <v>136079</v>
      </c>
      <c r="P127" s="190"/>
      <c r="Q127" s="191">
        <v>382871</v>
      </c>
      <c r="R127" s="191">
        <v>159405</v>
      </c>
      <c r="S127" s="191">
        <v>542276</v>
      </c>
      <c r="T127" s="191">
        <f t="shared" si="5"/>
        <v>3188076.6370999999</v>
      </c>
      <c r="U127" s="191">
        <v>399176</v>
      </c>
      <c r="V127" s="191">
        <f t="shared" si="6"/>
        <v>18987949000</v>
      </c>
      <c r="W127" s="191">
        <f t="shared" si="7"/>
        <v>2377462775.4615846</v>
      </c>
    </row>
    <row r="128" spans="1:23">
      <c r="A128" s="204">
        <v>32905</v>
      </c>
      <c r="B128" s="184" t="s">
        <v>111</v>
      </c>
      <c r="C128" s="188">
        <v>9.3470000000000001E-4</v>
      </c>
      <c r="D128" s="188">
        <v>9.6400000000000001E-4</v>
      </c>
      <c r="E128" s="191">
        <v>9305956</v>
      </c>
      <c r="F128" s="190"/>
      <c r="G128" s="191">
        <v>679155</v>
      </c>
      <c r="H128" s="191">
        <v>886859</v>
      </c>
      <c r="I128" s="191">
        <v>1867466</v>
      </c>
      <c r="J128" s="191">
        <v>111866</v>
      </c>
      <c r="K128" s="190"/>
      <c r="L128" s="191">
        <v>93391</v>
      </c>
      <c r="M128" s="3"/>
      <c r="N128" s="191">
        <v>0</v>
      </c>
      <c r="O128" s="191">
        <v>108912</v>
      </c>
      <c r="P128" s="190"/>
      <c r="Q128" s="191">
        <v>2131445</v>
      </c>
      <c r="R128" s="191">
        <v>-61102</v>
      </c>
      <c r="S128" s="191">
        <v>2070343</v>
      </c>
      <c r="T128" s="191">
        <f t="shared" si="5"/>
        <v>17748035.930300001</v>
      </c>
      <c r="U128" s="191">
        <v>2222216</v>
      </c>
      <c r="V128" s="191">
        <f t="shared" si="6"/>
        <v>18987949000</v>
      </c>
      <c r="W128" s="191">
        <f t="shared" si="7"/>
        <v>2377464427.0889053</v>
      </c>
    </row>
    <row r="129" spans="1:23">
      <c r="A129" s="204">
        <v>32910</v>
      </c>
      <c r="B129" s="184" t="s">
        <v>112</v>
      </c>
      <c r="C129" s="188">
        <v>1.2187999999999999E-3</v>
      </c>
      <c r="D129" s="188">
        <v>1.2267000000000001E-3</v>
      </c>
      <c r="E129" s="191">
        <v>12134481</v>
      </c>
      <c r="F129" s="190"/>
      <c r="G129" s="191">
        <v>885583</v>
      </c>
      <c r="H129" s="191">
        <v>1156418</v>
      </c>
      <c r="I129" s="191">
        <v>2435078</v>
      </c>
      <c r="J129" s="191">
        <v>22410</v>
      </c>
      <c r="K129" s="190"/>
      <c r="L129" s="191">
        <v>121778</v>
      </c>
      <c r="M129" s="3"/>
      <c r="N129" s="191">
        <v>0</v>
      </c>
      <c r="O129" s="191">
        <v>68095</v>
      </c>
      <c r="P129" s="190"/>
      <c r="Q129" s="191">
        <v>2779293</v>
      </c>
      <c r="R129" s="191">
        <v>-86414</v>
      </c>
      <c r="S129" s="191">
        <v>2692879</v>
      </c>
      <c r="T129" s="191">
        <f t="shared" si="5"/>
        <v>23142512.2412</v>
      </c>
      <c r="U129" s="191">
        <v>2897653</v>
      </c>
      <c r="V129" s="191">
        <f t="shared" si="6"/>
        <v>18987949000</v>
      </c>
      <c r="W129" s="191">
        <f t="shared" si="7"/>
        <v>2377463898.9169679</v>
      </c>
    </row>
    <row r="130" spans="1:23">
      <c r="A130" s="204">
        <v>32920</v>
      </c>
      <c r="B130" s="184" t="s">
        <v>113</v>
      </c>
      <c r="C130" s="188">
        <v>1.0493E-3</v>
      </c>
      <c r="D130" s="188">
        <v>1.0145E-3</v>
      </c>
      <c r="E130" s="191">
        <v>10446924</v>
      </c>
      <c r="F130" s="190"/>
      <c r="G130" s="191">
        <v>762423</v>
      </c>
      <c r="H130" s="191">
        <v>995594</v>
      </c>
      <c r="I130" s="191">
        <v>2096429</v>
      </c>
      <c r="J130" s="191">
        <v>87504</v>
      </c>
      <c r="K130" s="190"/>
      <c r="L130" s="191">
        <v>104842</v>
      </c>
      <c r="M130" s="3"/>
      <c r="N130" s="191">
        <v>0</v>
      </c>
      <c r="O130" s="191">
        <v>60448</v>
      </c>
      <c r="P130" s="190"/>
      <c r="Q130" s="191">
        <v>2392773</v>
      </c>
      <c r="R130" s="191">
        <v>-49798</v>
      </c>
      <c r="S130" s="191">
        <v>2342975</v>
      </c>
      <c r="T130" s="191">
        <f t="shared" si="5"/>
        <v>19924054.885699999</v>
      </c>
      <c r="U130" s="191">
        <v>2494673</v>
      </c>
      <c r="V130" s="191">
        <f t="shared" si="6"/>
        <v>18987949000</v>
      </c>
      <c r="W130" s="191">
        <f t="shared" si="7"/>
        <v>2377464023.6348042</v>
      </c>
    </row>
    <row r="131" spans="1:23">
      <c r="A131" s="204">
        <v>33000</v>
      </c>
      <c r="B131" s="184" t="s">
        <v>114</v>
      </c>
      <c r="C131" s="188">
        <v>2.4895E-3</v>
      </c>
      <c r="D131" s="188">
        <v>2.4756000000000001E-3</v>
      </c>
      <c r="E131" s="191">
        <v>24785684</v>
      </c>
      <c r="F131" s="190"/>
      <c r="G131" s="191">
        <v>1808876</v>
      </c>
      <c r="H131" s="191">
        <v>2362080</v>
      </c>
      <c r="I131" s="191">
        <v>4973849</v>
      </c>
      <c r="J131" s="191">
        <v>0</v>
      </c>
      <c r="K131" s="190"/>
      <c r="L131" s="191">
        <v>248741</v>
      </c>
      <c r="M131" s="3"/>
      <c r="N131" s="191">
        <v>0</v>
      </c>
      <c r="O131" s="191">
        <v>503655</v>
      </c>
      <c r="P131" s="190"/>
      <c r="Q131" s="191">
        <v>5676936</v>
      </c>
      <c r="R131" s="191">
        <v>-317313</v>
      </c>
      <c r="S131" s="191">
        <v>5359623</v>
      </c>
      <c r="T131" s="191">
        <f t="shared" si="5"/>
        <v>47270499.035499997</v>
      </c>
      <c r="U131" s="191">
        <v>5918697</v>
      </c>
      <c r="V131" s="191">
        <f t="shared" si="6"/>
        <v>18987949000</v>
      </c>
      <c r="W131" s="191">
        <f t="shared" si="7"/>
        <v>2377464149.4275961</v>
      </c>
    </row>
    <row r="132" spans="1:23">
      <c r="A132" s="204">
        <v>33001</v>
      </c>
      <c r="B132" s="184" t="s">
        <v>115</v>
      </c>
      <c r="C132" s="188">
        <v>7.64E-5</v>
      </c>
      <c r="D132" s="188">
        <v>8.3700000000000002E-5</v>
      </c>
      <c r="E132" s="191">
        <v>760645</v>
      </c>
      <c r="F132" s="190"/>
      <c r="G132" s="191">
        <v>55512</v>
      </c>
      <c r="H132" s="191">
        <v>72490</v>
      </c>
      <c r="I132" s="191">
        <v>152642</v>
      </c>
      <c r="J132" s="191">
        <v>43795</v>
      </c>
      <c r="K132" s="190"/>
      <c r="L132" s="191">
        <v>7634</v>
      </c>
      <c r="M132" s="3"/>
      <c r="N132" s="191">
        <v>0</v>
      </c>
      <c r="O132" s="191">
        <v>49646</v>
      </c>
      <c r="P132" s="190"/>
      <c r="Q132" s="191">
        <v>174219</v>
      </c>
      <c r="R132" s="191">
        <v>42016</v>
      </c>
      <c r="S132" s="191">
        <v>216235</v>
      </c>
      <c r="T132" s="191">
        <f t="shared" si="5"/>
        <v>1450679.3036</v>
      </c>
      <c r="U132" s="191">
        <v>181638</v>
      </c>
      <c r="V132" s="191">
        <f t="shared" si="6"/>
        <v>18987949000</v>
      </c>
      <c r="W132" s="191">
        <f t="shared" si="7"/>
        <v>2377460732.984293</v>
      </c>
    </row>
    <row r="133" spans="1:23">
      <c r="A133" s="204">
        <v>33027</v>
      </c>
      <c r="B133" s="184" t="s">
        <v>116</v>
      </c>
      <c r="C133" s="188">
        <v>3.0729999999999999E-4</v>
      </c>
      <c r="D133" s="188">
        <v>2.8249999999999998E-4</v>
      </c>
      <c r="E133" s="191">
        <v>3059506</v>
      </c>
      <c r="F133" s="190"/>
      <c r="G133" s="191">
        <v>223285</v>
      </c>
      <c r="H133" s="191">
        <v>291571</v>
      </c>
      <c r="I133" s="191">
        <v>613964</v>
      </c>
      <c r="J133" s="191">
        <v>192439</v>
      </c>
      <c r="K133" s="190"/>
      <c r="L133" s="191">
        <v>30704</v>
      </c>
      <c r="M133" s="3"/>
      <c r="N133" s="191">
        <v>0</v>
      </c>
      <c r="O133" s="191">
        <v>0</v>
      </c>
      <c r="P133" s="190"/>
      <c r="Q133" s="191">
        <v>700752</v>
      </c>
      <c r="R133" s="191">
        <v>165723</v>
      </c>
      <c r="S133" s="191">
        <v>866475</v>
      </c>
      <c r="T133" s="191">
        <f t="shared" si="5"/>
        <v>5834996.7276999997</v>
      </c>
      <c r="U133" s="191">
        <v>730595</v>
      </c>
      <c r="V133" s="191">
        <f t="shared" si="6"/>
        <v>18987949000</v>
      </c>
      <c r="W133" s="191">
        <f t="shared" si="7"/>
        <v>2377465017.89782</v>
      </c>
    </row>
    <row r="134" spans="1:23">
      <c r="A134" s="204">
        <v>33100</v>
      </c>
      <c r="B134" s="184" t="s">
        <v>117</v>
      </c>
      <c r="C134" s="188">
        <v>3.4607000000000001E-3</v>
      </c>
      <c r="D134" s="188">
        <v>3.5601999999999999E-3</v>
      </c>
      <c r="E134" s="191">
        <v>34455037</v>
      </c>
      <c r="F134" s="190"/>
      <c r="G134" s="191">
        <v>2514552</v>
      </c>
      <c r="H134" s="191">
        <v>3283571</v>
      </c>
      <c r="I134" s="191">
        <v>6914240</v>
      </c>
      <c r="J134" s="191">
        <v>191415</v>
      </c>
      <c r="K134" s="190"/>
      <c r="L134" s="191">
        <v>345779</v>
      </c>
      <c r="M134" s="3"/>
      <c r="N134" s="191">
        <v>0</v>
      </c>
      <c r="O134" s="191">
        <v>824602</v>
      </c>
      <c r="P134" s="190"/>
      <c r="Q134" s="191">
        <v>7891614</v>
      </c>
      <c r="R134" s="191">
        <v>48666</v>
      </c>
      <c r="S134" s="191">
        <v>7940280</v>
      </c>
      <c r="T134" s="191">
        <f t="shared" si="5"/>
        <v>65711595.1043</v>
      </c>
      <c r="U134" s="191">
        <v>8227690</v>
      </c>
      <c r="V134" s="191">
        <f t="shared" si="6"/>
        <v>18987949000</v>
      </c>
      <c r="W134" s="191">
        <f t="shared" si="7"/>
        <v>2377464096.8590169</v>
      </c>
    </row>
    <row r="135" spans="1:23">
      <c r="A135" s="204">
        <v>33105</v>
      </c>
      <c r="B135" s="184" t="s">
        <v>118</v>
      </c>
      <c r="C135" s="188">
        <v>3.9429999999999999E-4</v>
      </c>
      <c r="D135" s="188">
        <v>4.0299999999999998E-4</v>
      </c>
      <c r="E135" s="191">
        <v>3925686</v>
      </c>
      <c r="F135" s="190"/>
      <c r="G135" s="191">
        <v>286499</v>
      </c>
      <c r="H135" s="191">
        <v>374119</v>
      </c>
      <c r="I135" s="191">
        <v>787784</v>
      </c>
      <c r="J135" s="191">
        <v>32393</v>
      </c>
      <c r="K135" s="190"/>
      <c r="L135" s="191">
        <v>39397</v>
      </c>
      <c r="M135" s="3"/>
      <c r="N135" s="191">
        <v>0</v>
      </c>
      <c r="O135" s="191">
        <v>85474</v>
      </c>
      <c r="P135" s="190"/>
      <c r="Q135" s="191">
        <v>899143</v>
      </c>
      <c r="R135" s="191">
        <v>-56444</v>
      </c>
      <c r="S135" s="191">
        <v>842699</v>
      </c>
      <c r="T135" s="191">
        <f t="shared" si="5"/>
        <v>7486948.2906999998</v>
      </c>
      <c r="U135" s="191">
        <v>937434</v>
      </c>
      <c r="V135" s="191">
        <f t="shared" si="6"/>
        <v>18987949000</v>
      </c>
      <c r="W135" s="191">
        <f t="shared" si="7"/>
        <v>2377463860.0050721</v>
      </c>
    </row>
    <row r="136" spans="1:23">
      <c r="A136" s="204">
        <v>33200</v>
      </c>
      <c r="B136" s="184" t="s">
        <v>119</v>
      </c>
      <c r="C136" s="188">
        <v>1.52535E-2</v>
      </c>
      <c r="D136" s="188">
        <v>1.55155E-2</v>
      </c>
      <c r="E136" s="191">
        <v>151865204</v>
      </c>
      <c r="F136" s="190"/>
      <c r="G136" s="191">
        <v>11083224</v>
      </c>
      <c r="H136" s="191">
        <v>14472780</v>
      </c>
      <c r="I136" s="191">
        <v>30475441</v>
      </c>
      <c r="J136" s="191">
        <v>448047</v>
      </c>
      <c r="K136" s="190"/>
      <c r="L136" s="191">
        <v>1524069</v>
      </c>
      <c r="M136" s="3"/>
      <c r="N136" s="191">
        <v>0</v>
      </c>
      <c r="O136" s="191">
        <v>3483706</v>
      </c>
      <c r="P136" s="190"/>
      <c r="Q136" s="191">
        <v>34783349</v>
      </c>
      <c r="R136" s="191">
        <v>-1103400</v>
      </c>
      <c r="S136" s="191">
        <v>33679949</v>
      </c>
      <c r="T136" s="191">
        <f t="shared" si="5"/>
        <v>289632680.0715</v>
      </c>
      <c r="U136" s="191">
        <v>36264647</v>
      </c>
      <c r="V136" s="191">
        <f t="shared" si="6"/>
        <v>18987949000</v>
      </c>
      <c r="W136" s="191">
        <f t="shared" si="7"/>
        <v>2377463991.8707185</v>
      </c>
    </row>
    <row r="137" spans="1:23">
      <c r="A137" s="204">
        <v>33202</v>
      </c>
      <c r="B137" s="184" t="s">
        <v>120</v>
      </c>
      <c r="C137" s="188">
        <v>2.653E-4</v>
      </c>
      <c r="D137" s="188">
        <v>2.2599999999999999E-4</v>
      </c>
      <c r="E137" s="191">
        <v>2641350</v>
      </c>
      <c r="F137" s="190"/>
      <c r="G137" s="191">
        <v>192768</v>
      </c>
      <c r="H137" s="191">
        <v>251721</v>
      </c>
      <c r="I137" s="191">
        <v>530051</v>
      </c>
      <c r="J137" s="191">
        <v>217209</v>
      </c>
      <c r="K137" s="190"/>
      <c r="L137" s="191">
        <v>26508</v>
      </c>
      <c r="M137" s="3"/>
      <c r="N137" s="191">
        <v>0</v>
      </c>
      <c r="O137" s="191">
        <v>0</v>
      </c>
      <c r="P137" s="190"/>
      <c r="Q137" s="191">
        <v>604977</v>
      </c>
      <c r="R137" s="191">
        <v>112419</v>
      </c>
      <c r="S137" s="191">
        <v>717396</v>
      </c>
      <c r="T137" s="191">
        <f t="shared" ref="T137:T200" si="8">C137*18987949000</f>
        <v>5037502.8696999997</v>
      </c>
      <c r="U137" s="191">
        <v>630741</v>
      </c>
      <c r="V137" s="191">
        <f t="shared" ref="V137:V200" si="9">+T137/C137</f>
        <v>18987949000</v>
      </c>
      <c r="W137" s="191">
        <f t="shared" ref="W137:W200" si="10">+U137/C137</f>
        <v>2377463249.1519036</v>
      </c>
    </row>
    <row r="138" spans="1:23">
      <c r="A138" s="204">
        <v>33203</v>
      </c>
      <c r="B138" s="184" t="s">
        <v>121</v>
      </c>
      <c r="C138" s="188">
        <v>1.3520000000000001E-4</v>
      </c>
      <c r="D138" s="188">
        <v>1.418E-4</v>
      </c>
      <c r="E138" s="191">
        <v>1346063</v>
      </c>
      <c r="F138" s="190"/>
      <c r="G138" s="191">
        <v>98237</v>
      </c>
      <c r="H138" s="191">
        <v>128280</v>
      </c>
      <c r="I138" s="191">
        <v>270120</v>
      </c>
      <c r="J138" s="191">
        <v>8473</v>
      </c>
      <c r="K138" s="190"/>
      <c r="L138" s="191">
        <v>13509</v>
      </c>
      <c r="M138" s="3"/>
      <c r="N138" s="191">
        <v>0</v>
      </c>
      <c r="O138" s="191">
        <v>85056</v>
      </c>
      <c r="P138" s="190"/>
      <c r="Q138" s="191">
        <v>308304</v>
      </c>
      <c r="R138" s="191">
        <v>-20061</v>
      </c>
      <c r="S138" s="191">
        <v>288243</v>
      </c>
      <c r="T138" s="191">
        <f t="shared" si="8"/>
        <v>2567170.7047999999</v>
      </c>
      <c r="U138" s="191">
        <v>321433</v>
      </c>
      <c r="V138" s="191">
        <f t="shared" si="9"/>
        <v>18987949000</v>
      </c>
      <c r="W138" s="191">
        <f t="shared" si="10"/>
        <v>2377463017.7514791</v>
      </c>
    </row>
    <row r="139" spans="1:23">
      <c r="A139" s="204">
        <v>33204</v>
      </c>
      <c r="B139" s="184" t="s">
        <v>122</v>
      </c>
      <c r="C139" s="188">
        <v>4.1310000000000001E-4</v>
      </c>
      <c r="D139" s="188">
        <v>4.6000000000000001E-4</v>
      </c>
      <c r="E139" s="191">
        <v>4112860</v>
      </c>
      <c r="F139" s="190"/>
      <c r="G139" s="191">
        <v>300159</v>
      </c>
      <c r="H139" s="191">
        <v>391956</v>
      </c>
      <c r="I139" s="191">
        <v>825345</v>
      </c>
      <c r="J139" s="191">
        <v>7041</v>
      </c>
      <c r="K139" s="190"/>
      <c r="L139" s="191">
        <v>41275</v>
      </c>
      <c r="M139" s="3"/>
      <c r="N139" s="191">
        <v>0</v>
      </c>
      <c r="O139" s="191">
        <v>308749</v>
      </c>
      <c r="P139" s="190"/>
      <c r="Q139" s="191">
        <v>942013</v>
      </c>
      <c r="R139" s="191">
        <v>-115660</v>
      </c>
      <c r="S139" s="191">
        <v>826353</v>
      </c>
      <c r="T139" s="191">
        <f t="shared" si="8"/>
        <v>7843921.7319</v>
      </c>
      <c r="U139" s="191">
        <v>982130</v>
      </c>
      <c r="V139" s="191">
        <f t="shared" si="9"/>
        <v>18987949000</v>
      </c>
      <c r="W139" s="191">
        <f t="shared" si="10"/>
        <v>2377463083.9990315</v>
      </c>
    </row>
    <row r="140" spans="1:23">
      <c r="A140" s="204">
        <v>33205</v>
      </c>
      <c r="B140" s="184" t="s">
        <v>123</v>
      </c>
      <c r="C140" s="188">
        <v>1.2589999999999999E-3</v>
      </c>
      <c r="D140" s="188">
        <v>1.3364E-3</v>
      </c>
      <c r="E140" s="191">
        <v>12534716</v>
      </c>
      <c r="F140" s="190"/>
      <c r="G140" s="191">
        <v>914792</v>
      </c>
      <c r="H140" s="191">
        <v>1194561</v>
      </c>
      <c r="I140" s="191">
        <v>2515395</v>
      </c>
      <c r="J140" s="191">
        <v>226050</v>
      </c>
      <c r="K140" s="190"/>
      <c r="L140" s="191">
        <v>125794</v>
      </c>
      <c r="M140" s="3"/>
      <c r="N140" s="191">
        <v>0</v>
      </c>
      <c r="O140" s="191">
        <v>302466</v>
      </c>
      <c r="P140" s="190"/>
      <c r="Q140" s="191">
        <v>2870963</v>
      </c>
      <c r="R140" s="191">
        <v>50460</v>
      </c>
      <c r="S140" s="191">
        <v>2921423</v>
      </c>
      <c r="T140" s="191">
        <f t="shared" si="8"/>
        <v>23905827.790999997</v>
      </c>
      <c r="U140" s="191">
        <v>2993227</v>
      </c>
      <c r="V140" s="191">
        <f t="shared" si="9"/>
        <v>18987949000</v>
      </c>
      <c r="W140" s="191">
        <f t="shared" si="10"/>
        <v>2377463860.2065134</v>
      </c>
    </row>
    <row r="141" spans="1:23">
      <c r="A141" s="204">
        <v>33206</v>
      </c>
      <c r="B141" s="184" t="s">
        <v>124</v>
      </c>
      <c r="C141" s="188">
        <v>1.2180000000000001E-4</v>
      </c>
      <c r="D141" s="188">
        <v>1.1349999999999999E-4</v>
      </c>
      <c r="E141" s="191">
        <v>1212652</v>
      </c>
      <c r="F141" s="190"/>
      <c r="G141" s="191">
        <v>88500</v>
      </c>
      <c r="H141" s="191">
        <v>115566</v>
      </c>
      <c r="I141" s="191">
        <v>243348</v>
      </c>
      <c r="J141" s="191">
        <v>51641</v>
      </c>
      <c r="K141" s="190"/>
      <c r="L141" s="191">
        <v>12170</v>
      </c>
      <c r="M141" s="3"/>
      <c r="N141" s="191">
        <v>0</v>
      </c>
      <c r="O141" s="191">
        <v>4447</v>
      </c>
      <c r="P141" s="190"/>
      <c r="Q141" s="191">
        <v>277747</v>
      </c>
      <c r="R141" s="191">
        <v>28249</v>
      </c>
      <c r="S141" s="191">
        <v>305996</v>
      </c>
      <c r="T141" s="191">
        <f t="shared" si="8"/>
        <v>2312732.1882000002</v>
      </c>
      <c r="U141" s="191">
        <v>289575</v>
      </c>
      <c r="V141" s="191">
        <f t="shared" si="9"/>
        <v>18987949000</v>
      </c>
      <c r="W141" s="191">
        <f t="shared" si="10"/>
        <v>2377463054.187192</v>
      </c>
    </row>
    <row r="142" spans="1:23">
      <c r="A142" s="204">
        <v>33207</v>
      </c>
      <c r="B142" s="184" t="s">
        <v>343</v>
      </c>
      <c r="C142" s="188">
        <v>3.5290000000000001E-4</v>
      </c>
      <c r="D142" s="188">
        <v>3.0190000000000002E-4</v>
      </c>
      <c r="E142" s="191">
        <v>3513504</v>
      </c>
      <c r="F142" s="190"/>
      <c r="G142" s="191">
        <v>256418</v>
      </c>
      <c r="H142" s="191">
        <v>334838</v>
      </c>
      <c r="I142" s="191">
        <v>705070</v>
      </c>
      <c r="J142" s="191">
        <v>471045</v>
      </c>
      <c r="K142" s="190"/>
      <c r="L142" s="191">
        <v>35260</v>
      </c>
      <c r="M142" s="3"/>
      <c r="N142" s="191">
        <v>0</v>
      </c>
      <c r="O142" s="191">
        <v>0</v>
      </c>
      <c r="P142" s="190"/>
      <c r="Q142" s="191">
        <v>804736</v>
      </c>
      <c r="R142" s="191">
        <v>323937</v>
      </c>
      <c r="S142" s="191">
        <v>1128673</v>
      </c>
      <c r="T142" s="191">
        <f t="shared" si="8"/>
        <v>6700847.2021000003</v>
      </c>
      <c r="U142" s="191">
        <v>839007</v>
      </c>
      <c r="V142" s="191">
        <f t="shared" si="9"/>
        <v>18987949000</v>
      </c>
      <c r="W142" s="191">
        <f t="shared" si="10"/>
        <v>2377463870.784925</v>
      </c>
    </row>
    <row r="143" spans="1:23">
      <c r="A143" s="204">
        <v>33208</v>
      </c>
      <c r="B143" s="184" t="s">
        <v>344</v>
      </c>
      <c r="C143" s="188">
        <v>0</v>
      </c>
      <c r="D143" s="188">
        <v>0</v>
      </c>
      <c r="E143" s="191">
        <v>0</v>
      </c>
      <c r="F143" s="190"/>
      <c r="G143" s="191">
        <v>0</v>
      </c>
      <c r="H143" s="191">
        <v>0</v>
      </c>
      <c r="I143" s="191">
        <v>0</v>
      </c>
      <c r="J143" s="191">
        <v>21993</v>
      </c>
      <c r="K143" s="190"/>
      <c r="L143" s="191">
        <v>0</v>
      </c>
      <c r="M143" s="3"/>
      <c r="N143" s="191">
        <v>0</v>
      </c>
      <c r="O143" s="191">
        <v>95337</v>
      </c>
      <c r="P143" s="190"/>
      <c r="Q143" s="191">
        <v>0</v>
      </c>
      <c r="R143" s="191">
        <v>-13087</v>
      </c>
      <c r="S143" s="191">
        <v>-13087</v>
      </c>
      <c r="T143" s="191">
        <f t="shared" si="8"/>
        <v>0</v>
      </c>
      <c r="U143" s="191">
        <v>0</v>
      </c>
      <c r="V143" s="191" t="e">
        <f t="shared" si="9"/>
        <v>#DIV/0!</v>
      </c>
      <c r="W143" s="191" t="e">
        <f t="shared" si="10"/>
        <v>#DIV/0!</v>
      </c>
    </row>
    <row r="144" spans="1:23">
      <c r="A144" s="204">
        <v>33209</v>
      </c>
      <c r="B144" s="184" t="s">
        <v>345</v>
      </c>
      <c r="C144" s="188">
        <v>1.036E-4</v>
      </c>
      <c r="D144" s="188">
        <v>7.6600000000000005E-5</v>
      </c>
      <c r="E144" s="191">
        <v>1031451</v>
      </c>
      <c r="F144" s="190"/>
      <c r="G144" s="191">
        <v>75276</v>
      </c>
      <c r="H144" s="191">
        <v>98297</v>
      </c>
      <c r="I144" s="191">
        <v>206986</v>
      </c>
      <c r="J144" s="191">
        <v>173328</v>
      </c>
      <c r="K144" s="190"/>
      <c r="L144" s="191">
        <v>10351</v>
      </c>
      <c r="M144" s="3"/>
      <c r="N144" s="191">
        <v>0</v>
      </c>
      <c r="O144" s="191">
        <v>0</v>
      </c>
      <c r="P144" s="190"/>
      <c r="Q144" s="191">
        <v>236244</v>
      </c>
      <c r="R144" s="191">
        <v>114990</v>
      </c>
      <c r="S144" s="191">
        <v>351234</v>
      </c>
      <c r="T144" s="191">
        <f t="shared" si="8"/>
        <v>1967151.5163999998</v>
      </c>
      <c r="U144" s="191">
        <v>246305</v>
      </c>
      <c r="V144" s="191">
        <f t="shared" si="9"/>
        <v>18987949000</v>
      </c>
      <c r="W144" s="191">
        <f t="shared" si="10"/>
        <v>2377461389.96139</v>
      </c>
    </row>
    <row r="145" spans="1:23">
      <c r="A145" s="204">
        <v>33300</v>
      </c>
      <c r="B145" s="184" t="s">
        <v>125</v>
      </c>
      <c r="C145" s="188">
        <v>2.3040000000000001E-3</v>
      </c>
      <c r="D145" s="188">
        <v>2.2932999999999999E-3</v>
      </c>
      <c r="E145" s="191">
        <v>22938829</v>
      </c>
      <c r="F145" s="190"/>
      <c r="G145" s="191">
        <v>1674091</v>
      </c>
      <c r="H145" s="191">
        <v>2186074</v>
      </c>
      <c r="I145" s="191">
        <v>4603233</v>
      </c>
      <c r="J145" s="191">
        <v>0</v>
      </c>
      <c r="K145" s="190"/>
      <c r="L145" s="191">
        <v>230206</v>
      </c>
      <c r="M145" s="3"/>
      <c r="N145" s="191">
        <v>0</v>
      </c>
      <c r="O145" s="191">
        <v>58597</v>
      </c>
      <c r="P145" s="190"/>
      <c r="Q145" s="191">
        <v>5253931</v>
      </c>
      <c r="R145" s="191">
        <v>-159389</v>
      </c>
      <c r="S145" s="191">
        <v>5094542</v>
      </c>
      <c r="T145" s="191">
        <f t="shared" si="8"/>
        <v>43748234.495999999</v>
      </c>
      <c r="U145" s="191">
        <v>5477677</v>
      </c>
      <c r="V145" s="191">
        <f t="shared" si="9"/>
        <v>18987949000</v>
      </c>
      <c r="W145" s="191">
        <f t="shared" si="10"/>
        <v>2377463975.6944442</v>
      </c>
    </row>
    <row r="146" spans="1:23">
      <c r="A146" s="204">
        <v>33305</v>
      </c>
      <c r="B146" s="184" t="s">
        <v>126</v>
      </c>
      <c r="C146" s="188">
        <v>5.5380000000000002E-4</v>
      </c>
      <c r="D146" s="188">
        <v>5.6919999999999996E-4</v>
      </c>
      <c r="E146" s="191">
        <v>5513682</v>
      </c>
      <c r="F146" s="190"/>
      <c r="G146" s="191">
        <v>402392</v>
      </c>
      <c r="H146" s="191">
        <v>525455</v>
      </c>
      <c r="I146" s="191">
        <v>1106454</v>
      </c>
      <c r="J146" s="191">
        <v>75142</v>
      </c>
      <c r="K146" s="190"/>
      <c r="L146" s="191">
        <v>55333</v>
      </c>
      <c r="M146" s="3"/>
      <c r="N146" s="191">
        <v>0</v>
      </c>
      <c r="O146" s="191">
        <v>18517</v>
      </c>
      <c r="P146" s="190"/>
      <c r="Q146" s="191">
        <v>1262859</v>
      </c>
      <c r="R146" s="191">
        <v>-12684</v>
      </c>
      <c r="S146" s="191">
        <v>1250175</v>
      </c>
      <c r="T146" s="191">
        <f t="shared" si="8"/>
        <v>10515526.156200001</v>
      </c>
      <c r="U146" s="191">
        <v>1316640</v>
      </c>
      <c r="V146" s="191">
        <f t="shared" si="9"/>
        <v>18987949000</v>
      </c>
      <c r="W146" s="191">
        <f t="shared" si="10"/>
        <v>2377464788.7323942</v>
      </c>
    </row>
    <row r="147" spans="1:23">
      <c r="A147" s="204">
        <v>33400</v>
      </c>
      <c r="B147" s="184" t="s">
        <v>127</v>
      </c>
      <c r="C147" s="188">
        <v>2.06883E-2</v>
      </c>
      <c r="D147" s="188">
        <v>2.0501200000000001E-2</v>
      </c>
      <c r="E147" s="191">
        <v>205974556</v>
      </c>
      <c r="F147" s="190"/>
      <c r="G147" s="191">
        <v>15032160</v>
      </c>
      <c r="H147" s="191">
        <v>19629411</v>
      </c>
      <c r="I147" s="191">
        <v>41333796</v>
      </c>
      <c r="J147" s="191">
        <v>956583</v>
      </c>
      <c r="K147" s="190"/>
      <c r="L147" s="191">
        <v>2067092</v>
      </c>
      <c r="M147" s="3"/>
      <c r="N147" s="191">
        <v>0</v>
      </c>
      <c r="O147" s="191">
        <v>205500</v>
      </c>
      <c r="P147" s="190"/>
      <c r="Q147" s="191">
        <v>47176606</v>
      </c>
      <c r="R147" s="191">
        <v>789007</v>
      </c>
      <c r="S147" s="191">
        <v>47965613</v>
      </c>
      <c r="T147" s="191">
        <f t="shared" si="8"/>
        <v>392828385.2967</v>
      </c>
      <c r="U147" s="191">
        <v>49185688</v>
      </c>
      <c r="V147" s="191">
        <f t="shared" si="9"/>
        <v>18987949000</v>
      </c>
      <c r="W147" s="191">
        <f t="shared" si="10"/>
        <v>2377463977.2238417</v>
      </c>
    </row>
    <row r="148" spans="1:23">
      <c r="A148" s="204">
        <v>33402</v>
      </c>
      <c r="B148" s="184" t="s">
        <v>128</v>
      </c>
      <c r="C148" s="188">
        <v>1.7430000000000001E-4</v>
      </c>
      <c r="D148" s="188">
        <v>1.6369999999999999E-4</v>
      </c>
      <c r="E148" s="191">
        <v>1735346</v>
      </c>
      <c r="F148" s="190"/>
      <c r="G148" s="191">
        <v>126647</v>
      </c>
      <c r="H148" s="191">
        <v>165379</v>
      </c>
      <c r="I148" s="191">
        <v>348239</v>
      </c>
      <c r="J148" s="191">
        <v>19932</v>
      </c>
      <c r="K148" s="190"/>
      <c r="L148" s="191">
        <v>17415</v>
      </c>
      <c r="M148" s="3"/>
      <c r="N148" s="191">
        <v>0</v>
      </c>
      <c r="O148" s="191">
        <v>1108</v>
      </c>
      <c r="P148" s="190"/>
      <c r="Q148" s="191">
        <v>397465</v>
      </c>
      <c r="R148" s="191">
        <v>19600</v>
      </c>
      <c r="S148" s="191">
        <v>417065</v>
      </c>
      <c r="T148" s="191">
        <f t="shared" si="8"/>
        <v>3309599.5107</v>
      </c>
      <c r="U148" s="191">
        <v>414392</v>
      </c>
      <c r="V148" s="191">
        <f t="shared" si="9"/>
        <v>18987949000</v>
      </c>
      <c r="W148" s="191">
        <f t="shared" si="10"/>
        <v>2377464142.2834191</v>
      </c>
    </row>
    <row r="149" spans="1:23">
      <c r="A149" s="204">
        <v>33403</v>
      </c>
      <c r="B149" s="184" t="s">
        <v>458</v>
      </c>
      <c r="C149" s="188">
        <v>0</v>
      </c>
      <c r="D149" s="188">
        <v>0</v>
      </c>
      <c r="E149" s="191">
        <v>0</v>
      </c>
      <c r="F149" s="190"/>
      <c r="G149" s="191">
        <v>0</v>
      </c>
      <c r="H149" s="191">
        <v>0</v>
      </c>
      <c r="I149" s="191">
        <v>0</v>
      </c>
      <c r="J149" s="191">
        <v>0</v>
      </c>
      <c r="K149" s="190"/>
      <c r="L149" s="191">
        <v>0</v>
      </c>
      <c r="M149" s="3"/>
      <c r="N149" s="191">
        <v>0</v>
      </c>
      <c r="O149" s="191">
        <v>0</v>
      </c>
      <c r="P149" s="190"/>
      <c r="Q149" s="191">
        <v>0</v>
      </c>
      <c r="R149" s="191">
        <v>-40052</v>
      </c>
      <c r="S149" s="191">
        <v>-40052</v>
      </c>
      <c r="T149" s="191">
        <f t="shared" si="8"/>
        <v>0</v>
      </c>
      <c r="U149" s="191">
        <v>0</v>
      </c>
      <c r="V149" s="191" t="e">
        <f t="shared" si="9"/>
        <v>#DIV/0!</v>
      </c>
      <c r="W149" s="191" t="e">
        <f t="shared" si="10"/>
        <v>#DIV/0!</v>
      </c>
    </row>
    <row r="150" spans="1:23">
      <c r="A150" s="204">
        <v>33405</v>
      </c>
      <c r="B150" s="184" t="s">
        <v>129</v>
      </c>
      <c r="C150" s="188">
        <v>1.8523999999999999E-3</v>
      </c>
      <c r="D150" s="188">
        <v>1.9762E-3</v>
      </c>
      <c r="E150" s="191">
        <v>18442659</v>
      </c>
      <c r="F150" s="190"/>
      <c r="G150" s="191">
        <v>1345958</v>
      </c>
      <c r="H150" s="191">
        <v>1757589</v>
      </c>
      <c r="I150" s="191">
        <v>3700967</v>
      </c>
      <c r="J150" s="191">
        <v>87103</v>
      </c>
      <c r="K150" s="190"/>
      <c r="L150" s="191">
        <v>185084</v>
      </c>
      <c r="M150" s="3"/>
      <c r="N150" s="191">
        <v>0</v>
      </c>
      <c r="O150" s="191">
        <v>405083</v>
      </c>
      <c r="P150" s="190"/>
      <c r="Q150" s="191">
        <v>4224124</v>
      </c>
      <c r="R150" s="191">
        <v>81584</v>
      </c>
      <c r="S150" s="191">
        <v>4305708</v>
      </c>
      <c r="T150" s="191">
        <f t="shared" si="8"/>
        <v>35173276.727600001</v>
      </c>
      <c r="U150" s="191">
        <v>4404014</v>
      </c>
      <c r="V150" s="191">
        <f t="shared" si="9"/>
        <v>18987949000</v>
      </c>
      <c r="W150" s="191">
        <f t="shared" si="10"/>
        <v>2377463830.706111</v>
      </c>
    </row>
    <row r="151" spans="1:23">
      <c r="A151" s="204">
        <v>33500</v>
      </c>
      <c r="B151" s="184" t="s">
        <v>130</v>
      </c>
      <c r="C151" s="188">
        <v>3.1440000000000001E-3</v>
      </c>
      <c r="D151" s="188">
        <v>3.2347999999999999E-3</v>
      </c>
      <c r="E151" s="191">
        <v>31301944</v>
      </c>
      <c r="F151" s="190"/>
      <c r="G151" s="191">
        <v>2284437</v>
      </c>
      <c r="H151" s="191">
        <v>2983081</v>
      </c>
      <c r="I151" s="191">
        <v>6281495</v>
      </c>
      <c r="J151" s="191">
        <v>104047</v>
      </c>
      <c r="K151" s="190"/>
      <c r="L151" s="191">
        <v>314136</v>
      </c>
      <c r="M151" s="3"/>
      <c r="N151" s="191">
        <v>0</v>
      </c>
      <c r="O151" s="191">
        <v>1195136</v>
      </c>
      <c r="P151" s="190"/>
      <c r="Q151" s="191">
        <v>7169427</v>
      </c>
      <c r="R151" s="191">
        <v>-292409</v>
      </c>
      <c r="S151" s="191">
        <v>6877018</v>
      </c>
      <c r="T151" s="191">
        <f t="shared" si="8"/>
        <v>59698111.656000003</v>
      </c>
      <c r="U151" s="191">
        <v>7474747</v>
      </c>
      <c r="V151" s="191">
        <f t="shared" si="9"/>
        <v>18987949000</v>
      </c>
      <c r="W151" s="191">
        <f t="shared" si="10"/>
        <v>2377464058.5241728</v>
      </c>
    </row>
    <row r="152" spans="1:23">
      <c r="A152" s="204">
        <v>33501</v>
      </c>
      <c r="B152" s="184" t="s">
        <v>131</v>
      </c>
      <c r="C152" s="188">
        <v>7.5699999999999997E-5</v>
      </c>
      <c r="D152" s="188">
        <v>7.8100000000000001E-5</v>
      </c>
      <c r="E152" s="191">
        <v>753676</v>
      </c>
      <c r="F152" s="190"/>
      <c r="G152" s="191">
        <v>55004</v>
      </c>
      <c r="H152" s="191">
        <v>71825</v>
      </c>
      <c r="I152" s="191">
        <v>151243</v>
      </c>
      <c r="J152" s="191">
        <v>13977</v>
      </c>
      <c r="K152" s="190"/>
      <c r="L152" s="191">
        <v>7564</v>
      </c>
      <c r="M152" s="3"/>
      <c r="N152" s="191">
        <v>0</v>
      </c>
      <c r="O152" s="191">
        <v>20406</v>
      </c>
      <c r="P152" s="190"/>
      <c r="Q152" s="191">
        <v>172623</v>
      </c>
      <c r="R152" s="191">
        <v>-488</v>
      </c>
      <c r="S152" s="191">
        <v>172135</v>
      </c>
      <c r="T152" s="191">
        <f t="shared" si="8"/>
        <v>1437387.7393</v>
      </c>
      <c r="U152" s="191">
        <v>179974</v>
      </c>
      <c r="V152" s="191">
        <f t="shared" si="9"/>
        <v>18987949000</v>
      </c>
      <c r="W152" s="191">
        <f t="shared" si="10"/>
        <v>2377463672.3910174</v>
      </c>
    </row>
    <row r="153" spans="1:23">
      <c r="A153" s="204">
        <v>33600</v>
      </c>
      <c r="B153" s="184" t="s">
        <v>132</v>
      </c>
      <c r="C153" s="188">
        <v>1.1249E-2</v>
      </c>
      <c r="D153" s="188">
        <v>1.0969400000000001E-2</v>
      </c>
      <c r="E153" s="191">
        <v>111996045</v>
      </c>
      <c r="F153" s="190"/>
      <c r="G153" s="191">
        <v>8173546</v>
      </c>
      <c r="H153" s="191">
        <v>10673242</v>
      </c>
      <c r="I153" s="191">
        <v>22474726</v>
      </c>
      <c r="J153" s="191">
        <v>784302</v>
      </c>
      <c r="K153" s="190"/>
      <c r="L153" s="191">
        <v>1123955</v>
      </c>
      <c r="M153" s="3"/>
      <c r="N153" s="191">
        <v>0</v>
      </c>
      <c r="O153" s="191">
        <v>147243</v>
      </c>
      <c r="P153" s="190"/>
      <c r="Q153" s="191">
        <v>25651680</v>
      </c>
      <c r="R153" s="191">
        <v>238557</v>
      </c>
      <c r="S153" s="191">
        <v>25890237</v>
      </c>
      <c r="T153" s="191">
        <f t="shared" si="8"/>
        <v>213595438.301</v>
      </c>
      <c r="U153" s="191">
        <v>26744093</v>
      </c>
      <c r="V153" s="191">
        <f t="shared" si="9"/>
        <v>18987949000</v>
      </c>
      <c r="W153" s="191">
        <f t="shared" si="10"/>
        <v>2377464041.2481108</v>
      </c>
    </row>
    <row r="154" spans="1:23">
      <c r="A154" s="204">
        <v>33605</v>
      </c>
      <c r="B154" s="184" t="s">
        <v>133</v>
      </c>
      <c r="C154" s="188">
        <v>1.3757000000000001E-3</v>
      </c>
      <c r="D154" s="188">
        <v>1.4507999999999999E-3</v>
      </c>
      <c r="E154" s="191">
        <v>13696592</v>
      </c>
      <c r="F154" s="190"/>
      <c r="G154" s="191">
        <v>999586</v>
      </c>
      <c r="H154" s="191">
        <v>1305288</v>
      </c>
      <c r="I154" s="191">
        <v>2748554</v>
      </c>
      <c r="J154" s="191">
        <v>86561</v>
      </c>
      <c r="K154" s="190"/>
      <c r="L154" s="191">
        <v>137454</v>
      </c>
      <c r="M154" s="3"/>
      <c r="N154" s="191">
        <v>0</v>
      </c>
      <c r="O154" s="191">
        <v>149317</v>
      </c>
      <c r="P154" s="190"/>
      <c r="Q154" s="191">
        <v>3137080</v>
      </c>
      <c r="R154" s="191">
        <v>30091</v>
      </c>
      <c r="S154" s="191">
        <v>3167171</v>
      </c>
      <c r="T154" s="191">
        <f t="shared" si="8"/>
        <v>26121721.439300001</v>
      </c>
      <c r="U154" s="191">
        <v>3270677</v>
      </c>
      <c r="V154" s="191">
        <f t="shared" si="9"/>
        <v>18987949000</v>
      </c>
      <c r="W154" s="191">
        <f t="shared" si="10"/>
        <v>2377463836.5922799</v>
      </c>
    </row>
    <row r="155" spans="1:23">
      <c r="A155" s="204">
        <v>33700</v>
      </c>
      <c r="B155" s="184" t="s">
        <v>134</v>
      </c>
      <c r="C155" s="188">
        <v>7.4600000000000003E-4</v>
      </c>
      <c r="D155" s="188">
        <v>7.5849999999999995E-4</v>
      </c>
      <c r="E155" s="191">
        <v>7427242</v>
      </c>
      <c r="F155" s="190"/>
      <c r="G155" s="191">
        <v>542045</v>
      </c>
      <c r="H155" s="191">
        <v>707817</v>
      </c>
      <c r="I155" s="191">
        <v>1490457</v>
      </c>
      <c r="J155" s="191">
        <v>2425</v>
      </c>
      <c r="K155" s="190"/>
      <c r="L155" s="191">
        <v>74537</v>
      </c>
      <c r="M155" s="3"/>
      <c r="N155" s="191">
        <v>0</v>
      </c>
      <c r="O155" s="191">
        <v>204196</v>
      </c>
      <c r="P155" s="190"/>
      <c r="Q155" s="191">
        <v>1701143</v>
      </c>
      <c r="R155" s="191">
        <v>-90407</v>
      </c>
      <c r="S155" s="191">
        <v>1610736</v>
      </c>
      <c r="T155" s="191">
        <f t="shared" si="8"/>
        <v>14165009.954</v>
      </c>
      <c r="U155" s="191">
        <v>1773588</v>
      </c>
      <c r="V155" s="191">
        <f t="shared" si="9"/>
        <v>18987949000</v>
      </c>
      <c r="W155" s="191">
        <f t="shared" si="10"/>
        <v>2377463806.9705095</v>
      </c>
    </row>
    <row r="156" spans="1:23">
      <c r="A156" s="204">
        <v>33800</v>
      </c>
      <c r="B156" s="184" t="s">
        <v>135</v>
      </c>
      <c r="C156" s="188">
        <v>5.622E-4</v>
      </c>
      <c r="D156" s="188">
        <v>5.8359999999999998E-4</v>
      </c>
      <c r="E156" s="191">
        <v>5597313</v>
      </c>
      <c r="F156" s="190"/>
      <c r="G156" s="191">
        <v>408496</v>
      </c>
      <c r="H156" s="191">
        <v>533425</v>
      </c>
      <c r="I156" s="191">
        <v>1123237</v>
      </c>
      <c r="J156" s="191">
        <v>19040</v>
      </c>
      <c r="K156" s="190"/>
      <c r="L156" s="191">
        <v>56173</v>
      </c>
      <c r="M156" s="3"/>
      <c r="N156" s="191">
        <v>0</v>
      </c>
      <c r="O156" s="191">
        <v>115349</v>
      </c>
      <c r="P156" s="190"/>
      <c r="Q156" s="191">
        <v>1282014</v>
      </c>
      <c r="R156" s="191">
        <v>-23354</v>
      </c>
      <c r="S156" s="191">
        <v>1258660</v>
      </c>
      <c r="T156" s="191">
        <f t="shared" si="8"/>
        <v>10675024.9278</v>
      </c>
      <c r="U156" s="191">
        <v>1336610</v>
      </c>
      <c r="V156" s="191">
        <f t="shared" si="9"/>
        <v>18987949000</v>
      </c>
      <c r="W156" s="191">
        <f t="shared" si="10"/>
        <v>2377463536.1081467</v>
      </c>
    </row>
    <row r="157" spans="1:23">
      <c r="A157" s="204">
        <v>33900</v>
      </c>
      <c r="B157" s="184" t="s">
        <v>439</v>
      </c>
      <c r="C157" s="188">
        <v>2.7978E-3</v>
      </c>
      <c r="D157" s="188">
        <v>2.9142999999999999E-3</v>
      </c>
      <c r="E157" s="191">
        <v>27855146</v>
      </c>
      <c r="F157" s="190"/>
      <c r="G157" s="191">
        <v>2032887</v>
      </c>
      <c r="H157" s="191">
        <v>2654600</v>
      </c>
      <c r="I157" s="191">
        <v>5589811</v>
      </c>
      <c r="J157" s="191">
        <v>97994</v>
      </c>
      <c r="K157" s="190"/>
      <c r="L157" s="191">
        <v>279545</v>
      </c>
      <c r="M157" s="3"/>
      <c r="N157" s="191">
        <v>0</v>
      </c>
      <c r="O157" s="191">
        <v>844191</v>
      </c>
      <c r="P157" s="190"/>
      <c r="Q157" s="191">
        <v>6379969</v>
      </c>
      <c r="R157" s="191">
        <v>-389525</v>
      </c>
      <c r="S157" s="191">
        <v>5990444</v>
      </c>
      <c r="T157" s="191">
        <f t="shared" si="8"/>
        <v>53124483.712200001</v>
      </c>
      <c r="U157" s="191">
        <v>6651669</v>
      </c>
      <c r="V157" s="191">
        <f t="shared" si="9"/>
        <v>18987949000</v>
      </c>
      <c r="W157" s="191">
        <f t="shared" si="10"/>
        <v>2377464078.9191508</v>
      </c>
    </row>
    <row r="158" spans="1:23">
      <c r="A158" s="204">
        <v>34000</v>
      </c>
      <c r="B158" s="184" t="s">
        <v>137</v>
      </c>
      <c r="C158" s="188">
        <v>1.2891000000000001E-3</v>
      </c>
      <c r="D158" s="188">
        <v>1.3129999999999999E-3</v>
      </c>
      <c r="E158" s="191">
        <v>12834394</v>
      </c>
      <c r="F158" s="190"/>
      <c r="G158" s="191">
        <v>936663</v>
      </c>
      <c r="H158" s="191">
        <v>1223120</v>
      </c>
      <c r="I158" s="191">
        <v>2575533</v>
      </c>
      <c r="J158" s="191">
        <v>0</v>
      </c>
      <c r="K158" s="190"/>
      <c r="L158" s="191">
        <v>128802</v>
      </c>
      <c r="M158" s="3"/>
      <c r="N158" s="191">
        <v>0</v>
      </c>
      <c r="O158" s="191">
        <v>337819</v>
      </c>
      <c r="P158" s="190"/>
      <c r="Q158" s="191">
        <v>2939602</v>
      </c>
      <c r="R158" s="191">
        <v>-240874</v>
      </c>
      <c r="S158" s="191">
        <v>2698728</v>
      </c>
      <c r="T158" s="191">
        <f t="shared" si="8"/>
        <v>24477365.0559</v>
      </c>
      <c r="U158" s="191">
        <v>3064789</v>
      </c>
      <c r="V158" s="191">
        <f t="shared" si="9"/>
        <v>18987949000</v>
      </c>
      <c r="W158" s="191">
        <f t="shared" si="10"/>
        <v>2377464122.2558374</v>
      </c>
    </row>
    <row r="159" spans="1:23">
      <c r="A159" s="204">
        <v>34100</v>
      </c>
      <c r="B159" s="184" t="s">
        <v>138</v>
      </c>
      <c r="C159" s="188">
        <v>2.8813399999999999E-2</v>
      </c>
      <c r="D159" s="188">
        <v>2.94278E-2</v>
      </c>
      <c r="E159" s="191">
        <v>286868775</v>
      </c>
      <c r="F159" s="190"/>
      <c r="G159" s="191">
        <v>20935874</v>
      </c>
      <c r="H159" s="191">
        <v>27338644</v>
      </c>
      <c r="I159" s="191">
        <v>57567185</v>
      </c>
      <c r="J159" s="191">
        <v>0</v>
      </c>
      <c r="K159" s="190"/>
      <c r="L159" s="191">
        <v>2878920</v>
      </c>
      <c r="M159" s="3"/>
      <c r="N159" s="191">
        <v>0</v>
      </c>
      <c r="O159" s="191">
        <v>8959278</v>
      </c>
      <c r="P159" s="190"/>
      <c r="Q159" s="191">
        <v>65704694</v>
      </c>
      <c r="R159" s="191">
        <v>-4235893</v>
      </c>
      <c r="S159" s="191">
        <v>61468801</v>
      </c>
      <c r="T159" s="191">
        <f t="shared" si="8"/>
        <v>547107369.71659994</v>
      </c>
      <c r="U159" s="191">
        <v>68502821</v>
      </c>
      <c r="V159" s="191">
        <f t="shared" si="9"/>
        <v>18987949000</v>
      </c>
      <c r="W159" s="191">
        <f t="shared" si="10"/>
        <v>2377463992.4479585</v>
      </c>
    </row>
    <row r="160" spans="1:23">
      <c r="A160" s="204">
        <v>34105</v>
      </c>
      <c r="B160" s="184" t="s">
        <v>139</v>
      </c>
      <c r="C160" s="188">
        <v>2.346E-3</v>
      </c>
      <c r="D160" s="188">
        <v>2.5642999999999998E-3</v>
      </c>
      <c r="E160" s="191">
        <v>23356985</v>
      </c>
      <c r="F160" s="190"/>
      <c r="G160" s="191">
        <v>1704608</v>
      </c>
      <c r="H160" s="191">
        <v>2225925</v>
      </c>
      <c r="I160" s="191">
        <v>4687146</v>
      </c>
      <c r="J160" s="191">
        <v>218697</v>
      </c>
      <c r="K160" s="190"/>
      <c r="L160" s="191">
        <v>234403</v>
      </c>
      <c r="M160" s="3"/>
      <c r="N160" s="191">
        <v>0</v>
      </c>
      <c r="O160" s="191">
        <v>935916</v>
      </c>
      <c r="P160" s="190"/>
      <c r="Q160" s="191">
        <v>5349706</v>
      </c>
      <c r="R160" s="191">
        <v>-301589</v>
      </c>
      <c r="S160" s="191">
        <v>5048117</v>
      </c>
      <c r="T160" s="191">
        <f t="shared" si="8"/>
        <v>44545728.354000002</v>
      </c>
      <c r="U160" s="191">
        <v>5577531</v>
      </c>
      <c r="V160" s="191">
        <f t="shared" si="9"/>
        <v>18987949000</v>
      </c>
      <c r="W160" s="191">
        <f t="shared" si="10"/>
        <v>2377464194.3734016</v>
      </c>
    </row>
    <row r="161" spans="1:23">
      <c r="A161" s="204">
        <v>34200</v>
      </c>
      <c r="B161" s="184" t="s">
        <v>140</v>
      </c>
      <c r="C161" s="188">
        <v>9.68E-4</v>
      </c>
      <c r="D161" s="188">
        <v>9.6480000000000003E-4</v>
      </c>
      <c r="E161" s="191">
        <v>9637494</v>
      </c>
      <c r="F161" s="190"/>
      <c r="G161" s="191">
        <v>703351</v>
      </c>
      <c r="H161" s="191">
        <v>918455</v>
      </c>
      <c r="I161" s="191">
        <v>1933997</v>
      </c>
      <c r="J161" s="191">
        <v>100222</v>
      </c>
      <c r="K161" s="190"/>
      <c r="L161" s="191">
        <v>96719</v>
      </c>
      <c r="M161" s="3"/>
      <c r="N161" s="191">
        <v>0</v>
      </c>
      <c r="O161" s="191">
        <v>736394</v>
      </c>
      <c r="P161" s="190"/>
      <c r="Q161" s="191">
        <v>2207381</v>
      </c>
      <c r="R161" s="191">
        <v>-575443</v>
      </c>
      <c r="S161" s="191">
        <v>1631938</v>
      </c>
      <c r="T161" s="191">
        <f t="shared" si="8"/>
        <v>18380334.631999999</v>
      </c>
      <c r="U161" s="191">
        <v>2301385</v>
      </c>
      <c r="V161" s="191">
        <f t="shared" si="9"/>
        <v>18987949000</v>
      </c>
      <c r="W161" s="191">
        <f t="shared" si="10"/>
        <v>2377463842.9752064</v>
      </c>
    </row>
    <row r="162" spans="1:23">
      <c r="A162" s="204">
        <v>34205</v>
      </c>
      <c r="B162" s="184" t="s">
        <v>141</v>
      </c>
      <c r="C162" s="188">
        <v>4.2489999999999997E-4</v>
      </c>
      <c r="D162" s="188">
        <v>4.6109999999999999E-4</v>
      </c>
      <c r="E162" s="191">
        <v>4230342</v>
      </c>
      <c r="F162" s="190"/>
      <c r="G162" s="191">
        <v>308733</v>
      </c>
      <c r="H162" s="191">
        <v>403152</v>
      </c>
      <c r="I162" s="191">
        <v>848921</v>
      </c>
      <c r="J162" s="191">
        <v>62493</v>
      </c>
      <c r="K162" s="190"/>
      <c r="L162" s="191">
        <v>42454</v>
      </c>
      <c r="M162" s="3"/>
      <c r="N162" s="191">
        <v>0</v>
      </c>
      <c r="O162" s="191">
        <v>155858</v>
      </c>
      <c r="P162" s="190"/>
      <c r="Q162" s="191">
        <v>968922</v>
      </c>
      <c r="R162" s="191">
        <v>-44746</v>
      </c>
      <c r="S162" s="191">
        <v>924176</v>
      </c>
      <c r="T162" s="191">
        <f t="shared" si="8"/>
        <v>8067979.5300999992</v>
      </c>
      <c r="U162" s="191">
        <v>1010184</v>
      </c>
      <c r="V162" s="191">
        <f t="shared" si="9"/>
        <v>18987949000</v>
      </c>
      <c r="W162" s="191">
        <f t="shared" si="10"/>
        <v>2377462932.4546952</v>
      </c>
    </row>
    <row r="163" spans="1:23">
      <c r="A163" s="204">
        <v>34220</v>
      </c>
      <c r="B163" s="184" t="s">
        <v>142</v>
      </c>
      <c r="C163" s="188">
        <v>1.1330999999999999E-3</v>
      </c>
      <c r="D163" s="188">
        <v>1.0878000000000001E-3</v>
      </c>
      <c r="E163" s="191">
        <v>11281244</v>
      </c>
      <c r="F163" s="190"/>
      <c r="G163" s="191">
        <v>823313</v>
      </c>
      <c r="H163" s="191">
        <v>1075105</v>
      </c>
      <c r="I163" s="191">
        <v>2263856</v>
      </c>
      <c r="J163" s="191">
        <v>314859</v>
      </c>
      <c r="K163" s="190"/>
      <c r="L163" s="191">
        <v>113215</v>
      </c>
      <c r="M163" s="3"/>
      <c r="N163" s="191">
        <v>0</v>
      </c>
      <c r="O163" s="191">
        <v>0</v>
      </c>
      <c r="P163" s="190"/>
      <c r="Q163" s="191">
        <v>2583867</v>
      </c>
      <c r="R163" s="191">
        <v>127068</v>
      </c>
      <c r="S163" s="191">
        <v>2710935</v>
      </c>
      <c r="T163" s="191">
        <f t="shared" si="8"/>
        <v>21515245.0119</v>
      </c>
      <c r="U163" s="191">
        <v>2693904</v>
      </c>
      <c r="V163" s="191">
        <f t="shared" si="9"/>
        <v>18987949000</v>
      </c>
      <c r="W163" s="191">
        <f t="shared" si="10"/>
        <v>2377463595.4461212</v>
      </c>
    </row>
    <row r="164" spans="1:23">
      <c r="A164" s="204">
        <v>34230</v>
      </c>
      <c r="B164" s="184" t="s">
        <v>143</v>
      </c>
      <c r="C164" s="188">
        <v>4.2299999999999998E-4</v>
      </c>
      <c r="D164" s="188">
        <v>4.3560000000000002E-4</v>
      </c>
      <c r="E164" s="191">
        <v>4211426</v>
      </c>
      <c r="F164" s="190"/>
      <c r="G164" s="191">
        <v>307353</v>
      </c>
      <c r="H164" s="191">
        <v>401350</v>
      </c>
      <c r="I164" s="191">
        <v>845125</v>
      </c>
      <c r="J164" s="191">
        <v>0</v>
      </c>
      <c r="K164" s="190"/>
      <c r="L164" s="191">
        <v>42264</v>
      </c>
      <c r="M164" s="3"/>
      <c r="N164" s="191">
        <v>0</v>
      </c>
      <c r="O164" s="191">
        <v>180879</v>
      </c>
      <c r="P164" s="190"/>
      <c r="Q164" s="191">
        <v>964589</v>
      </c>
      <c r="R164" s="191">
        <v>-88520</v>
      </c>
      <c r="S164" s="191">
        <v>876069</v>
      </c>
      <c r="T164" s="191">
        <f t="shared" si="8"/>
        <v>8031902.4269999992</v>
      </c>
      <c r="U164" s="191">
        <v>1005667</v>
      </c>
      <c r="V164" s="191">
        <f t="shared" si="9"/>
        <v>18987949000</v>
      </c>
      <c r="W164" s="191">
        <f t="shared" si="10"/>
        <v>2377463356.9739952</v>
      </c>
    </row>
    <row r="165" spans="1:23">
      <c r="A165" s="204">
        <v>34300</v>
      </c>
      <c r="B165" s="184" t="s">
        <v>144</v>
      </c>
      <c r="C165" s="188">
        <v>7.1682999999999998E-3</v>
      </c>
      <c r="D165" s="188">
        <v>7.1383000000000002E-3</v>
      </c>
      <c r="E165" s="191">
        <v>71368233</v>
      </c>
      <c r="F165" s="190"/>
      <c r="G165" s="191">
        <v>5208501</v>
      </c>
      <c r="H165" s="191">
        <v>6801405</v>
      </c>
      <c r="I165" s="191">
        <v>14321769</v>
      </c>
      <c r="J165" s="191">
        <v>0</v>
      </c>
      <c r="K165" s="190"/>
      <c r="L165" s="191">
        <v>716228</v>
      </c>
      <c r="M165" s="3"/>
      <c r="N165" s="191">
        <v>0</v>
      </c>
      <c r="O165" s="191">
        <v>999310</v>
      </c>
      <c r="P165" s="190"/>
      <c r="Q165" s="191">
        <v>16346247</v>
      </c>
      <c r="R165" s="191">
        <v>-432000</v>
      </c>
      <c r="S165" s="191">
        <v>15914247</v>
      </c>
      <c r="T165" s="191">
        <f t="shared" si="8"/>
        <v>136111314.81670001</v>
      </c>
      <c r="U165" s="191">
        <v>17042375</v>
      </c>
      <c r="V165" s="191">
        <f t="shared" si="9"/>
        <v>18987949000.000004</v>
      </c>
      <c r="W165" s="191">
        <f t="shared" si="10"/>
        <v>2377463973.3270092</v>
      </c>
    </row>
    <row r="166" spans="1:23">
      <c r="A166" s="204">
        <v>34400</v>
      </c>
      <c r="B166" s="184" t="s">
        <v>145</v>
      </c>
      <c r="C166" s="188">
        <v>2.7885000000000002E-3</v>
      </c>
      <c r="D166" s="188">
        <v>2.8241999999999998E-3</v>
      </c>
      <c r="E166" s="191">
        <v>27762554</v>
      </c>
      <c r="F166" s="190"/>
      <c r="G166" s="191">
        <v>2026130</v>
      </c>
      <c r="H166" s="191">
        <v>2645776</v>
      </c>
      <c r="I166" s="191">
        <v>5571231</v>
      </c>
      <c r="J166" s="191">
        <v>19796</v>
      </c>
      <c r="K166" s="190"/>
      <c r="L166" s="191">
        <v>278616</v>
      </c>
      <c r="M166" s="3"/>
      <c r="N166" s="191">
        <v>0</v>
      </c>
      <c r="O166" s="191">
        <v>840441</v>
      </c>
      <c r="P166" s="190"/>
      <c r="Q166" s="191">
        <v>6358762</v>
      </c>
      <c r="R166" s="191">
        <v>-398733</v>
      </c>
      <c r="S166" s="191">
        <v>5960029</v>
      </c>
      <c r="T166" s="191">
        <f t="shared" si="8"/>
        <v>52947895.786500007</v>
      </c>
      <c r="U166" s="191">
        <v>6629558</v>
      </c>
      <c r="V166" s="191">
        <f t="shared" si="9"/>
        <v>18987949000</v>
      </c>
      <c r="W166" s="191">
        <f t="shared" si="10"/>
        <v>2377463869.4638691</v>
      </c>
    </row>
    <row r="167" spans="1:23">
      <c r="A167" s="204">
        <v>34405</v>
      </c>
      <c r="B167" s="184" t="s">
        <v>146</v>
      </c>
      <c r="C167" s="188">
        <v>5.6010000000000001E-4</v>
      </c>
      <c r="D167" s="188">
        <v>5.6530000000000003E-4</v>
      </c>
      <c r="E167" s="191">
        <v>5576405</v>
      </c>
      <c r="F167" s="190"/>
      <c r="G167" s="191">
        <v>406970</v>
      </c>
      <c r="H167" s="191">
        <v>531432</v>
      </c>
      <c r="I167" s="191">
        <v>1119041</v>
      </c>
      <c r="J167" s="191">
        <v>1448</v>
      </c>
      <c r="K167" s="190"/>
      <c r="L167" s="191">
        <v>55963</v>
      </c>
      <c r="M167" s="3"/>
      <c r="N167" s="191">
        <v>0</v>
      </c>
      <c r="O167" s="191">
        <v>154784</v>
      </c>
      <c r="P167" s="190"/>
      <c r="Q167" s="191">
        <v>1277225</v>
      </c>
      <c r="R167" s="191">
        <v>-90865</v>
      </c>
      <c r="S167" s="191">
        <v>1186360</v>
      </c>
      <c r="T167" s="191">
        <f t="shared" si="8"/>
        <v>10635150.2349</v>
      </c>
      <c r="U167" s="191">
        <v>1331618</v>
      </c>
      <c r="V167" s="191">
        <f t="shared" si="9"/>
        <v>18987949000</v>
      </c>
      <c r="W167" s="191">
        <f t="shared" si="10"/>
        <v>2377464738.4395642</v>
      </c>
    </row>
    <row r="168" spans="1:23">
      <c r="A168" s="204">
        <v>34500</v>
      </c>
      <c r="B168" s="184" t="s">
        <v>147</v>
      </c>
      <c r="C168" s="188">
        <v>5.0958000000000002E-3</v>
      </c>
      <c r="D168" s="188">
        <v>5.0848000000000004E-3</v>
      </c>
      <c r="E168" s="191">
        <v>50734238</v>
      </c>
      <c r="F168" s="190"/>
      <c r="G168" s="191">
        <v>3702618</v>
      </c>
      <c r="H168" s="191">
        <v>4834982</v>
      </c>
      <c r="I168" s="191">
        <v>10181057</v>
      </c>
      <c r="J168" s="191">
        <v>137999</v>
      </c>
      <c r="K168" s="190"/>
      <c r="L168" s="191">
        <v>509152</v>
      </c>
      <c r="M168" s="3"/>
      <c r="N168" s="191">
        <v>0</v>
      </c>
      <c r="O168" s="191">
        <v>511205</v>
      </c>
      <c r="P168" s="190"/>
      <c r="Q168" s="191">
        <v>11620218</v>
      </c>
      <c r="R168" s="191">
        <v>-139108</v>
      </c>
      <c r="S168" s="191">
        <v>11481110</v>
      </c>
      <c r="T168" s="191">
        <f t="shared" si="8"/>
        <v>96758790.514200002</v>
      </c>
      <c r="U168" s="191">
        <v>12115081</v>
      </c>
      <c r="V168" s="191">
        <f t="shared" si="9"/>
        <v>18987949000</v>
      </c>
      <c r="W168" s="191">
        <f t="shared" si="10"/>
        <v>2377463989.9525099</v>
      </c>
    </row>
    <row r="169" spans="1:23">
      <c r="A169" s="204">
        <v>34501</v>
      </c>
      <c r="B169" s="184" t="s">
        <v>148</v>
      </c>
      <c r="C169" s="188">
        <v>6.9999999999999994E-5</v>
      </c>
      <c r="D169" s="188">
        <v>6.1799999999999998E-5</v>
      </c>
      <c r="E169" s="191">
        <v>696926</v>
      </c>
      <c r="F169" s="190"/>
      <c r="G169" s="191">
        <v>50862</v>
      </c>
      <c r="H169" s="191">
        <v>66417</v>
      </c>
      <c r="I169" s="191">
        <v>139855</v>
      </c>
      <c r="J169" s="191">
        <v>24377</v>
      </c>
      <c r="K169" s="190"/>
      <c r="L169" s="191">
        <v>6994</v>
      </c>
      <c r="M169" s="3"/>
      <c r="N169" s="191">
        <v>0</v>
      </c>
      <c r="O169" s="191">
        <v>7624</v>
      </c>
      <c r="P169" s="190"/>
      <c r="Q169" s="191">
        <v>159625</v>
      </c>
      <c r="R169" s="191">
        <v>7536</v>
      </c>
      <c r="S169" s="191">
        <v>167161</v>
      </c>
      <c r="T169" s="191">
        <f t="shared" si="8"/>
        <v>1329156.43</v>
      </c>
      <c r="U169" s="191">
        <v>166422</v>
      </c>
      <c r="V169" s="191">
        <f t="shared" si="9"/>
        <v>18987949000</v>
      </c>
      <c r="W169" s="191">
        <f t="shared" si="10"/>
        <v>2377457142.8571429</v>
      </c>
    </row>
    <row r="170" spans="1:23">
      <c r="A170" s="204">
        <v>34505</v>
      </c>
      <c r="B170" s="184" t="s">
        <v>149</v>
      </c>
      <c r="C170" s="188">
        <v>6.5709999999999998E-4</v>
      </c>
      <c r="D170" s="188">
        <v>6.6370000000000003E-4</v>
      </c>
      <c r="E170" s="191">
        <v>6542146</v>
      </c>
      <c r="F170" s="190"/>
      <c r="G170" s="191">
        <v>477450</v>
      </c>
      <c r="H170" s="191">
        <v>623468</v>
      </c>
      <c r="I170" s="191">
        <v>1312840</v>
      </c>
      <c r="J170" s="191">
        <v>201920</v>
      </c>
      <c r="K170" s="190"/>
      <c r="L170" s="191">
        <v>65655</v>
      </c>
      <c r="M170" s="3"/>
      <c r="N170" s="191">
        <v>0</v>
      </c>
      <c r="O170" s="191">
        <v>5482</v>
      </c>
      <c r="P170" s="190"/>
      <c r="Q170" s="191">
        <v>1498419</v>
      </c>
      <c r="R170" s="191">
        <v>134053</v>
      </c>
      <c r="S170" s="191">
        <v>1632472</v>
      </c>
      <c r="T170" s="191">
        <f t="shared" si="8"/>
        <v>12476981.287899999</v>
      </c>
      <c r="U170" s="191">
        <v>1562232</v>
      </c>
      <c r="V170" s="191">
        <f t="shared" si="9"/>
        <v>18987949000</v>
      </c>
      <c r="W170" s="191">
        <f t="shared" si="10"/>
        <v>2377464617.2576475</v>
      </c>
    </row>
    <row r="171" spans="1:23">
      <c r="A171" s="204">
        <v>34600</v>
      </c>
      <c r="B171" s="184" t="s">
        <v>150</v>
      </c>
      <c r="C171" s="188">
        <v>1.209E-3</v>
      </c>
      <c r="D171" s="188">
        <v>1.2166E-3</v>
      </c>
      <c r="E171" s="191">
        <v>12036912</v>
      </c>
      <c r="F171" s="190"/>
      <c r="G171" s="191">
        <v>878462</v>
      </c>
      <c r="H171" s="191">
        <v>1147120</v>
      </c>
      <c r="I171" s="191">
        <v>2415499</v>
      </c>
      <c r="J171" s="191">
        <v>19315</v>
      </c>
      <c r="K171" s="190"/>
      <c r="L171" s="191">
        <v>120798</v>
      </c>
      <c r="M171" s="3"/>
      <c r="N171" s="191">
        <v>0</v>
      </c>
      <c r="O171" s="191">
        <v>58840</v>
      </c>
      <c r="P171" s="190"/>
      <c r="Q171" s="191">
        <v>2756946</v>
      </c>
      <c r="R171" s="191">
        <v>-88095</v>
      </c>
      <c r="S171" s="191">
        <v>2668851</v>
      </c>
      <c r="T171" s="191">
        <f t="shared" si="8"/>
        <v>22956430.341000002</v>
      </c>
      <c r="U171" s="191">
        <v>2874354</v>
      </c>
      <c r="V171" s="191">
        <f t="shared" si="9"/>
        <v>18987949000</v>
      </c>
      <c r="W171" s="191">
        <f t="shared" si="10"/>
        <v>2377464019.8511167</v>
      </c>
    </row>
    <row r="172" spans="1:23">
      <c r="A172" s="204">
        <v>34605</v>
      </c>
      <c r="B172" s="184" t="s">
        <v>151</v>
      </c>
      <c r="C172" s="188">
        <v>2.351E-4</v>
      </c>
      <c r="D172" s="188">
        <v>2.5179999999999999E-4</v>
      </c>
      <c r="E172" s="191">
        <v>2340677</v>
      </c>
      <c r="F172" s="190"/>
      <c r="G172" s="191">
        <v>170824</v>
      </c>
      <c r="H172" s="191">
        <v>223067</v>
      </c>
      <c r="I172" s="191">
        <v>469714</v>
      </c>
      <c r="J172" s="191">
        <v>18210</v>
      </c>
      <c r="K172" s="190"/>
      <c r="L172" s="191">
        <v>23490</v>
      </c>
      <c r="M172" s="3"/>
      <c r="N172" s="191">
        <v>0</v>
      </c>
      <c r="O172" s="191">
        <v>114180</v>
      </c>
      <c r="P172" s="190"/>
      <c r="Q172" s="191">
        <v>536111</v>
      </c>
      <c r="R172" s="191">
        <v>-37205</v>
      </c>
      <c r="S172" s="191">
        <v>498906</v>
      </c>
      <c r="T172" s="191">
        <f t="shared" si="8"/>
        <v>4464066.8098999998</v>
      </c>
      <c r="U172" s="191">
        <v>558942</v>
      </c>
      <c r="V172" s="191">
        <f t="shared" si="9"/>
        <v>18987949000</v>
      </c>
      <c r="W172" s="191">
        <f t="shared" si="10"/>
        <v>2377464908.5495534</v>
      </c>
    </row>
    <row r="173" spans="1:23">
      <c r="A173" s="204">
        <v>34700</v>
      </c>
      <c r="B173" s="184" t="s">
        <v>152</v>
      </c>
      <c r="C173" s="188">
        <v>3.3214999999999998E-3</v>
      </c>
      <c r="D173" s="188">
        <v>3.3004000000000002E-3</v>
      </c>
      <c r="E173" s="191">
        <v>33069150</v>
      </c>
      <c r="F173" s="190"/>
      <c r="G173" s="191">
        <v>2413409</v>
      </c>
      <c r="H173" s="191">
        <v>3151496</v>
      </c>
      <c r="I173" s="191">
        <v>6636128</v>
      </c>
      <c r="J173" s="191">
        <v>34074</v>
      </c>
      <c r="K173" s="190"/>
      <c r="L173" s="191">
        <v>331871</v>
      </c>
      <c r="M173" s="3"/>
      <c r="N173" s="191">
        <v>0</v>
      </c>
      <c r="O173" s="191">
        <v>781935</v>
      </c>
      <c r="P173" s="190"/>
      <c r="Q173" s="191">
        <v>7574189</v>
      </c>
      <c r="R173" s="191">
        <v>-280024</v>
      </c>
      <c r="S173" s="191">
        <v>7294165</v>
      </c>
      <c r="T173" s="191">
        <f t="shared" si="8"/>
        <v>63068472.603499994</v>
      </c>
      <c r="U173" s="191">
        <v>7896747</v>
      </c>
      <c r="V173" s="191">
        <f t="shared" si="9"/>
        <v>18987949000</v>
      </c>
      <c r="W173" s="191">
        <f t="shared" si="10"/>
        <v>2377464097.5462894</v>
      </c>
    </row>
    <row r="174" spans="1:23">
      <c r="A174" s="204">
        <v>34800</v>
      </c>
      <c r="B174" s="184" t="s">
        <v>153</v>
      </c>
      <c r="C174" s="188">
        <v>3.8180000000000001E-4</v>
      </c>
      <c r="D174" s="188">
        <v>3.7389999999999998E-4</v>
      </c>
      <c r="E174" s="191">
        <v>3801235</v>
      </c>
      <c r="F174" s="190"/>
      <c r="G174" s="191">
        <v>277417</v>
      </c>
      <c r="H174" s="191">
        <v>362258</v>
      </c>
      <c r="I174" s="191">
        <v>762810</v>
      </c>
      <c r="J174" s="191">
        <v>146253</v>
      </c>
      <c r="K174" s="190"/>
      <c r="L174" s="191">
        <v>38148</v>
      </c>
      <c r="M174" s="3"/>
      <c r="N174" s="191">
        <v>0</v>
      </c>
      <c r="O174" s="191">
        <v>5981</v>
      </c>
      <c r="P174" s="190"/>
      <c r="Q174" s="191">
        <v>870638</v>
      </c>
      <c r="R174" s="191">
        <v>82685</v>
      </c>
      <c r="S174" s="191">
        <v>953323</v>
      </c>
      <c r="T174" s="191">
        <f t="shared" si="8"/>
        <v>7249598.9282</v>
      </c>
      <c r="U174" s="191">
        <v>907716</v>
      </c>
      <c r="V174" s="191">
        <f t="shared" si="9"/>
        <v>18987949000</v>
      </c>
      <c r="W174" s="191">
        <f t="shared" si="10"/>
        <v>2377464641.173389</v>
      </c>
    </row>
    <row r="175" spans="1:23">
      <c r="A175" s="204">
        <v>34900</v>
      </c>
      <c r="B175" s="184" t="s">
        <v>394</v>
      </c>
      <c r="C175" s="188">
        <v>7.2158999999999999E-3</v>
      </c>
      <c r="D175" s="188">
        <v>7.332E-3</v>
      </c>
      <c r="E175" s="191">
        <v>71842143</v>
      </c>
      <c r="F175" s="190"/>
      <c r="G175" s="191">
        <v>5243087</v>
      </c>
      <c r="H175" s="191">
        <v>6846569</v>
      </c>
      <c r="I175" s="191">
        <v>14416870</v>
      </c>
      <c r="J175" s="191">
        <v>0</v>
      </c>
      <c r="K175" s="190"/>
      <c r="L175" s="191">
        <v>720984</v>
      </c>
      <c r="M175" s="3"/>
      <c r="N175" s="191">
        <v>0</v>
      </c>
      <c r="O175" s="191">
        <v>1373292</v>
      </c>
      <c r="P175" s="190"/>
      <c r="Q175" s="191">
        <v>16454792</v>
      </c>
      <c r="R175" s="191">
        <v>-947462</v>
      </c>
      <c r="S175" s="191">
        <v>15507330</v>
      </c>
      <c r="T175" s="191">
        <f t="shared" si="8"/>
        <v>137015141.1891</v>
      </c>
      <c r="U175" s="191">
        <v>17155542</v>
      </c>
      <c r="V175" s="191">
        <f t="shared" si="9"/>
        <v>18987949000</v>
      </c>
      <c r="W175" s="191">
        <f t="shared" si="10"/>
        <v>2377463933.81283</v>
      </c>
    </row>
    <row r="176" spans="1:23">
      <c r="A176" s="204">
        <v>34901</v>
      </c>
      <c r="B176" s="184" t="s">
        <v>395</v>
      </c>
      <c r="C176" s="188">
        <v>1.9239999999999999E-4</v>
      </c>
      <c r="D176" s="188">
        <v>1.797E-4</v>
      </c>
      <c r="E176" s="191">
        <v>1915552</v>
      </c>
      <c r="F176" s="190"/>
      <c r="G176" s="191">
        <v>139798</v>
      </c>
      <c r="H176" s="191">
        <v>182552</v>
      </c>
      <c r="I176" s="191">
        <v>384402</v>
      </c>
      <c r="J176" s="191">
        <v>14752</v>
      </c>
      <c r="K176" s="190"/>
      <c r="L176" s="191">
        <v>19224</v>
      </c>
      <c r="M176" s="3"/>
      <c r="N176" s="191">
        <v>0</v>
      </c>
      <c r="O176" s="191">
        <v>57627</v>
      </c>
      <c r="P176" s="190"/>
      <c r="Q176" s="191">
        <v>438740</v>
      </c>
      <c r="R176" s="191">
        <v>-34850</v>
      </c>
      <c r="S176" s="191">
        <v>403890</v>
      </c>
      <c r="T176" s="191">
        <f t="shared" si="8"/>
        <v>3653281.3875999996</v>
      </c>
      <c r="U176" s="191">
        <v>457424</v>
      </c>
      <c r="V176" s="191">
        <f t="shared" si="9"/>
        <v>18987949000</v>
      </c>
      <c r="W176" s="191">
        <f t="shared" si="10"/>
        <v>2377463617.4636178</v>
      </c>
    </row>
    <row r="177" spans="1:23">
      <c r="A177" s="204">
        <v>34903</v>
      </c>
      <c r="B177" s="184" t="s">
        <v>154</v>
      </c>
      <c r="C177" s="188">
        <v>8.3999999999999992E-6</v>
      </c>
      <c r="D177" s="188">
        <v>1.26E-5</v>
      </c>
      <c r="E177" s="191">
        <v>83631</v>
      </c>
      <c r="F177" s="190"/>
      <c r="G177" s="191">
        <v>6103</v>
      </c>
      <c r="H177" s="191">
        <v>7970</v>
      </c>
      <c r="I177" s="191">
        <v>16783</v>
      </c>
      <c r="J177" s="191">
        <v>1835</v>
      </c>
      <c r="K177" s="190"/>
      <c r="L177" s="191">
        <v>839</v>
      </c>
      <c r="M177" s="3"/>
      <c r="N177" s="191">
        <v>0</v>
      </c>
      <c r="O177" s="191">
        <v>16565</v>
      </c>
      <c r="P177" s="190"/>
      <c r="Q177" s="191">
        <v>19155</v>
      </c>
      <c r="R177" s="191">
        <v>-8509</v>
      </c>
      <c r="S177" s="191">
        <v>10646</v>
      </c>
      <c r="T177" s="191">
        <f t="shared" si="8"/>
        <v>159498.77159999998</v>
      </c>
      <c r="U177" s="191">
        <v>19971</v>
      </c>
      <c r="V177" s="191">
        <f t="shared" si="9"/>
        <v>18987949000</v>
      </c>
      <c r="W177" s="191">
        <f t="shared" si="10"/>
        <v>2377500000</v>
      </c>
    </row>
    <row r="178" spans="1:23">
      <c r="A178" s="204">
        <v>34905</v>
      </c>
      <c r="B178" s="184" t="s">
        <v>155</v>
      </c>
      <c r="C178" s="188">
        <v>7.0069999999999996E-4</v>
      </c>
      <c r="D178" s="188">
        <v>7.3019999999999997E-4</v>
      </c>
      <c r="E178" s="191">
        <v>6976232</v>
      </c>
      <c r="F178" s="190"/>
      <c r="G178" s="191">
        <v>509130</v>
      </c>
      <c r="H178" s="191">
        <v>664836</v>
      </c>
      <c r="I178" s="191">
        <v>1399950</v>
      </c>
      <c r="J178" s="191">
        <v>14363</v>
      </c>
      <c r="K178" s="190"/>
      <c r="L178" s="191">
        <v>70011</v>
      </c>
      <c r="M178" s="3"/>
      <c r="N178" s="191">
        <v>0</v>
      </c>
      <c r="O178" s="191">
        <v>201455</v>
      </c>
      <c r="P178" s="190"/>
      <c r="Q178" s="191">
        <v>1597843</v>
      </c>
      <c r="R178" s="191">
        <v>-80583</v>
      </c>
      <c r="S178" s="191">
        <v>1517260</v>
      </c>
      <c r="T178" s="191">
        <f t="shared" si="8"/>
        <v>13304855.8643</v>
      </c>
      <c r="U178" s="191">
        <v>1665889</v>
      </c>
      <c r="V178" s="191">
        <f t="shared" si="9"/>
        <v>18987949000</v>
      </c>
      <c r="W178" s="191">
        <f t="shared" si="10"/>
        <v>2377463964.606822</v>
      </c>
    </row>
    <row r="179" spans="1:23">
      <c r="A179" s="204">
        <v>34910</v>
      </c>
      <c r="B179" s="184" t="s">
        <v>156</v>
      </c>
      <c r="C179" s="188">
        <v>2.3126000000000002E-3</v>
      </c>
      <c r="D179" s="188">
        <v>2.2791E-3</v>
      </c>
      <c r="E179" s="191">
        <v>23024451</v>
      </c>
      <c r="F179" s="190"/>
      <c r="G179" s="191">
        <v>1680340</v>
      </c>
      <c r="H179" s="191">
        <v>2194234</v>
      </c>
      <c r="I179" s="191">
        <v>4620415</v>
      </c>
      <c r="J179" s="191">
        <v>134331</v>
      </c>
      <c r="K179" s="190"/>
      <c r="L179" s="191">
        <v>231066</v>
      </c>
      <c r="M179" s="3"/>
      <c r="N179" s="191">
        <v>0</v>
      </c>
      <c r="O179" s="191">
        <v>278190</v>
      </c>
      <c r="P179" s="190"/>
      <c r="Q179" s="191">
        <v>5273542</v>
      </c>
      <c r="R179" s="191">
        <v>36265</v>
      </c>
      <c r="S179" s="191">
        <v>5309807</v>
      </c>
      <c r="T179" s="191">
        <f t="shared" si="8"/>
        <v>43911530.8574</v>
      </c>
      <c r="U179" s="191">
        <v>5498123</v>
      </c>
      <c r="V179" s="191">
        <f t="shared" si="9"/>
        <v>18987949000</v>
      </c>
      <c r="W179" s="191">
        <f t="shared" si="10"/>
        <v>2377463893.4532561</v>
      </c>
    </row>
    <row r="180" spans="1:23">
      <c r="A180" s="204">
        <v>35000</v>
      </c>
      <c r="B180" s="184" t="s">
        <v>157</v>
      </c>
      <c r="C180" s="188">
        <v>1.4947000000000001E-3</v>
      </c>
      <c r="D180" s="188">
        <v>1.5081999999999999E-3</v>
      </c>
      <c r="E180" s="191">
        <v>14881366</v>
      </c>
      <c r="F180" s="190"/>
      <c r="G180" s="191">
        <v>1086052</v>
      </c>
      <c r="H180" s="191">
        <v>1418197</v>
      </c>
      <c r="I180" s="191">
        <v>2986307</v>
      </c>
      <c r="J180" s="191">
        <v>64204</v>
      </c>
      <c r="K180" s="190"/>
      <c r="L180" s="191">
        <v>149344</v>
      </c>
      <c r="M180" s="3"/>
      <c r="N180" s="191">
        <v>0</v>
      </c>
      <c r="O180" s="191">
        <v>322462</v>
      </c>
      <c r="P180" s="190"/>
      <c r="Q180" s="191">
        <v>3408442</v>
      </c>
      <c r="R180" s="191">
        <v>-56039</v>
      </c>
      <c r="S180" s="191">
        <v>3352403</v>
      </c>
      <c r="T180" s="191">
        <f t="shared" si="8"/>
        <v>28381287.370300002</v>
      </c>
      <c r="U180" s="191">
        <v>3553595</v>
      </c>
      <c r="V180" s="191">
        <f t="shared" si="9"/>
        <v>18987949000</v>
      </c>
      <c r="W180" s="191">
        <f t="shared" si="10"/>
        <v>2377463705.0913224</v>
      </c>
    </row>
    <row r="181" spans="1:23">
      <c r="A181" s="204">
        <v>35005</v>
      </c>
      <c r="B181" s="184" t="s">
        <v>158</v>
      </c>
      <c r="C181" s="188">
        <v>7.0200000000000004E-4</v>
      </c>
      <c r="D181" s="188">
        <v>7.0140000000000003E-4</v>
      </c>
      <c r="E181" s="191">
        <v>6989174</v>
      </c>
      <c r="F181" s="190"/>
      <c r="G181" s="191">
        <v>510075</v>
      </c>
      <c r="H181" s="191">
        <v>666070</v>
      </c>
      <c r="I181" s="191">
        <v>1402548</v>
      </c>
      <c r="J181" s="191">
        <v>17372</v>
      </c>
      <c r="K181" s="190"/>
      <c r="L181" s="191">
        <v>70141</v>
      </c>
      <c r="M181" s="3"/>
      <c r="N181" s="191">
        <v>0</v>
      </c>
      <c r="O181" s="191">
        <v>23851</v>
      </c>
      <c r="P181" s="190"/>
      <c r="Q181" s="191">
        <v>1600807</v>
      </c>
      <c r="R181" s="191">
        <v>36628</v>
      </c>
      <c r="S181" s="191">
        <v>1637435</v>
      </c>
      <c r="T181" s="191">
        <f t="shared" si="8"/>
        <v>13329540.198000001</v>
      </c>
      <c r="U181" s="191">
        <v>1668980</v>
      </c>
      <c r="V181" s="191">
        <f t="shared" si="9"/>
        <v>18987949000</v>
      </c>
      <c r="W181" s="191">
        <f t="shared" si="10"/>
        <v>2377464387.4643874</v>
      </c>
    </row>
    <row r="182" spans="1:23">
      <c r="A182" s="204">
        <v>35100</v>
      </c>
      <c r="B182" s="184" t="s">
        <v>159</v>
      </c>
      <c r="C182" s="188">
        <v>1.34999E-2</v>
      </c>
      <c r="D182" s="188">
        <v>1.3260600000000001E-2</v>
      </c>
      <c r="E182" s="191">
        <v>134406206</v>
      </c>
      <c r="F182" s="190"/>
      <c r="G182" s="191">
        <v>9809054</v>
      </c>
      <c r="H182" s="191">
        <v>12808935</v>
      </c>
      <c r="I182" s="191">
        <v>26971869</v>
      </c>
      <c r="J182" s="191">
        <v>155673</v>
      </c>
      <c r="K182" s="190"/>
      <c r="L182" s="191">
        <v>1348856</v>
      </c>
      <c r="M182" s="3"/>
      <c r="N182" s="191">
        <v>0</v>
      </c>
      <c r="O182" s="191">
        <v>875985</v>
      </c>
      <c r="P182" s="190"/>
      <c r="Q182" s="191">
        <v>30784524</v>
      </c>
      <c r="R182" s="191">
        <v>-876962</v>
      </c>
      <c r="S182" s="191">
        <v>29907562</v>
      </c>
      <c r="T182" s="191">
        <f t="shared" si="8"/>
        <v>256335412.7051</v>
      </c>
      <c r="U182" s="191">
        <v>32095526</v>
      </c>
      <c r="V182" s="191">
        <f t="shared" si="9"/>
        <v>18987949000</v>
      </c>
      <c r="W182" s="191">
        <f t="shared" si="10"/>
        <v>2377463981.2146754</v>
      </c>
    </row>
    <row r="183" spans="1:23">
      <c r="A183" s="204">
        <v>35105</v>
      </c>
      <c r="B183" s="184" t="s">
        <v>160</v>
      </c>
      <c r="C183" s="188">
        <v>1.1528E-3</v>
      </c>
      <c r="D183" s="188">
        <v>1.1609000000000001E-3</v>
      </c>
      <c r="E183" s="191">
        <v>11477379</v>
      </c>
      <c r="F183" s="190"/>
      <c r="G183" s="191">
        <v>837627</v>
      </c>
      <c r="H183" s="191">
        <v>1093796</v>
      </c>
      <c r="I183" s="191">
        <v>2303215</v>
      </c>
      <c r="J183" s="191">
        <v>0</v>
      </c>
      <c r="K183" s="190"/>
      <c r="L183" s="191">
        <v>115183</v>
      </c>
      <c r="M183" s="3"/>
      <c r="N183" s="191">
        <v>0</v>
      </c>
      <c r="O183" s="191">
        <v>200938</v>
      </c>
      <c r="P183" s="190"/>
      <c r="Q183" s="191">
        <v>2628790</v>
      </c>
      <c r="R183" s="191">
        <v>-74476</v>
      </c>
      <c r="S183" s="191">
        <v>2554314</v>
      </c>
      <c r="T183" s="191">
        <f t="shared" si="8"/>
        <v>21889307.6072</v>
      </c>
      <c r="U183" s="191">
        <v>2740740</v>
      </c>
      <c r="V183" s="191">
        <f t="shared" si="9"/>
        <v>18987949000</v>
      </c>
      <c r="W183" s="191">
        <f t="shared" si="10"/>
        <v>2377463566.9673839</v>
      </c>
    </row>
    <row r="184" spans="1:23">
      <c r="A184" s="204">
        <v>35106</v>
      </c>
      <c r="B184" s="184" t="s">
        <v>161</v>
      </c>
      <c r="C184" s="188">
        <v>2.944E-4</v>
      </c>
      <c r="D184" s="188">
        <v>2.8630000000000002E-4</v>
      </c>
      <c r="E184" s="191">
        <v>2931073</v>
      </c>
      <c r="F184" s="190"/>
      <c r="G184" s="191">
        <v>213912</v>
      </c>
      <c r="H184" s="191">
        <v>279332</v>
      </c>
      <c r="I184" s="191">
        <v>588191</v>
      </c>
      <c r="J184" s="191">
        <v>50309</v>
      </c>
      <c r="K184" s="190"/>
      <c r="L184" s="191">
        <v>29415</v>
      </c>
      <c r="M184" s="3"/>
      <c r="N184" s="191">
        <v>0</v>
      </c>
      <c r="O184" s="191">
        <v>95484</v>
      </c>
      <c r="P184" s="190"/>
      <c r="Q184" s="191">
        <v>671336</v>
      </c>
      <c r="R184" s="191">
        <v>40060</v>
      </c>
      <c r="S184" s="191">
        <v>711396</v>
      </c>
      <c r="T184" s="191">
        <f t="shared" si="8"/>
        <v>5590052.1856000004</v>
      </c>
      <c r="U184" s="191">
        <v>699925</v>
      </c>
      <c r="V184" s="191">
        <f t="shared" si="9"/>
        <v>18987949000</v>
      </c>
      <c r="W184" s="191">
        <f t="shared" si="10"/>
        <v>2377462635.869565</v>
      </c>
    </row>
    <row r="185" spans="1:23">
      <c r="A185" s="204">
        <v>35200</v>
      </c>
      <c r="B185" s="184" t="s">
        <v>162</v>
      </c>
      <c r="C185" s="188">
        <v>5.6030000000000001E-4</v>
      </c>
      <c r="D185" s="188">
        <v>5.6130000000000004E-4</v>
      </c>
      <c r="E185" s="191">
        <v>5578397</v>
      </c>
      <c r="F185" s="190"/>
      <c r="G185" s="191">
        <v>407115</v>
      </c>
      <c r="H185" s="191">
        <v>531622</v>
      </c>
      <c r="I185" s="191">
        <v>1119441</v>
      </c>
      <c r="J185" s="191">
        <v>82071</v>
      </c>
      <c r="K185" s="190"/>
      <c r="L185" s="191">
        <v>55983</v>
      </c>
      <c r="M185" s="3"/>
      <c r="N185" s="191">
        <v>0</v>
      </c>
      <c r="O185" s="191">
        <v>24697</v>
      </c>
      <c r="P185" s="190"/>
      <c r="Q185" s="191">
        <v>1277681</v>
      </c>
      <c r="R185" s="191">
        <v>68747</v>
      </c>
      <c r="S185" s="191">
        <v>1346428</v>
      </c>
      <c r="T185" s="191">
        <f t="shared" si="8"/>
        <v>10638947.8247</v>
      </c>
      <c r="U185" s="191">
        <v>1332093</v>
      </c>
      <c r="V185" s="191">
        <f t="shared" si="9"/>
        <v>18987949000</v>
      </c>
      <c r="W185" s="191">
        <f t="shared" si="10"/>
        <v>2377463858.6471534</v>
      </c>
    </row>
    <row r="186" spans="1:23">
      <c r="A186" s="204">
        <v>35300</v>
      </c>
      <c r="B186" s="184" t="s">
        <v>440</v>
      </c>
      <c r="C186" s="188">
        <v>4.1130999999999997E-3</v>
      </c>
      <c r="D186" s="188">
        <v>4.0270999999999996E-3</v>
      </c>
      <c r="E186" s="191">
        <v>40950390</v>
      </c>
      <c r="F186" s="190"/>
      <c r="G186" s="191">
        <v>2988587</v>
      </c>
      <c r="H186" s="191">
        <v>3902579</v>
      </c>
      <c r="I186" s="191">
        <v>8217690</v>
      </c>
      <c r="J186" s="191">
        <v>434899</v>
      </c>
      <c r="K186" s="190"/>
      <c r="L186" s="191">
        <v>410964</v>
      </c>
      <c r="M186" s="3"/>
      <c r="N186" s="191">
        <v>0</v>
      </c>
      <c r="O186" s="191">
        <v>114052</v>
      </c>
      <c r="P186" s="190"/>
      <c r="Q186" s="191">
        <v>9379316</v>
      </c>
      <c r="R186" s="191">
        <v>146511</v>
      </c>
      <c r="S186" s="191">
        <v>9525827</v>
      </c>
      <c r="T186" s="191">
        <f t="shared" si="8"/>
        <v>78099333.031899989</v>
      </c>
      <c r="U186" s="191">
        <v>9778747</v>
      </c>
      <c r="V186" s="191">
        <f t="shared" si="9"/>
        <v>18987949000</v>
      </c>
      <c r="W186" s="191">
        <f t="shared" si="10"/>
        <v>2377463956.626389</v>
      </c>
    </row>
    <row r="187" spans="1:23">
      <c r="A187" s="204">
        <v>35305</v>
      </c>
      <c r="B187" s="184" t="s">
        <v>164</v>
      </c>
      <c r="C187" s="188">
        <v>1.4621E-3</v>
      </c>
      <c r="D187" s="188">
        <v>1.4071000000000001E-3</v>
      </c>
      <c r="E187" s="191">
        <v>14556798</v>
      </c>
      <c r="F187" s="190"/>
      <c r="G187" s="191">
        <v>1062365</v>
      </c>
      <c r="H187" s="191">
        <v>1387265</v>
      </c>
      <c r="I187" s="191">
        <v>2921175</v>
      </c>
      <c r="J187" s="191">
        <v>454370</v>
      </c>
      <c r="K187" s="190"/>
      <c r="L187" s="191">
        <v>146087</v>
      </c>
      <c r="M187" s="3"/>
      <c r="N187" s="191">
        <v>0</v>
      </c>
      <c r="O187" s="191">
        <v>8378</v>
      </c>
      <c r="P187" s="190"/>
      <c r="Q187" s="191">
        <v>3334103</v>
      </c>
      <c r="R187" s="191">
        <v>328685</v>
      </c>
      <c r="S187" s="191">
        <v>3662788</v>
      </c>
      <c r="T187" s="191">
        <f t="shared" si="8"/>
        <v>27762280.232900001</v>
      </c>
      <c r="U187" s="191">
        <v>3476090</v>
      </c>
      <c r="V187" s="191">
        <f t="shared" si="9"/>
        <v>18987949000</v>
      </c>
      <c r="W187" s="191">
        <f t="shared" si="10"/>
        <v>2377463921.7563777</v>
      </c>
    </row>
    <row r="188" spans="1:23">
      <c r="A188" s="204">
        <v>35400</v>
      </c>
      <c r="B188" s="184" t="s">
        <v>165</v>
      </c>
      <c r="C188" s="188">
        <v>2.9822E-3</v>
      </c>
      <c r="D188" s="188">
        <v>2.9510000000000001E-3</v>
      </c>
      <c r="E188" s="191">
        <v>29691049</v>
      </c>
      <c r="F188" s="190"/>
      <c r="G188" s="191">
        <v>2166872</v>
      </c>
      <c r="H188" s="191">
        <v>2829562</v>
      </c>
      <c r="I188" s="191">
        <v>5958230</v>
      </c>
      <c r="J188" s="191">
        <v>86790</v>
      </c>
      <c r="K188" s="190"/>
      <c r="L188" s="191">
        <v>297969</v>
      </c>
      <c r="M188" s="3"/>
      <c r="N188" s="191">
        <v>0</v>
      </c>
      <c r="O188" s="191">
        <v>393777</v>
      </c>
      <c r="P188" s="190"/>
      <c r="Q188" s="191">
        <v>6800466</v>
      </c>
      <c r="R188" s="191">
        <v>-196633</v>
      </c>
      <c r="S188" s="191">
        <v>6603833</v>
      </c>
      <c r="T188" s="191">
        <f t="shared" si="8"/>
        <v>56625861.507799998</v>
      </c>
      <c r="U188" s="191">
        <v>7090073</v>
      </c>
      <c r="V188" s="191">
        <f t="shared" si="9"/>
        <v>18987949000</v>
      </c>
      <c r="W188" s="191">
        <f t="shared" si="10"/>
        <v>2377463952.7865334</v>
      </c>
    </row>
    <row r="189" spans="1:23">
      <c r="A189" s="204">
        <v>35401</v>
      </c>
      <c r="B189" s="184" t="s">
        <v>166</v>
      </c>
      <c r="C189" s="188">
        <v>3.2299999999999999E-5</v>
      </c>
      <c r="D189" s="188">
        <v>3.7200000000000003E-5</v>
      </c>
      <c r="E189" s="191">
        <v>321582</v>
      </c>
      <c r="F189" s="190"/>
      <c r="G189" s="191">
        <v>23469</v>
      </c>
      <c r="H189" s="191">
        <v>30647</v>
      </c>
      <c r="I189" s="191">
        <v>64533</v>
      </c>
      <c r="J189" s="191">
        <v>25411</v>
      </c>
      <c r="K189" s="190"/>
      <c r="L189" s="191">
        <v>3227</v>
      </c>
      <c r="M189" s="3"/>
      <c r="N189" s="191">
        <v>0</v>
      </c>
      <c r="O189" s="191">
        <v>30546</v>
      </c>
      <c r="P189" s="190"/>
      <c r="Q189" s="191">
        <v>73655</v>
      </c>
      <c r="R189" s="191">
        <v>-1033</v>
      </c>
      <c r="S189" s="191">
        <v>72622</v>
      </c>
      <c r="T189" s="191">
        <f t="shared" si="8"/>
        <v>613310.75269999995</v>
      </c>
      <c r="U189" s="191">
        <v>76792</v>
      </c>
      <c r="V189" s="191">
        <f t="shared" si="9"/>
        <v>18987949000</v>
      </c>
      <c r="W189" s="191">
        <f t="shared" si="10"/>
        <v>2377461300.3095975</v>
      </c>
    </row>
    <row r="190" spans="1:23">
      <c r="A190" s="204">
        <v>35402</v>
      </c>
      <c r="B190" s="184" t="s">
        <v>463</v>
      </c>
      <c r="C190" s="188">
        <v>0</v>
      </c>
      <c r="D190" s="188">
        <v>0</v>
      </c>
      <c r="E190" s="191">
        <v>0</v>
      </c>
      <c r="F190" s="190"/>
      <c r="G190" s="191">
        <v>0</v>
      </c>
      <c r="H190" s="191">
        <v>0</v>
      </c>
      <c r="I190" s="191">
        <v>0</v>
      </c>
      <c r="J190" s="191">
        <v>0</v>
      </c>
      <c r="K190" s="190"/>
      <c r="L190" s="191">
        <v>0</v>
      </c>
      <c r="M190" s="3"/>
      <c r="N190" s="191">
        <v>0</v>
      </c>
      <c r="O190" s="191">
        <v>0</v>
      </c>
      <c r="P190" s="190"/>
      <c r="Q190" s="191">
        <v>0</v>
      </c>
      <c r="R190" s="191">
        <v>-99127</v>
      </c>
      <c r="S190" s="191">
        <v>-99127</v>
      </c>
      <c r="T190" s="191">
        <f t="shared" si="8"/>
        <v>0</v>
      </c>
      <c r="U190" s="191">
        <v>0</v>
      </c>
      <c r="V190" s="191" t="e">
        <f t="shared" si="9"/>
        <v>#DIV/0!</v>
      </c>
      <c r="W190" s="191" t="e">
        <f t="shared" si="10"/>
        <v>#DIV/0!</v>
      </c>
    </row>
    <row r="191" spans="1:23">
      <c r="A191" s="204">
        <v>35405</v>
      </c>
      <c r="B191" s="184" t="s">
        <v>168</v>
      </c>
      <c r="C191" s="188">
        <v>1.0081999999999999E-3</v>
      </c>
      <c r="D191" s="188">
        <v>1.0463E-3</v>
      </c>
      <c r="E191" s="191">
        <v>10037729</v>
      </c>
      <c r="F191" s="190"/>
      <c r="G191" s="191">
        <v>732560</v>
      </c>
      <c r="H191" s="191">
        <v>956597</v>
      </c>
      <c r="I191" s="191">
        <v>2014314</v>
      </c>
      <c r="J191" s="191">
        <v>16380</v>
      </c>
      <c r="K191" s="190"/>
      <c r="L191" s="191">
        <v>100735</v>
      </c>
      <c r="M191" s="3"/>
      <c r="N191" s="191">
        <v>0</v>
      </c>
      <c r="O191" s="191">
        <v>321798</v>
      </c>
      <c r="P191" s="190"/>
      <c r="Q191" s="191">
        <v>2299051</v>
      </c>
      <c r="R191" s="191">
        <v>-129951</v>
      </c>
      <c r="S191" s="191">
        <v>2169100</v>
      </c>
      <c r="T191" s="191">
        <f t="shared" si="8"/>
        <v>19143650.181799997</v>
      </c>
      <c r="U191" s="191">
        <v>2396959</v>
      </c>
      <c r="V191" s="191">
        <f t="shared" si="9"/>
        <v>18987949000</v>
      </c>
      <c r="W191" s="191">
        <f t="shared" si="10"/>
        <v>2377463796.8657017</v>
      </c>
    </row>
    <row r="192" spans="1:23">
      <c r="A192" s="204">
        <v>35500</v>
      </c>
      <c r="B192" s="184" t="s">
        <v>169</v>
      </c>
      <c r="C192" s="188">
        <v>4.0768000000000002E-3</v>
      </c>
      <c r="D192" s="188">
        <v>4.1085999999999996E-3</v>
      </c>
      <c r="E192" s="191">
        <v>40588984</v>
      </c>
      <c r="F192" s="190"/>
      <c r="G192" s="191">
        <v>2962211</v>
      </c>
      <c r="H192" s="191">
        <v>3868137</v>
      </c>
      <c r="I192" s="191">
        <v>8145165</v>
      </c>
      <c r="J192" s="191">
        <v>56505</v>
      </c>
      <c r="K192" s="190"/>
      <c r="L192" s="191">
        <v>407338</v>
      </c>
      <c r="M192" s="3"/>
      <c r="N192" s="191">
        <v>0</v>
      </c>
      <c r="O192" s="191">
        <v>1233149</v>
      </c>
      <c r="P192" s="190"/>
      <c r="Q192" s="191">
        <v>9296539</v>
      </c>
      <c r="R192" s="191">
        <v>-580394</v>
      </c>
      <c r="S192" s="191">
        <v>8716145</v>
      </c>
      <c r="T192" s="191">
        <f t="shared" si="8"/>
        <v>77410070.483199999</v>
      </c>
      <c r="U192" s="191">
        <v>9692445</v>
      </c>
      <c r="V192" s="191">
        <f t="shared" si="9"/>
        <v>18987949000</v>
      </c>
      <c r="W192" s="191">
        <f t="shared" si="10"/>
        <v>2377463942.3076921</v>
      </c>
    </row>
    <row r="193" spans="1:23">
      <c r="A193" s="204">
        <v>35600</v>
      </c>
      <c r="B193" s="184" t="s">
        <v>170</v>
      </c>
      <c r="C193" s="188">
        <v>1.7534E-3</v>
      </c>
      <c r="D193" s="188">
        <v>1.7339E-3</v>
      </c>
      <c r="E193" s="191">
        <v>17457006</v>
      </c>
      <c r="F193" s="190"/>
      <c r="G193" s="191">
        <v>1274024</v>
      </c>
      <c r="H193" s="191">
        <v>1663656</v>
      </c>
      <c r="I193" s="191">
        <v>3503172</v>
      </c>
      <c r="J193" s="191">
        <v>31290</v>
      </c>
      <c r="K193" s="190"/>
      <c r="L193" s="191">
        <v>175193</v>
      </c>
      <c r="M193" s="3"/>
      <c r="N193" s="191">
        <v>0</v>
      </c>
      <c r="O193" s="191">
        <v>17985</v>
      </c>
      <c r="P193" s="190"/>
      <c r="Q193" s="191">
        <v>3998369</v>
      </c>
      <c r="R193" s="191">
        <v>-57401</v>
      </c>
      <c r="S193" s="191">
        <v>3940968</v>
      </c>
      <c r="T193" s="191">
        <f t="shared" si="8"/>
        <v>33293469.7766</v>
      </c>
      <c r="U193" s="191">
        <v>4168645</v>
      </c>
      <c r="V193" s="191">
        <f t="shared" si="9"/>
        <v>18987949000</v>
      </c>
      <c r="W193" s="191">
        <f t="shared" si="10"/>
        <v>2377463784.6469717</v>
      </c>
    </row>
    <row r="194" spans="1:23">
      <c r="A194" s="204">
        <v>35700</v>
      </c>
      <c r="B194" s="184" t="s">
        <v>171</v>
      </c>
      <c r="C194" s="188">
        <v>9.4209999999999997E-4</v>
      </c>
      <c r="D194" s="188">
        <v>9.5529999999999996E-4</v>
      </c>
      <c r="E194" s="191">
        <v>9379631</v>
      </c>
      <c r="F194" s="190"/>
      <c r="G194" s="191">
        <v>684532</v>
      </c>
      <c r="H194" s="191">
        <v>893880</v>
      </c>
      <c r="I194" s="191">
        <v>1882251</v>
      </c>
      <c r="J194" s="191">
        <v>7662</v>
      </c>
      <c r="K194" s="190"/>
      <c r="L194" s="191">
        <v>94131</v>
      </c>
      <c r="M194" s="3"/>
      <c r="N194" s="191">
        <v>0</v>
      </c>
      <c r="O194" s="191">
        <v>199652</v>
      </c>
      <c r="P194" s="190"/>
      <c r="Q194" s="191">
        <v>2148320</v>
      </c>
      <c r="R194" s="191">
        <v>-112687</v>
      </c>
      <c r="S194" s="191">
        <v>2035633</v>
      </c>
      <c r="T194" s="191">
        <f t="shared" si="8"/>
        <v>17888546.752900001</v>
      </c>
      <c r="U194" s="191">
        <v>2239809</v>
      </c>
      <c r="V194" s="191">
        <f t="shared" si="9"/>
        <v>18987949000</v>
      </c>
      <c r="W194" s="191">
        <f t="shared" si="10"/>
        <v>2377464175.7775183</v>
      </c>
    </row>
    <row r="195" spans="1:23">
      <c r="A195" s="204">
        <v>35800</v>
      </c>
      <c r="B195" s="184" t="s">
        <v>172</v>
      </c>
      <c r="C195" s="188">
        <v>1.2757999999999999E-3</v>
      </c>
      <c r="D195" s="188">
        <v>1.3487E-3</v>
      </c>
      <c r="E195" s="191">
        <v>12701978</v>
      </c>
      <c r="F195" s="190"/>
      <c r="G195" s="191">
        <v>926999</v>
      </c>
      <c r="H195" s="191">
        <v>1210501</v>
      </c>
      <c r="I195" s="191">
        <v>2548960</v>
      </c>
      <c r="J195" s="191">
        <v>0</v>
      </c>
      <c r="K195" s="190"/>
      <c r="L195" s="191">
        <v>127473</v>
      </c>
      <c r="M195" s="3"/>
      <c r="N195" s="191">
        <v>0</v>
      </c>
      <c r="O195" s="191">
        <v>317392</v>
      </c>
      <c r="P195" s="190"/>
      <c r="Q195" s="191">
        <v>2909273</v>
      </c>
      <c r="R195" s="191">
        <v>-169023</v>
      </c>
      <c r="S195" s="191">
        <v>2740250</v>
      </c>
      <c r="T195" s="191">
        <f t="shared" si="8"/>
        <v>24224825.334199999</v>
      </c>
      <c r="U195" s="191">
        <v>3033169</v>
      </c>
      <c r="V195" s="191">
        <f t="shared" si="9"/>
        <v>18987949000</v>
      </c>
      <c r="W195" s="191">
        <f t="shared" si="10"/>
        <v>2377464336.1028376</v>
      </c>
    </row>
    <row r="196" spans="1:23">
      <c r="A196" s="204">
        <v>35805</v>
      </c>
      <c r="B196" s="184" t="s">
        <v>173</v>
      </c>
      <c r="C196" s="188">
        <v>2.433E-4</v>
      </c>
      <c r="D196" s="188">
        <v>2.3470000000000001E-4</v>
      </c>
      <c r="E196" s="191">
        <v>2422316</v>
      </c>
      <c r="F196" s="190"/>
      <c r="G196" s="191">
        <v>176782</v>
      </c>
      <c r="H196" s="191">
        <v>230847</v>
      </c>
      <c r="I196" s="191">
        <v>486097</v>
      </c>
      <c r="J196" s="191">
        <v>234924</v>
      </c>
      <c r="K196" s="190"/>
      <c r="L196" s="191">
        <v>24310</v>
      </c>
      <c r="M196" s="3"/>
      <c r="N196" s="191">
        <v>0</v>
      </c>
      <c r="O196" s="191">
        <v>8308</v>
      </c>
      <c r="P196" s="190"/>
      <c r="Q196" s="191">
        <v>554810</v>
      </c>
      <c r="R196" s="191">
        <v>97932</v>
      </c>
      <c r="S196" s="191">
        <v>652742</v>
      </c>
      <c r="T196" s="191">
        <f t="shared" si="8"/>
        <v>4619767.9917000001</v>
      </c>
      <c r="U196" s="191">
        <v>578437</v>
      </c>
      <c r="V196" s="191">
        <f t="shared" si="9"/>
        <v>18987949000</v>
      </c>
      <c r="W196" s="191">
        <f t="shared" si="10"/>
        <v>2377464036.1693382</v>
      </c>
    </row>
    <row r="197" spans="1:23">
      <c r="A197" s="204">
        <v>35900</v>
      </c>
      <c r="B197" s="184" t="s">
        <v>174</v>
      </c>
      <c r="C197" s="188">
        <v>2.4933999999999998E-3</v>
      </c>
      <c r="D197" s="188">
        <v>2.4949E-3</v>
      </c>
      <c r="E197" s="191">
        <v>24824512</v>
      </c>
      <c r="F197" s="190"/>
      <c r="G197" s="191">
        <v>1811709</v>
      </c>
      <c r="H197" s="191">
        <v>2365780</v>
      </c>
      <c r="I197" s="191">
        <v>4981641</v>
      </c>
      <c r="J197" s="191">
        <v>0</v>
      </c>
      <c r="K197" s="190"/>
      <c r="L197" s="191">
        <v>249131</v>
      </c>
      <c r="M197" s="3"/>
      <c r="N197" s="191">
        <v>0</v>
      </c>
      <c r="O197" s="191">
        <v>456512</v>
      </c>
      <c r="P197" s="190"/>
      <c r="Q197" s="191">
        <v>5685830</v>
      </c>
      <c r="R197" s="191">
        <v>-348353</v>
      </c>
      <c r="S197" s="191">
        <v>5337477</v>
      </c>
      <c r="T197" s="191">
        <f t="shared" si="8"/>
        <v>47344552.036599994</v>
      </c>
      <c r="U197" s="191">
        <v>5927969</v>
      </c>
      <c r="V197" s="191">
        <f t="shared" si="9"/>
        <v>18987949000</v>
      </c>
      <c r="W197" s="191">
        <f t="shared" si="10"/>
        <v>2377464105.2378283</v>
      </c>
    </row>
    <row r="198" spans="1:23">
      <c r="A198" s="204">
        <v>35905</v>
      </c>
      <c r="B198" s="184" t="s">
        <v>175</v>
      </c>
      <c r="C198" s="188">
        <v>3.1530000000000002E-4</v>
      </c>
      <c r="D198" s="188">
        <v>3.5080000000000002E-4</v>
      </c>
      <c r="E198" s="191">
        <v>3139155</v>
      </c>
      <c r="F198" s="190"/>
      <c r="G198" s="191">
        <v>229098</v>
      </c>
      <c r="H198" s="191">
        <v>299162</v>
      </c>
      <c r="I198" s="191">
        <v>629948</v>
      </c>
      <c r="J198" s="191">
        <v>46166</v>
      </c>
      <c r="K198" s="190"/>
      <c r="L198" s="191">
        <v>31504</v>
      </c>
      <c r="M198" s="3"/>
      <c r="N198" s="191">
        <v>0</v>
      </c>
      <c r="O198" s="191">
        <v>70873</v>
      </c>
      <c r="P198" s="190"/>
      <c r="Q198" s="191">
        <v>718995</v>
      </c>
      <c r="R198" s="191">
        <v>7224</v>
      </c>
      <c r="S198" s="191">
        <v>726219</v>
      </c>
      <c r="T198" s="191">
        <f t="shared" si="8"/>
        <v>5986900.3197000008</v>
      </c>
      <c r="U198" s="191">
        <v>749614</v>
      </c>
      <c r="V198" s="191">
        <f t="shared" si="9"/>
        <v>18987949000</v>
      </c>
      <c r="W198" s="191">
        <f t="shared" si="10"/>
        <v>2377462733.9042182</v>
      </c>
    </row>
    <row r="199" spans="1:23">
      <c r="A199" s="204">
        <v>36000</v>
      </c>
      <c r="B199" s="184" t="s">
        <v>176</v>
      </c>
      <c r="C199" s="188">
        <v>6.0296500000000003E-2</v>
      </c>
      <c r="D199" s="188">
        <v>5.97805E-2</v>
      </c>
      <c r="E199" s="191">
        <v>600317320</v>
      </c>
      <c r="F199" s="190"/>
      <c r="G199" s="191">
        <v>43811557</v>
      </c>
      <c r="H199" s="191">
        <v>57210344</v>
      </c>
      <c r="I199" s="191">
        <v>120468247</v>
      </c>
      <c r="J199" s="191">
        <v>549068</v>
      </c>
      <c r="K199" s="190"/>
      <c r="L199" s="191">
        <v>6024585</v>
      </c>
      <c r="M199" s="3"/>
      <c r="N199" s="191">
        <v>0</v>
      </c>
      <c r="O199" s="191">
        <v>6410872</v>
      </c>
      <c r="P199" s="190"/>
      <c r="Q199" s="191">
        <v>137497244</v>
      </c>
      <c r="R199" s="191">
        <v>-3849334</v>
      </c>
      <c r="S199" s="191">
        <v>133647910</v>
      </c>
      <c r="T199" s="191">
        <f t="shared" si="8"/>
        <v>1144906866.8785</v>
      </c>
      <c r="U199" s="191">
        <v>143352758</v>
      </c>
      <c r="V199" s="191">
        <f t="shared" si="9"/>
        <v>18987949000</v>
      </c>
      <c r="W199" s="191">
        <f t="shared" si="10"/>
        <v>2377463998.739562</v>
      </c>
    </row>
    <row r="200" spans="1:23">
      <c r="A200" s="204">
        <v>36001</v>
      </c>
      <c r="B200" s="184" t="s">
        <v>177</v>
      </c>
      <c r="C200" s="188">
        <v>0</v>
      </c>
      <c r="D200" s="188">
        <v>2.8799999999999999E-5</v>
      </c>
      <c r="E200" s="191">
        <v>0</v>
      </c>
      <c r="F200" s="190"/>
      <c r="G200" s="191">
        <v>0</v>
      </c>
      <c r="H200" s="191">
        <v>0</v>
      </c>
      <c r="I200" s="191">
        <v>0</v>
      </c>
      <c r="J200" s="191">
        <v>0</v>
      </c>
      <c r="K200" s="190"/>
      <c r="L200" s="191">
        <v>0</v>
      </c>
      <c r="M200" s="3"/>
      <c r="N200" s="191">
        <v>0</v>
      </c>
      <c r="O200" s="191">
        <v>150032</v>
      </c>
      <c r="P200" s="190"/>
      <c r="Q200" s="191">
        <v>0</v>
      </c>
      <c r="R200" s="191">
        <v>-79676</v>
      </c>
      <c r="S200" s="191">
        <v>-79676</v>
      </c>
      <c r="T200" s="191">
        <f t="shared" si="8"/>
        <v>0</v>
      </c>
      <c r="U200" s="191">
        <v>0</v>
      </c>
      <c r="V200" s="191" t="e">
        <f t="shared" si="9"/>
        <v>#DIV/0!</v>
      </c>
      <c r="W200" s="191" t="e">
        <f t="shared" si="10"/>
        <v>#DIV/0!</v>
      </c>
    </row>
    <row r="201" spans="1:23">
      <c r="A201" s="204">
        <v>36002</v>
      </c>
      <c r="B201" s="184" t="s">
        <v>459</v>
      </c>
      <c r="C201" s="188">
        <v>0</v>
      </c>
      <c r="D201" s="188">
        <v>0</v>
      </c>
      <c r="E201" s="191">
        <v>0</v>
      </c>
      <c r="F201" s="190"/>
      <c r="G201" s="191">
        <v>0</v>
      </c>
      <c r="H201" s="191">
        <v>0</v>
      </c>
      <c r="I201" s="191">
        <v>0</v>
      </c>
      <c r="J201" s="191">
        <v>0</v>
      </c>
      <c r="K201" s="190"/>
      <c r="L201" s="191">
        <v>0</v>
      </c>
      <c r="M201" s="3"/>
      <c r="N201" s="191">
        <v>0</v>
      </c>
      <c r="O201" s="191">
        <v>512087</v>
      </c>
      <c r="P201" s="190"/>
      <c r="Q201" s="191">
        <v>0</v>
      </c>
      <c r="R201" s="191">
        <v>-263163</v>
      </c>
      <c r="S201" s="191">
        <v>-263163</v>
      </c>
      <c r="T201" s="191">
        <f t="shared" ref="T201:T264" si="11">C201*18987949000</f>
        <v>0</v>
      </c>
      <c r="U201" s="191">
        <v>0</v>
      </c>
      <c r="V201" s="191" t="e">
        <f t="shared" ref="V201:V264" si="12">+T201/C201</f>
        <v>#DIV/0!</v>
      </c>
      <c r="W201" s="191" t="e">
        <f t="shared" ref="W201:W264" si="13">+U201/C201</f>
        <v>#DIV/0!</v>
      </c>
    </row>
    <row r="202" spans="1:23">
      <c r="A202" s="204">
        <v>36003</v>
      </c>
      <c r="B202" s="184" t="s">
        <v>179</v>
      </c>
      <c r="C202" s="188">
        <v>4.281E-4</v>
      </c>
      <c r="D202" s="188">
        <v>4.3980000000000001E-4</v>
      </c>
      <c r="E202" s="191">
        <v>4262202</v>
      </c>
      <c r="F202" s="190"/>
      <c r="G202" s="191">
        <v>311058</v>
      </c>
      <c r="H202" s="191">
        <v>406189</v>
      </c>
      <c r="I202" s="191">
        <v>855314</v>
      </c>
      <c r="J202" s="191">
        <v>0</v>
      </c>
      <c r="K202" s="190"/>
      <c r="L202" s="191">
        <v>42774</v>
      </c>
      <c r="M202" s="3"/>
      <c r="N202" s="191">
        <v>0</v>
      </c>
      <c r="O202" s="191">
        <v>250957</v>
      </c>
      <c r="P202" s="190"/>
      <c r="Q202" s="191">
        <v>976219</v>
      </c>
      <c r="R202" s="191">
        <v>-116224</v>
      </c>
      <c r="S202" s="191">
        <v>859995</v>
      </c>
      <c r="T202" s="191">
        <f t="shared" si="11"/>
        <v>8128740.9669000003</v>
      </c>
      <c r="U202" s="191">
        <v>1017792</v>
      </c>
      <c r="V202" s="191">
        <f t="shared" si="12"/>
        <v>18987949000</v>
      </c>
      <c r="W202" s="191">
        <f t="shared" si="13"/>
        <v>2377463209.5304837</v>
      </c>
    </row>
    <row r="203" spans="1:23">
      <c r="A203" s="204">
        <v>36004</v>
      </c>
      <c r="B203" s="184" t="s">
        <v>396</v>
      </c>
      <c r="C203" s="188">
        <v>2.541E-4</v>
      </c>
      <c r="D203" s="188">
        <v>2.397E-4</v>
      </c>
      <c r="E203" s="191">
        <v>2529842</v>
      </c>
      <c r="F203" s="190"/>
      <c r="G203" s="191">
        <v>184630</v>
      </c>
      <c r="H203" s="191">
        <v>241094</v>
      </c>
      <c r="I203" s="191">
        <v>507674</v>
      </c>
      <c r="J203" s="191">
        <v>140785</v>
      </c>
      <c r="K203" s="190"/>
      <c r="L203" s="191">
        <v>25389</v>
      </c>
      <c r="M203" s="3"/>
      <c r="N203" s="191">
        <v>0</v>
      </c>
      <c r="O203" s="191">
        <v>0</v>
      </c>
      <c r="P203" s="190"/>
      <c r="Q203" s="191">
        <v>579437</v>
      </c>
      <c r="R203" s="191">
        <v>224991</v>
      </c>
      <c r="S203" s="191">
        <v>804428</v>
      </c>
      <c r="T203" s="191">
        <f t="shared" si="11"/>
        <v>4824837.8409000002</v>
      </c>
      <c r="U203" s="191">
        <v>604114</v>
      </c>
      <c r="V203" s="191">
        <f t="shared" si="12"/>
        <v>18987949000</v>
      </c>
      <c r="W203" s="191">
        <f t="shared" si="13"/>
        <v>2377465564.7382922</v>
      </c>
    </row>
    <row r="204" spans="1:23">
      <c r="A204" s="204">
        <v>36005</v>
      </c>
      <c r="B204" s="184" t="s">
        <v>180</v>
      </c>
      <c r="C204" s="188">
        <v>5.0277999999999998E-3</v>
      </c>
      <c r="D204" s="188">
        <v>5.0964000000000001E-3</v>
      </c>
      <c r="E204" s="191">
        <v>50057224</v>
      </c>
      <c r="F204" s="190"/>
      <c r="G204" s="191">
        <v>3653210</v>
      </c>
      <c r="H204" s="191">
        <v>4770462</v>
      </c>
      <c r="I204" s="191">
        <v>10045197</v>
      </c>
      <c r="J204" s="191">
        <v>564702</v>
      </c>
      <c r="K204" s="190"/>
      <c r="L204" s="191">
        <v>502358</v>
      </c>
      <c r="M204" s="3"/>
      <c r="N204" s="191">
        <v>0</v>
      </c>
      <c r="O204" s="191">
        <v>261119</v>
      </c>
      <c r="P204" s="190"/>
      <c r="Q204" s="191">
        <v>11465154</v>
      </c>
      <c r="R204" s="191">
        <v>722717</v>
      </c>
      <c r="S204" s="191">
        <v>12187871</v>
      </c>
      <c r="T204" s="191">
        <f t="shared" si="11"/>
        <v>95467609.982199997</v>
      </c>
      <c r="U204" s="191">
        <v>11953413</v>
      </c>
      <c r="V204" s="191">
        <f t="shared" si="12"/>
        <v>18987949000</v>
      </c>
      <c r="W204" s="191">
        <f t="shared" si="13"/>
        <v>2377463900.7120414</v>
      </c>
    </row>
    <row r="205" spans="1:23">
      <c r="A205" s="204">
        <v>36006</v>
      </c>
      <c r="B205" s="184" t="s">
        <v>181</v>
      </c>
      <c r="C205" s="188">
        <v>6.4610000000000004E-4</v>
      </c>
      <c r="D205" s="188">
        <v>5.5060000000000005E-4</v>
      </c>
      <c r="E205" s="191">
        <v>6432629</v>
      </c>
      <c r="F205" s="190"/>
      <c r="G205" s="191">
        <v>469458</v>
      </c>
      <c r="H205" s="191">
        <v>613031</v>
      </c>
      <c r="I205" s="191">
        <v>1290863</v>
      </c>
      <c r="J205" s="191">
        <v>276514</v>
      </c>
      <c r="K205" s="190"/>
      <c r="L205" s="191">
        <v>64556</v>
      </c>
      <c r="M205" s="3"/>
      <c r="N205" s="191">
        <v>0</v>
      </c>
      <c r="O205" s="191">
        <v>80566</v>
      </c>
      <c r="P205" s="190"/>
      <c r="Q205" s="191">
        <v>1473335</v>
      </c>
      <c r="R205" s="191">
        <v>43039</v>
      </c>
      <c r="S205" s="191">
        <v>1516374</v>
      </c>
      <c r="T205" s="191">
        <f t="shared" si="11"/>
        <v>12268113.848900001</v>
      </c>
      <c r="U205" s="191">
        <v>1536079</v>
      </c>
      <c r="V205" s="191">
        <f t="shared" si="12"/>
        <v>18987949000</v>
      </c>
      <c r="W205" s="191">
        <f t="shared" si="13"/>
        <v>2377463240.9843674</v>
      </c>
    </row>
    <row r="206" spans="1:23">
      <c r="A206" s="204">
        <v>36007</v>
      </c>
      <c r="B206" s="184" t="s">
        <v>182</v>
      </c>
      <c r="C206" s="188">
        <v>2.028E-4</v>
      </c>
      <c r="D206" s="188">
        <v>1.94E-4</v>
      </c>
      <c r="E206" s="191">
        <v>2019095</v>
      </c>
      <c r="F206" s="190"/>
      <c r="G206" s="191">
        <v>147355</v>
      </c>
      <c r="H206" s="191">
        <v>192420</v>
      </c>
      <c r="I206" s="191">
        <v>405180</v>
      </c>
      <c r="J206" s="191">
        <v>38417</v>
      </c>
      <c r="K206" s="190"/>
      <c r="L206" s="191">
        <v>20263</v>
      </c>
      <c r="M206" s="3"/>
      <c r="N206" s="191">
        <v>0</v>
      </c>
      <c r="O206" s="191">
        <v>25645</v>
      </c>
      <c r="P206" s="190"/>
      <c r="Q206" s="191">
        <v>462455</v>
      </c>
      <c r="R206" s="191">
        <v>7465</v>
      </c>
      <c r="S206" s="191">
        <v>469920</v>
      </c>
      <c r="T206" s="191">
        <f t="shared" si="11"/>
        <v>3850756.0572000002</v>
      </c>
      <c r="U206" s="191">
        <v>482150</v>
      </c>
      <c r="V206" s="191">
        <f t="shared" si="12"/>
        <v>18987949000</v>
      </c>
      <c r="W206" s="191">
        <f t="shared" si="13"/>
        <v>2377465483.234714</v>
      </c>
    </row>
    <row r="207" spans="1:23">
      <c r="A207" s="204">
        <v>36008</v>
      </c>
      <c r="B207" s="184" t="s">
        <v>183</v>
      </c>
      <c r="C207" s="188">
        <v>5.7669999999999998E-4</v>
      </c>
      <c r="D207" s="188">
        <v>6.1220000000000003E-4</v>
      </c>
      <c r="E207" s="191">
        <v>5741677</v>
      </c>
      <c r="F207" s="190"/>
      <c r="G207" s="191">
        <v>419031</v>
      </c>
      <c r="H207" s="191">
        <v>547183</v>
      </c>
      <c r="I207" s="191">
        <v>1152207</v>
      </c>
      <c r="J207" s="191">
        <v>75246</v>
      </c>
      <c r="K207" s="190"/>
      <c r="L207" s="191">
        <v>57622</v>
      </c>
      <c r="M207" s="3"/>
      <c r="N207" s="191">
        <v>0</v>
      </c>
      <c r="O207" s="191">
        <v>336759</v>
      </c>
      <c r="P207" s="190"/>
      <c r="Q207" s="191">
        <v>1315079</v>
      </c>
      <c r="R207" s="191">
        <v>-78891</v>
      </c>
      <c r="S207" s="191">
        <v>1236188</v>
      </c>
      <c r="T207" s="191">
        <f t="shared" si="11"/>
        <v>10950350.188299999</v>
      </c>
      <c r="U207" s="191">
        <v>1371083</v>
      </c>
      <c r="V207" s="191">
        <f t="shared" si="12"/>
        <v>18987949000</v>
      </c>
      <c r="W207" s="191">
        <f t="shared" si="13"/>
        <v>2377463152.4189353</v>
      </c>
    </row>
    <row r="208" spans="1:23">
      <c r="A208" s="204">
        <v>36009</v>
      </c>
      <c r="B208" s="184" t="s">
        <v>184</v>
      </c>
      <c r="C208" s="188">
        <v>1.292E-4</v>
      </c>
      <c r="D208" s="188">
        <v>1.416E-4</v>
      </c>
      <c r="E208" s="191">
        <v>1286327</v>
      </c>
      <c r="F208" s="190"/>
      <c r="G208" s="191">
        <v>93877</v>
      </c>
      <c r="H208" s="191">
        <v>122587</v>
      </c>
      <c r="I208" s="191">
        <v>258133</v>
      </c>
      <c r="J208" s="191">
        <v>51545</v>
      </c>
      <c r="K208" s="190"/>
      <c r="L208" s="191">
        <v>12909</v>
      </c>
      <c r="M208" s="3"/>
      <c r="N208" s="191">
        <v>0</v>
      </c>
      <c r="O208" s="191">
        <v>195050</v>
      </c>
      <c r="P208" s="190"/>
      <c r="Q208" s="191">
        <v>294621</v>
      </c>
      <c r="R208" s="191">
        <v>-1080</v>
      </c>
      <c r="S208" s="191">
        <v>293541</v>
      </c>
      <c r="T208" s="191">
        <f t="shared" si="11"/>
        <v>2453243.0107999998</v>
      </c>
      <c r="U208" s="191">
        <v>307168</v>
      </c>
      <c r="V208" s="191">
        <f t="shared" si="12"/>
        <v>18987949000</v>
      </c>
      <c r="W208" s="191">
        <f t="shared" si="13"/>
        <v>2377461300.3095975</v>
      </c>
    </row>
    <row r="209" spans="1:23">
      <c r="A209" s="204">
        <v>36100</v>
      </c>
      <c r="B209" s="184" t="s">
        <v>185</v>
      </c>
      <c r="C209" s="188">
        <v>7.3010000000000002E-4</v>
      </c>
      <c r="D209" s="188">
        <v>7.4960000000000001E-4</v>
      </c>
      <c r="E209" s="191">
        <v>7268941</v>
      </c>
      <c r="F209" s="190"/>
      <c r="G209" s="191">
        <v>530492</v>
      </c>
      <c r="H209" s="191">
        <v>692731</v>
      </c>
      <c r="I209" s="191">
        <v>1458689</v>
      </c>
      <c r="J209" s="191">
        <v>2071</v>
      </c>
      <c r="K209" s="190"/>
      <c r="L209" s="191">
        <v>72949</v>
      </c>
      <c r="M209" s="3"/>
      <c r="N209" s="191">
        <v>0</v>
      </c>
      <c r="O209" s="191">
        <v>81260</v>
      </c>
      <c r="P209" s="190"/>
      <c r="Q209" s="191">
        <v>1664885</v>
      </c>
      <c r="R209" s="191">
        <v>-64100</v>
      </c>
      <c r="S209" s="191">
        <v>1600785</v>
      </c>
      <c r="T209" s="191">
        <f t="shared" si="11"/>
        <v>13863101.5649</v>
      </c>
      <c r="U209" s="191">
        <v>1735786</v>
      </c>
      <c r="V209" s="191">
        <f t="shared" si="12"/>
        <v>18987949000</v>
      </c>
      <c r="W209" s="191">
        <f t="shared" si="13"/>
        <v>2377463361.1833997</v>
      </c>
    </row>
    <row r="210" spans="1:23">
      <c r="A210" s="204">
        <v>36102</v>
      </c>
      <c r="B210" s="184" t="s">
        <v>186</v>
      </c>
      <c r="C210" s="188">
        <v>2.6370000000000001E-4</v>
      </c>
      <c r="D210" s="188">
        <v>2.1670000000000001E-4</v>
      </c>
      <c r="E210" s="191">
        <v>2625421</v>
      </c>
      <c r="F210" s="190"/>
      <c r="G210" s="191">
        <v>191605</v>
      </c>
      <c r="H210" s="191">
        <v>250203</v>
      </c>
      <c r="I210" s="191">
        <v>526854</v>
      </c>
      <c r="J210" s="191">
        <v>283604</v>
      </c>
      <c r="K210" s="190"/>
      <c r="L210" s="191">
        <v>26348</v>
      </c>
      <c r="M210" s="3"/>
      <c r="N210" s="191">
        <v>0</v>
      </c>
      <c r="O210" s="191">
        <v>34566</v>
      </c>
      <c r="P210" s="190"/>
      <c r="Q210" s="191">
        <v>601329</v>
      </c>
      <c r="R210" s="191">
        <v>64172</v>
      </c>
      <c r="S210" s="191">
        <v>665501</v>
      </c>
      <c r="T210" s="191">
        <f t="shared" si="11"/>
        <v>5007122.1513</v>
      </c>
      <c r="U210" s="191">
        <v>626937</v>
      </c>
      <c r="V210" s="191">
        <f t="shared" si="12"/>
        <v>18987949000</v>
      </c>
      <c r="W210" s="191">
        <f t="shared" si="13"/>
        <v>2377463026.1660976</v>
      </c>
    </row>
    <row r="211" spans="1:23">
      <c r="A211" s="204">
        <v>36105</v>
      </c>
      <c r="B211" s="184" t="s">
        <v>187</v>
      </c>
      <c r="C211" s="188">
        <v>3.968E-4</v>
      </c>
      <c r="D211" s="188">
        <v>4.148E-4</v>
      </c>
      <c r="E211" s="191">
        <v>3950576</v>
      </c>
      <c r="F211" s="190"/>
      <c r="G211" s="191">
        <v>288316</v>
      </c>
      <c r="H211" s="191">
        <v>376491</v>
      </c>
      <c r="I211" s="191">
        <v>792779</v>
      </c>
      <c r="J211" s="191">
        <v>45565</v>
      </c>
      <c r="K211" s="190"/>
      <c r="L211" s="191">
        <v>39647</v>
      </c>
      <c r="M211" s="3"/>
      <c r="N211" s="191">
        <v>0</v>
      </c>
      <c r="O211" s="191">
        <v>54918</v>
      </c>
      <c r="P211" s="190"/>
      <c r="Q211" s="191">
        <v>904844</v>
      </c>
      <c r="R211" s="191">
        <v>-3999</v>
      </c>
      <c r="S211" s="191">
        <v>900845</v>
      </c>
      <c r="T211" s="191">
        <f t="shared" si="11"/>
        <v>7534418.1632000003</v>
      </c>
      <c r="U211" s="191">
        <v>943378</v>
      </c>
      <c r="V211" s="191">
        <f t="shared" si="12"/>
        <v>18987949000</v>
      </c>
      <c r="W211" s="191">
        <f t="shared" si="13"/>
        <v>2377464717.7419357</v>
      </c>
    </row>
    <row r="212" spans="1:23">
      <c r="A212" s="204">
        <v>36200</v>
      </c>
      <c r="B212" s="184" t="s">
        <v>188</v>
      </c>
      <c r="C212" s="188">
        <v>1.5866999999999999E-3</v>
      </c>
      <c r="D212" s="188">
        <v>1.593E-3</v>
      </c>
      <c r="E212" s="191">
        <v>15797326</v>
      </c>
      <c r="F212" s="190"/>
      <c r="G212" s="191">
        <v>1152899</v>
      </c>
      <c r="H212" s="191">
        <v>1505488</v>
      </c>
      <c r="I212" s="191">
        <v>3170117</v>
      </c>
      <c r="J212" s="191">
        <v>79371</v>
      </c>
      <c r="K212" s="190"/>
      <c r="L212" s="191">
        <v>158537</v>
      </c>
      <c r="M212" s="3"/>
      <c r="N212" s="191">
        <v>0</v>
      </c>
      <c r="O212" s="191">
        <v>106336</v>
      </c>
      <c r="P212" s="190"/>
      <c r="Q212" s="191">
        <v>3618235</v>
      </c>
      <c r="R212" s="191">
        <v>-3897</v>
      </c>
      <c r="S212" s="191">
        <v>3614338</v>
      </c>
      <c r="T212" s="191">
        <f t="shared" si="11"/>
        <v>30128178.678299997</v>
      </c>
      <c r="U212" s="191">
        <v>3772322</v>
      </c>
      <c r="V212" s="191">
        <f t="shared" si="12"/>
        <v>18987949000</v>
      </c>
      <c r="W212" s="191">
        <f t="shared" si="13"/>
        <v>2377463918.8252349</v>
      </c>
    </row>
    <row r="213" spans="1:23">
      <c r="A213" s="204">
        <v>36205</v>
      </c>
      <c r="B213" s="184" t="s">
        <v>189</v>
      </c>
      <c r="C213" s="188">
        <v>2.9270000000000001E-4</v>
      </c>
      <c r="D213" s="188">
        <v>2.875E-4</v>
      </c>
      <c r="E213" s="191">
        <v>2914147</v>
      </c>
      <c r="F213" s="190"/>
      <c r="G213" s="191">
        <v>212676</v>
      </c>
      <c r="H213" s="191">
        <v>277719</v>
      </c>
      <c r="I213" s="191">
        <v>584794</v>
      </c>
      <c r="J213" s="191">
        <v>56342</v>
      </c>
      <c r="K213" s="190"/>
      <c r="L213" s="191">
        <v>29245</v>
      </c>
      <c r="M213" s="3"/>
      <c r="N213" s="191">
        <v>0</v>
      </c>
      <c r="O213" s="191">
        <v>0</v>
      </c>
      <c r="P213" s="190"/>
      <c r="Q213" s="191">
        <v>667459</v>
      </c>
      <c r="R213" s="191">
        <v>49722</v>
      </c>
      <c r="S213" s="191">
        <v>717181</v>
      </c>
      <c r="T213" s="191">
        <f t="shared" si="11"/>
        <v>5557772.6723000007</v>
      </c>
      <c r="U213" s="191">
        <v>695884</v>
      </c>
      <c r="V213" s="191">
        <f t="shared" si="12"/>
        <v>18987949000</v>
      </c>
      <c r="W213" s="191">
        <f t="shared" si="13"/>
        <v>2377464981.2094293</v>
      </c>
    </row>
    <row r="214" spans="1:23">
      <c r="A214" s="204">
        <v>36300</v>
      </c>
      <c r="B214" s="184" t="s">
        <v>190</v>
      </c>
      <c r="C214" s="188">
        <v>4.9592000000000004E-3</v>
      </c>
      <c r="D214" s="188">
        <v>5.0737999999999998E-3</v>
      </c>
      <c r="E214" s="191">
        <v>49374237</v>
      </c>
      <c r="F214" s="190"/>
      <c r="G214" s="191">
        <v>3603365</v>
      </c>
      <c r="H214" s="191">
        <v>4705373</v>
      </c>
      <c r="I214" s="191">
        <v>9908139</v>
      </c>
      <c r="J214" s="191">
        <v>244056</v>
      </c>
      <c r="K214" s="190"/>
      <c r="L214" s="191">
        <v>495503</v>
      </c>
      <c r="M214" s="3"/>
      <c r="N214" s="191">
        <v>0</v>
      </c>
      <c r="O214" s="191">
        <v>852989</v>
      </c>
      <c r="P214" s="190"/>
      <c r="Q214" s="191">
        <v>11308722</v>
      </c>
      <c r="R214" s="191">
        <v>-185902</v>
      </c>
      <c r="S214" s="191">
        <v>11122820</v>
      </c>
      <c r="T214" s="191">
        <f t="shared" si="11"/>
        <v>94165036.680800006</v>
      </c>
      <c r="U214" s="191">
        <v>11790319</v>
      </c>
      <c r="V214" s="191">
        <f t="shared" si="12"/>
        <v>18987949000</v>
      </c>
      <c r="W214" s="191">
        <f t="shared" si="13"/>
        <v>2377463905.4686236</v>
      </c>
    </row>
    <row r="215" spans="1:23">
      <c r="A215" s="204">
        <v>36301</v>
      </c>
      <c r="B215" s="184" t="s">
        <v>191</v>
      </c>
      <c r="C215" s="188">
        <v>8.3900000000000006E-5</v>
      </c>
      <c r="D215" s="188">
        <v>7.8100000000000001E-5</v>
      </c>
      <c r="E215" s="191">
        <v>835316</v>
      </c>
      <c r="F215" s="190"/>
      <c r="G215" s="191">
        <v>60962</v>
      </c>
      <c r="H215" s="191">
        <v>79606</v>
      </c>
      <c r="I215" s="191">
        <v>167626</v>
      </c>
      <c r="J215" s="191">
        <v>52525</v>
      </c>
      <c r="K215" s="190"/>
      <c r="L215" s="191">
        <v>8383</v>
      </c>
      <c r="M215" s="3"/>
      <c r="N215" s="191">
        <v>0</v>
      </c>
      <c r="O215" s="191">
        <v>0</v>
      </c>
      <c r="P215" s="190"/>
      <c r="Q215" s="191">
        <v>191322</v>
      </c>
      <c r="R215" s="191">
        <v>29256</v>
      </c>
      <c r="S215" s="191">
        <v>220578</v>
      </c>
      <c r="T215" s="191">
        <f t="shared" si="11"/>
        <v>1593088.9211000002</v>
      </c>
      <c r="U215" s="191">
        <v>199469</v>
      </c>
      <c r="V215" s="191">
        <f t="shared" si="12"/>
        <v>18987949000</v>
      </c>
      <c r="W215" s="191">
        <f t="shared" si="13"/>
        <v>2377461263.4088197</v>
      </c>
    </row>
    <row r="216" spans="1:23">
      <c r="A216" s="204">
        <v>36302</v>
      </c>
      <c r="B216" s="184" t="s">
        <v>192</v>
      </c>
      <c r="C216" s="188">
        <v>1.2640000000000001E-4</v>
      </c>
      <c r="D216" s="188">
        <v>1.194E-4</v>
      </c>
      <c r="E216" s="191">
        <v>1258450</v>
      </c>
      <c r="F216" s="190"/>
      <c r="G216" s="191">
        <v>91842</v>
      </c>
      <c r="H216" s="191">
        <v>119930</v>
      </c>
      <c r="I216" s="191">
        <v>252538</v>
      </c>
      <c r="J216" s="191">
        <v>23469</v>
      </c>
      <c r="K216" s="190"/>
      <c r="L216" s="191">
        <v>12629</v>
      </c>
      <c r="M216" s="3"/>
      <c r="N216" s="191">
        <v>0</v>
      </c>
      <c r="O216" s="191">
        <v>38171</v>
      </c>
      <c r="P216" s="190"/>
      <c r="Q216" s="191">
        <v>288236</v>
      </c>
      <c r="R216" s="191">
        <v>9737</v>
      </c>
      <c r="S216" s="191">
        <v>297973</v>
      </c>
      <c r="T216" s="191">
        <f t="shared" si="11"/>
        <v>2400076.7536000004</v>
      </c>
      <c r="U216" s="191">
        <v>300511</v>
      </c>
      <c r="V216" s="191">
        <f t="shared" si="12"/>
        <v>18987949000</v>
      </c>
      <c r="W216" s="191">
        <f t="shared" si="13"/>
        <v>2377460443.0379744</v>
      </c>
    </row>
    <row r="217" spans="1:23">
      <c r="A217" s="204">
        <v>36303</v>
      </c>
      <c r="B217" s="184" t="s">
        <v>397</v>
      </c>
      <c r="C217" s="188">
        <v>1.751E-4</v>
      </c>
      <c r="D217" s="188">
        <v>0</v>
      </c>
      <c r="E217" s="191">
        <v>1743311</v>
      </c>
      <c r="F217" s="190"/>
      <c r="G217" s="191">
        <v>127228</v>
      </c>
      <c r="H217" s="191">
        <v>166138</v>
      </c>
      <c r="I217" s="191">
        <v>349838</v>
      </c>
      <c r="J217" s="191">
        <v>703379</v>
      </c>
      <c r="K217" s="190"/>
      <c r="L217" s="191">
        <v>17495</v>
      </c>
      <c r="M217" s="3"/>
      <c r="N217" s="191">
        <v>0</v>
      </c>
      <c r="O217" s="191">
        <v>0</v>
      </c>
      <c r="P217" s="190"/>
      <c r="Q217" s="191">
        <v>399290</v>
      </c>
      <c r="R217" s="191">
        <v>234460</v>
      </c>
      <c r="S217" s="191">
        <v>633750</v>
      </c>
      <c r="T217" s="191">
        <f t="shared" si="11"/>
        <v>3324789.8698999998</v>
      </c>
      <c r="U217" s="191">
        <v>416294</v>
      </c>
      <c r="V217" s="191">
        <f t="shared" si="12"/>
        <v>18987949000</v>
      </c>
      <c r="W217" s="191">
        <f t="shared" si="13"/>
        <v>2377464306.1107936</v>
      </c>
    </row>
    <row r="218" spans="1:23">
      <c r="A218" s="204">
        <v>36305</v>
      </c>
      <c r="B218" s="184" t="s">
        <v>193</v>
      </c>
      <c r="C218" s="188">
        <v>9.502E-4</v>
      </c>
      <c r="D218" s="188">
        <v>9.5120000000000003E-4</v>
      </c>
      <c r="E218" s="191">
        <v>9460276</v>
      </c>
      <c r="F218" s="190"/>
      <c r="G218" s="191">
        <v>690417</v>
      </c>
      <c r="H218" s="191">
        <v>901566</v>
      </c>
      <c r="I218" s="191">
        <v>1898434</v>
      </c>
      <c r="J218" s="191">
        <v>203694</v>
      </c>
      <c r="K218" s="190"/>
      <c r="L218" s="191">
        <v>94940</v>
      </c>
      <c r="M218" s="3"/>
      <c r="N218" s="191">
        <v>0</v>
      </c>
      <c r="O218" s="191">
        <v>33405</v>
      </c>
      <c r="P218" s="190"/>
      <c r="Q218" s="191">
        <v>2166790</v>
      </c>
      <c r="R218" s="191">
        <v>81103</v>
      </c>
      <c r="S218" s="191">
        <v>2247893</v>
      </c>
      <c r="T218" s="191">
        <f t="shared" si="11"/>
        <v>18042349.139800001</v>
      </c>
      <c r="U218" s="191">
        <v>2259066</v>
      </c>
      <c r="V218" s="191">
        <f t="shared" si="12"/>
        <v>18987949000</v>
      </c>
      <c r="W218" s="191">
        <f t="shared" si="13"/>
        <v>2377463691.8543463</v>
      </c>
    </row>
    <row r="219" spans="1:23">
      <c r="A219" s="204">
        <v>36310</v>
      </c>
      <c r="B219" s="184" t="s">
        <v>381</v>
      </c>
      <c r="C219" s="188">
        <v>0</v>
      </c>
      <c r="D219" s="188">
        <v>3.8000000000000002E-5</v>
      </c>
      <c r="E219" s="191">
        <v>0</v>
      </c>
      <c r="F219" s="190"/>
      <c r="G219" s="191">
        <v>0</v>
      </c>
      <c r="H219" s="191">
        <v>0</v>
      </c>
      <c r="I219" s="191">
        <v>0</v>
      </c>
      <c r="J219" s="191">
        <v>92182</v>
      </c>
      <c r="K219" s="190"/>
      <c r="L219" s="191">
        <v>0</v>
      </c>
      <c r="M219" s="3"/>
      <c r="N219" s="191">
        <v>0</v>
      </c>
      <c r="O219" s="191">
        <v>158683</v>
      </c>
      <c r="P219" s="190"/>
      <c r="Q219" s="191">
        <v>0</v>
      </c>
      <c r="R219" s="191">
        <v>-6804</v>
      </c>
      <c r="S219" s="191">
        <v>-6804</v>
      </c>
      <c r="T219" s="191">
        <f t="shared" si="11"/>
        <v>0</v>
      </c>
      <c r="U219" s="191">
        <v>0</v>
      </c>
      <c r="V219" s="191" t="e">
        <f t="shared" si="12"/>
        <v>#DIV/0!</v>
      </c>
      <c r="W219" s="191" t="e">
        <f t="shared" si="13"/>
        <v>#DIV/0!</v>
      </c>
    </row>
    <row r="220" spans="1:23">
      <c r="A220" s="204">
        <v>36400</v>
      </c>
      <c r="B220" s="184" t="s">
        <v>194</v>
      </c>
      <c r="C220" s="188">
        <v>5.5005000000000002E-3</v>
      </c>
      <c r="D220" s="188">
        <v>5.6394000000000001E-3</v>
      </c>
      <c r="E220" s="191">
        <v>54763468</v>
      </c>
      <c r="F220" s="190"/>
      <c r="G220" s="191">
        <v>3996674</v>
      </c>
      <c r="H220" s="191">
        <v>5218968</v>
      </c>
      <c r="I220" s="191">
        <v>10989619</v>
      </c>
      <c r="J220" s="191">
        <v>479132</v>
      </c>
      <c r="K220" s="190"/>
      <c r="L220" s="191">
        <v>549588</v>
      </c>
      <c r="M220" s="3"/>
      <c r="N220" s="191">
        <v>0</v>
      </c>
      <c r="O220" s="191">
        <v>656448</v>
      </c>
      <c r="P220" s="190"/>
      <c r="Q220" s="191">
        <v>12543076</v>
      </c>
      <c r="R220" s="191">
        <v>-516551</v>
      </c>
      <c r="S220" s="191">
        <v>12026525</v>
      </c>
      <c r="T220" s="191">
        <f t="shared" si="11"/>
        <v>104443213.4745</v>
      </c>
      <c r="U220" s="191">
        <v>13077241</v>
      </c>
      <c r="V220" s="191">
        <f t="shared" si="12"/>
        <v>18987949000</v>
      </c>
      <c r="W220" s="191">
        <f t="shared" si="13"/>
        <v>2377464048.7228432</v>
      </c>
    </row>
    <row r="221" spans="1:23">
      <c r="A221" s="204">
        <v>36405</v>
      </c>
      <c r="B221" s="184" t="s">
        <v>398</v>
      </c>
      <c r="C221" s="188">
        <v>9.0129999999999995E-4</v>
      </c>
      <c r="D221" s="188">
        <v>9.7380000000000003E-4</v>
      </c>
      <c r="E221" s="191">
        <v>8973423</v>
      </c>
      <c r="F221" s="190"/>
      <c r="G221" s="191">
        <v>654886</v>
      </c>
      <c r="H221" s="191">
        <v>855169</v>
      </c>
      <c r="I221" s="191">
        <v>1800735</v>
      </c>
      <c r="J221" s="191">
        <v>111121</v>
      </c>
      <c r="K221" s="190"/>
      <c r="L221" s="191">
        <v>90054</v>
      </c>
      <c r="M221" s="3"/>
      <c r="N221" s="191">
        <v>0</v>
      </c>
      <c r="O221" s="191">
        <v>331386</v>
      </c>
      <c r="P221" s="190"/>
      <c r="Q221" s="191">
        <v>2055281</v>
      </c>
      <c r="R221" s="191">
        <v>31839</v>
      </c>
      <c r="S221" s="191">
        <v>2087120</v>
      </c>
      <c r="T221" s="191">
        <f t="shared" si="11"/>
        <v>17113838.433699999</v>
      </c>
      <c r="U221" s="191">
        <v>2142808</v>
      </c>
      <c r="V221" s="191">
        <f t="shared" si="12"/>
        <v>18987949000</v>
      </c>
      <c r="W221" s="191">
        <f t="shared" si="13"/>
        <v>2377463663.5970268</v>
      </c>
    </row>
    <row r="222" spans="1:23">
      <c r="A222" s="204">
        <v>36500</v>
      </c>
      <c r="B222" s="184" t="s">
        <v>196</v>
      </c>
      <c r="C222" s="188">
        <v>1.10864E-2</v>
      </c>
      <c r="D222" s="188">
        <v>1.0977199999999999E-2</v>
      </c>
      <c r="E222" s="191">
        <v>110377185</v>
      </c>
      <c r="F222" s="190"/>
      <c r="G222" s="191">
        <v>8055400</v>
      </c>
      <c r="H222" s="191">
        <v>10518965</v>
      </c>
      <c r="I222" s="191">
        <v>22149862</v>
      </c>
      <c r="J222" s="191">
        <v>541864</v>
      </c>
      <c r="K222" s="190"/>
      <c r="L222" s="191">
        <v>1107709</v>
      </c>
      <c r="M222" s="3"/>
      <c r="N222" s="191">
        <v>0</v>
      </c>
      <c r="O222" s="191">
        <v>211502</v>
      </c>
      <c r="P222" s="190"/>
      <c r="Q222" s="191">
        <v>25280894</v>
      </c>
      <c r="R222" s="191">
        <v>610429</v>
      </c>
      <c r="S222" s="191">
        <v>25891323</v>
      </c>
      <c r="T222" s="191">
        <f t="shared" si="11"/>
        <v>210507997.79359999</v>
      </c>
      <c r="U222" s="191">
        <v>26357517</v>
      </c>
      <c r="V222" s="191">
        <f t="shared" si="12"/>
        <v>18987949000</v>
      </c>
      <c r="W222" s="191">
        <f t="shared" si="13"/>
        <v>2377464009.958147</v>
      </c>
    </row>
    <row r="223" spans="1:23">
      <c r="A223" s="204">
        <v>36501</v>
      </c>
      <c r="B223" s="184" t="s">
        <v>197</v>
      </c>
      <c r="C223" s="188">
        <v>1.4410000000000001E-4</v>
      </c>
      <c r="D223" s="188">
        <v>1.429E-4</v>
      </c>
      <c r="E223" s="191">
        <v>1434672</v>
      </c>
      <c r="F223" s="190"/>
      <c r="G223" s="191">
        <v>104703</v>
      </c>
      <c r="H223" s="191">
        <v>136725</v>
      </c>
      <c r="I223" s="191">
        <v>287902</v>
      </c>
      <c r="J223" s="191">
        <v>43596</v>
      </c>
      <c r="K223" s="190"/>
      <c r="L223" s="191">
        <v>14398</v>
      </c>
      <c r="M223" s="3"/>
      <c r="N223" s="191">
        <v>0</v>
      </c>
      <c r="O223" s="191">
        <v>23203</v>
      </c>
      <c r="P223" s="190"/>
      <c r="Q223" s="191">
        <v>328599</v>
      </c>
      <c r="R223" s="191">
        <v>20074</v>
      </c>
      <c r="S223" s="191">
        <v>348673</v>
      </c>
      <c r="T223" s="191">
        <f t="shared" si="11"/>
        <v>2736163.4509000001</v>
      </c>
      <c r="U223" s="191">
        <v>342593</v>
      </c>
      <c r="V223" s="191">
        <f t="shared" si="12"/>
        <v>18987949000</v>
      </c>
      <c r="W223" s="191">
        <f t="shared" si="13"/>
        <v>2377467036.7800136</v>
      </c>
    </row>
    <row r="224" spans="1:23">
      <c r="A224" s="204">
        <v>36502</v>
      </c>
      <c r="B224" s="184" t="s">
        <v>198</v>
      </c>
      <c r="C224" s="188">
        <v>5.1100000000000002E-5</v>
      </c>
      <c r="D224" s="188">
        <v>4.9200000000000003E-5</v>
      </c>
      <c r="E224" s="191">
        <v>508756</v>
      </c>
      <c r="F224" s="190"/>
      <c r="G224" s="191">
        <v>37129</v>
      </c>
      <c r="H224" s="191">
        <v>48485</v>
      </c>
      <c r="I224" s="191">
        <v>102094</v>
      </c>
      <c r="J224" s="191">
        <v>7247</v>
      </c>
      <c r="K224" s="190"/>
      <c r="L224" s="191">
        <v>5106</v>
      </c>
      <c r="M224" s="3"/>
      <c r="N224" s="191">
        <v>0</v>
      </c>
      <c r="O224" s="191">
        <v>15111</v>
      </c>
      <c r="P224" s="190"/>
      <c r="Q224" s="191">
        <v>116526</v>
      </c>
      <c r="R224" s="191">
        <v>556</v>
      </c>
      <c r="S224" s="191">
        <v>117082</v>
      </c>
      <c r="T224" s="191">
        <f t="shared" si="11"/>
        <v>970284.19390000007</v>
      </c>
      <c r="U224" s="191">
        <v>121488</v>
      </c>
      <c r="V224" s="191">
        <f t="shared" si="12"/>
        <v>18987949000</v>
      </c>
      <c r="W224" s="191">
        <f t="shared" si="13"/>
        <v>2377455968.6888452</v>
      </c>
    </row>
    <row r="225" spans="1:23">
      <c r="A225" s="204">
        <v>36505</v>
      </c>
      <c r="B225" s="184" t="s">
        <v>199</v>
      </c>
      <c r="C225" s="188">
        <v>2.1537000000000001E-3</v>
      </c>
      <c r="D225" s="188">
        <v>2.2230000000000001E-3</v>
      </c>
      <c r="E225" s="191">
        <v>21442429</v>
      </c>
      <c r="F225" s="190"/>
      <c r="G225" s="191">
        <v>1564883</v>
      </c>
      <c r="H225" s="191">
        <v>2043467</v>
      </c>
      <c r="I225" s="191">
        <v>4302944</v>
      </c>
      <c r="J225" s="191">
        <v>343058</v>
      </c>
      <c r="K225" s="190"/>
      <c r="L225" s="191">
        <v>215189</v>
      </c>
      <c r="M225" s="3"/>
      <c r="N225" s="191">
        <v>0</v>
      </c>
      <c r="O225" s="191">
        <v>288851</v>
      </c>
      <c r="P225" s="190"/>
      <c r="Q225" s="191">
        <v>4911194</v>
      </c>
      <c r="R225" s="191">
        <v>141250</v>
      </c>
      <c r="S225" s="191">
        <v>5052444</v>
      </c>
      <c r="T225" s="191">
        <f t="shared" si="11"/>
        <v>40894345.761300005</v>
      </c>
      <c r="U225" s="191">
        <v>5120344</v>
      </c>
      <c r="V225" s="191">
        <f t="shared" si="12"/>
        <v>18987949000</v>
      </c>
      <c r="W225" s="191">
        <f t="shared" si="13"/>
        <v>2377463899.3360262</v>
      </c>
    </row>
    <row r="226" spans="1:23">
      <c r="A226" s="204">
        <v>36600</v>
      </c>
      <c r="B226" s="184" t="s">
        <v>200</v>
      </c>
      <c r="C226" s="188">
        <v>7.672E-4</v>
      </c>
      <c r="D226" s="188">
        <v>7.8490000000000005E-4</v>
      </c>
      <c r="E226" s="191">
        <v>7638311</v>
      </c>
      <c r="F226" s="190"/>
      <c r="G226" s="191">
        <v>557449</v>
      </c>
      <c r="H226" s="191">
        <v>727932</v>
      </c>
      <c r="I226" s="191">
        <v>1532813</v>
      </c>
      <c r="J226" s="191">
        <v>32979</v>
      </c>
      <c r="K226" s="190"/>
      <c r="L226" s="191">
        <v>76656</v>
      </c>
      <c r="M226" s="3"/>
      <c r="N226" s="191">
        <v>0</v>
      </c>
      <c r="O226" s="191">
        <v>68111</v>
      </c>
      <c r="P226" s="190"/>
      <c r="Q226" s="191">
        <v>1749486</v>
      </c>
      <c r="R226" s="191">
        <v>-76667</v>
      </c>
      <c r="S226" s="191">
        <v>1672819</v>
      </c>
      <c r="T226" s="191">
        <f t="shared" si="11"/>
        <v>14567554.4728</v>
      </c>
      <c r="U226" s="191">
        <v>1823990</v>
      </c>
      <c r="V226" s="191">
        <f t="shared" si="12"/>
        <v>18987949000</v>
      </c>
      <c r="W226" s="191">
        <f t="shared" si="13"/>
        <v>2377463503.6496348</v>
      </c>
    </row>
    <row r="227" spans="1:23">
      <c r="A227" s="204">
        <v>36601</v>
      </c>
      <c r="B227" s="184" t="s">
        <v>201</v>
      </c>
      <c r="C227" s="188">
        <v>4.7469999999999999E-4</v>
      </c>
      <c r="D227" s="188">
        <v>4.5150000000000002E-4</v>
      </c>
      <c r="E227" s="191">
        <v>4726155</v>
      </c>
      <c r="F227" s="190"/>
      <c r="G227" s="191">
        <v>344918</v>
      </c>
      <c r="H227" s="191">
        <v>450403</v>
      </c>
      <c r="I227" s="191">
        <v>948418</v>
      </c>
      <c r="J227" s="191">
        <v>124219</v>
      </c>
      <c r="K227" s="190"/>
      <c r="L227" s="191">
        <v>47430</v>
      </c>
      <c r="M227" s="3"/>
      <c r="N227" s="191">
        <v>0</v>
      </c>
      <c r="O227" s="191">
        <v>17939</v>
      </c>
      <c r="P227" s="190"/>
      <c r="Q227" s="191">
        <v>1082483</v>
      </c>
      <c r="R227" s="191">
        <v>115356</v>
      </c>
      <c r="S227" s="191">
        <v>1197839</v>
      </c>
      <c r="T227" s="191">
        <f t="shared" si="11"/>
        <v>9013579.3903000001</v>
      </c>
      <c r="U227" s="191">
        <v>1128582</v>
      </c>
      <c r="V227" s="191">
        <f t="shared" si="12"/>
        <v>18987949000</v>
      </c>
      <c r="W227" s="191">
        <f t="shared" si="13"/>
        <v>2377463661.2597432</v>
      </c>
    </row>
    <row r="228" spans="1:23">
      <c r="A228" s="204">
        <v>36700</v>
      </c>
      <c r="B228" s="184" t="s">
        <v>202</v>
      </c>
      <c r="C228" s="188">
        <v>9.4205999999999995E-3</v>
      </c>
      <c r="D228" s="188">
        <v>9.1883999999999993E-3</v>
      </c>
      <c r="E228" s="191">
        <v>93792332</v>
      </c>
      <c r="F228" s="190"/>
      <c r="G228" s="191">
        <v>6845027</v>
      </c>
      <c r="H228" s="191">
        <v>8938425</v>
      </c>
      <c r="I228" s="191">
        <v>18821709</v>
      </c>
      <c r="J228" s="191">
        <v>590618</v>
      </c>
      <c r="K228" s="190"/>
      <c r="L228" s="191">
        <v>941269</v>
      </c>
      <c r="M228" s="3"/>
      <c r="N228" s="191">
        <v>0</v>
      </c>
      <c r="O228" s="191">
        <v>882970</v>
      </c>
      <c r="P228" s="190"/>
      <c r="Q228" s="191">
        <v>21482284</v>
      </c>
      <c r="R228" s="191">
        <v>26721</v>
      </c>
      <c r="S228" s="191">
        <v>21509005</v>
      </c>
      <c r="T228" s="191">
        <f t="shared" si="11"/>
        <v>178877872.34939998</v>
      </c>
      <c r="U228" s="191">
        <v>22397137</v>
      </c>
      <c r="V228" s="191">
        <f t="shared" si="12"/>
        <v>18987949000</v>
      </c>
      <c r="W228" s="191">
        <f t="shared" si="13"/>
        <v>2377463961.9557142</v>
      </c>
    </row>
    <row r="229" spans="1:23">
      <c r="A229" s="204">
        <v>36701</v>
      </c>
      <c r="B229" s="184" t="s">
        <v>203</v>
      </c>
      <c r="C229" s="188">
        <v>3.3099999999999998E-5</v>
      </c>
      <c r="D229" s="188">
        <v>3.2400000000000001E-5</v>
      </c>
      <c r="E229" s="191">
        <v>329547</v>
      </c>
      <c r="F229" s="190"/>
      <c r="G229" s="191">
        <v>24051</v>
      </c>
      <c r="H229" s="191">
        <v>31406</v>
      </c>
      <c r="I229" s="191">
        <v>66132</v>
      </c>
      <c r="J229" s="191">
        <v>22510</v>
      </c>
      <c r="K229" s="190"/>
      <c r="L229" s="191">
        <v>3307</v>
      </c>
      <c r="M229" s="3"/>
      <c r="N229" s="191">
        <v>0</v>
      </c>
      <c r="O229" s="191">
        <v>40636</v>
      </c>
      <c r="P229" s="190"/>
      <c r="Q229" s="191">
        <v>75480</v>
      </c>
      <c r="R229" s="191">
        <v>23667</v>
      </c>
      <c r="S229" s="191">
        <v>99147</v>
      </c>
      <c r="T229" s="191">
        <f t="shared" si="11"/>
        <v>628501.11190000002</v>
      </c>
      <c r="U229" s="191">
        <v>78694</v>
      </c>
      <c r="V229" s="191">
        <f t="shared" si="12"/>
        <v>18987949000</v>
      </c>
      <c r="W229" s="191">
        <f t="shared" si="13"/>
        <v>2377462235.6495471</v>
      </c>
    </row>
    <row r="230" spans="1:23">
      <c r="A230" s="204">
        <v>36705</v>
      </c>
      <c r="B230" s="184" t="s">
        <v>204</v>
      </c>
      <c r="C230" s="188">
        <v>1.1186E-3</v>
      </c>
      <c r="D230" s="188">
        <v>1.0859000000000001E-3</v>
      </c>
      <c r="E230" s="191">
        <v>11136881</v>
      </c>
      <c r="F230" s="190"/>
      <c r="G230" s="191">
        <v>812777</v>
      </c>
      <c r="H230" s="191">
        <v>1061347</v>
      </c>
      <c r="I230" s="191">
        <v>2234886</v>
      </c>
      <c r="J230" s="191">
        <v>279542</v>
      </c>
      <c r="K230" s="190"/>
      <c r="L230" s="191">
        <v>111766</v>
      </c>
      <c r="M230" s="3"/>
      <c r="N230" s="191">
        <v>0</v>
      </c>
      <c r="O230" s="191">
        <v>0</v>
      </c>
      <c r="P230" s="190"/>
      <c r="Q230" s="191">
        <v>2550802</v>
      </c>
      <c r="R230" s="191">
        <v>108569</v>
      </c>
      <c r="S230" s="191">
        <v>2659371</v>
      </c>
      <c r="T230" s="191">
        <f t="shared" si="11"/>
        <v>21239919.751400001</v>
      </c>
      <c r="U230" s="191">
        <v>2659431</v>
      </c>
      <c r="V230" s="191">
        <f t="shared" si="12"/>
        <v>18987949000</v>
      </c>
      <c r="W230" s="191">
        <f t="shared" si="13"/>
        <v>2377463794.0282497</v>
      </c>
    </row>
    <row r="231" spans="1:23">
      <c r="A231" s="204">
        <v>36800</v>
      </c>
      <c r="B231" s="184" t="s">
        <v>205</v>
      </c>
      <c r="C231" s="188">
        <v>3.5387000000000001E-3</v>
      </c>
      <c r="D231" s="188">
        <v>3.5022999999999999E-3</v>
      </c>
      <c r="E231" s="191">
        <v>35231612</v>
      </c>
      <c r="F231" s="190"/>
      <c r="G231" s="191">
        <v>2571226</v>
      </c>
      <c r="H231" s="191">
        <v>3357579</v>
      </c>
      <c r="I231" s="191">
        <v>7070078</v>
      </c>
      <c r="J231" s="191">
        <v>377410</v>
      </c>
      <c r="K231" s="190"/>
      <c r="L231" s="191">
        <v>353573</v>
      </c>
      <c r="M231" s="3"/>
      <c r="N231" s="191">
        <v>0</v>
      </c>
      <c r="O231" s="191">
        <v>0</v>
      </c>
      <c r="P231" s="190"/>
      <c r="Q231" s="191">
        <v>8069482</v>
      </c>
      <c r="R231" s="191">
        <v>218019</v>
      </c>
      <c r="S231" s="191">
        <v>8287501</v>
      </c>
      <c r="T231" s="191">
        <f t="shared" si="11"/>
        <v>67192655.126300007</v>
      </c>
      <c r="U231" s="191">
        <v>8413132</v>
      </c>
      <c r="V231" s="191">
        <f t="shared" si="12"/>
        <v>18987949000</v>
      </c>
      <c r="W231" s="191">
        <f t="shared" si="13"/>
        <v>2377464040.4668379</v>
      </c>
    </row>
    <row r="232" spans="1:23">
      <c r="A232" s="204">
        <v>36801</v>
      </c>
      <c r="B232" s="184" t="s">
        <v>460</v>
      </c>
      <c r="C232" s="188">
        <v>0</v>
      </c>
      <c r="D232" s="188">
        <v>0</v>
      </c>
      <c r="E232" s="191">
        <v>0</v>
      </c>
      <c r="F232" s="190"/>
      <c r="G232" s="191">
        <v>0</v>
      </c>
      <c r="H232" s="191">
        <v>0</v>
      </c>
      <c r="I232" s="191">
        <v>0</v>
      </c>
      <c r="J232" s="191">
        <v>0</v>
      </c>
      <c r="K232" s="190"/>
      <c r="L232" s="191">
        <v>0</v>
      </c>
      <c r="M232" s="3"/>
      <c r="N232" s="191">
        <v>0</v>
      </c>
      <c r="O232" s="191">
        <v>92668</v>
      </c>
      <c r="P232" s="190"/>
      <c r="Q232" s="191">
        <v>0</v>
      </c>
      <c r="R232" s="191">
        <v>-69991</v>
      </c>
      <c r="S232" s="191">
        <v>-69991</v>
      </c>
      <c r="T232" s="191">
        <f t="shared" si="11"/>
        <v>0</v>
      </c>
      <c r="U232" s="191">
        <v>0</v>
      </c>
      <c r="V232" s="191" t="e">
        <f t="shared" si="12"/>
        <v>#DIV/0!</v>
      </c>
      <c r="W232" s="191" t="e">
        <f t="shared" si="13"/>
        <v>#DIV/0!</v>
      </c>
    </row>
    <row r="233" spans="1:23">
      <c r="A233" s="204">
        <v>36802</v>
      </c>
      <c r="B233" s="184" t="s">
        <v>207</v>
      </c>
      <c r="C233" s="188">
        <v>2.0110000000000001E-4</v>
      </c>
      <c r="D233" s="188">
        <v>1.2549999999999999E-4</v>
      </c>
      <c r="E233" s="191">
        <v>2002169</v>
      </c>
      <c r="F233" s="190"/>
      <c r="G233" s="191">
        <v>146120</v>
      </c>
      <c r="H233" s="191">
        <v>190807</v>
      </c>
      <c r="I233" s="191">
        <v>401784</v>
      </c>
      <c r="J233" s="191">
        <v>345952</v>
      </c>
      <c r="K233" s="190"/>
      <c r="L233" s="191">
        <v>20093</v>
      </c>
      <c r="M233" s="3"/>
      <c r="N233" s="191">
        <v>0</v>
      </c>
      <c r="O233" s="191">
        <v>4541</v>
      </c>
      <c r="P233" s="190"/>
      <c r="Q233" s="191">
        <v>458579</v>
      </c>
      <c r="R233" s="191">
        <v>108507</v>
      </c>
      <c r="S233" s="191">
        <v>567086</v>
      </c>
      <c r="T233" s="191">
        <f t="shared" si="11"/>
        <v>3818476.5439000004</v>
      </c>
      <c r="U233" s="191">
        <v>478108</v>
      </c>
      <c r="V233" s="191">
        <f t="shared" si="12"/>
        <v>18987949000</v>
      </c>
      <c r="W233" s="191">
        <f t="shared" si="13"/>
        <v>2377463948.2844353</v>
      </c>
    </row>
    <row r="234" spans="1:23">
      <c r="A234" s="204">
        <v>36810</v>
      </c>
      <c r="B234" s="184" t="s">
        <v>399</v>
      </c>
      <c r="C234" s="188">
        <v>6.6909999999999999E-3</v>
      </c>
      <c r="D234" s="188">
        <v>6.5713000000000004E-3</v>
      </c>
      <c r="E234" s="191">
        <v>66616191</v>
      </c>
      <c r="F234" s="190"/>
      <c r="G234" s="191">
        <v>4861694</v>
      </c>
      <c r="H234" s="191">
        <v>6348535</v>
      </c>
      <c r="I234" s="191">
        <v>13368156</v>
      </c>
      <c r="J234" s="191">
        <v>128997</v>
      </c>
      <c r="K234" s="190"/>
      <c r="L234" s="191">
        <v>668538</v>
      </c>
      <c r="M234" s="3"/>
      <c r="N234" s="191">
        <v>0</v>
      </c>
      <c r="O234" s="191">
        <v>418373</v>
      </c>
      <c r="P234" s="190"/>
      <c r="Q234" s="191">
        <v>15257835</v>
      </c>
      <c r="R234" s="191">
        <v>-16843</v>
      </c>
      <c r="S234" s="191">
        <v>15240992</v>
      </c>
      <c r="T234" s="191">
        <f t="shared" si="11"/>
        <v>127048366.759</v>
      </c>
      <c r="U234" s="191">
        <v>15907612</v>
      </c>
      <c r="V234" s="191">
        <f t="shared" si="12"/>
        <v>18987949000</v>
      </c>
      <c r="W234" s="191">
        <f t="shared" si="13"/>
        <v>2377464056.1948886</v>
      </c>
    </row>
    <row r="235" spans="1:23">
      <c r="A235" s="204">
        <v>36900</v>
      </c>
      <c r="B235" s="184" t="s">
        <v>209</v>
      </c>
      <c r="C235" s="188">
        <v>6.3949999999999999E-4</v>
      </c>
      <c r="D235" s="188">
        <v>6.4899999999999995E-4</v>
      </c>
      <c r="E235" s="191">
        <v>6366919</v>
      </c>
      <c r="F235" s="190"/>
      <c r="G235" s="191">
        <v>464662</v>
      </c>
      <c r="H235" s="191">
        <v>606768</v>
      </c>
      <c r="I235" s="191">
        <v>1277677</v>
      </c>
      <c r="J235" s="191">
        <v>26829</v>
      </c>
      <c r="K235" s="190"/>
      <c r="L235" s="191">
        <v>63896</v>
      </c>
      <c r="M235" s="3"/>
      <c r="N235" s="191">
        <v>0</v>
      </c>
      <c r="O235" s="191">
        <v>53280</v>
      </c>
      <c r="P235" s="190"/>
      <c r="Q235" s="191">
        <v>1458285</v>
      </c>
      <c r="R235" s="191">
        <v>1028</v>
      </c>
      <c r="S235" s="191">
        <v>1459313</v>
      </c>
      <c r="T235" s="191">
        <f t="shared" si="11"/>
        <v>12142793.385499999</v>
      </c>
      <c r="U235" s="191">
        <v>1520388</v>
      </c>
      <c r="V235" s="191">
        <f t="shared" si="12"/>
        <v>18987949000</v>
      </c>
      <c r="W235" s="191">
        <f t="shared" si="13"/>
        <v>2377463643.4714622</v>
      </c>
    </row>
    <row r="236" spans="1:23">
      <c r="A236" s="204">
        <v>36901</v>
      </c>
      <c r="B236" s="184" t="s">
        <v>210</v>
      </c>
      <c r="C236" s="188">
        <v>2.377E-4</v>
      </c>
      <c r="D236" s="188">
        <v>2.232E-4</v>
      </c>
      <c r="E236" s="191">
        <v>2366562</v>
      </c>
      <c r="F236" s="190"/>
      <c r="G236" s="191">
        <v>172713</v>
      </c>
      <c r="H236" s="191">
        <v>225534</v>
      </c>
      <c r="I236" s="191">
        <v>474908</v>
      </c>
      <c r="J236" s="191">
        <v>98999</v>
      </c>
      <c r="K236" s="190"/>
      <c r="L236" s="191">
        <v>23750</v>
      </c>
      <c r="M236" s="3"/>
      <c r="N236" s="191">
        <v>0</v>
      </c>
      <c r="O236" s="191">
        <v>0</v>
      </c>
      <c r="P236" s="190"/>
      <c r="Q236" s="191">
        <v>542040</v>
      </c>
      <c r="R236" s="191">
        <v>53900</v>
      </c>
      <c r="S236" s="191">
        <v>595940</v>
      </c>
      <c r="T236" s="191">
        <f t="shared" si="11"/>
        <v>4513435.4773000004</v>
      </c>
      <c r="U236" s="191">
        <v>565123</v>
      </c>
      <c r="V236" s="191">
        <f t="shared" si="12"/>
        <v>18987949000</v>
      </c>
      <c r="W236" s="191">
        <f t="shared" si="13"/>
        <v>2377463188.8935633</v>
      </c>
    </row>
    <row r="237" spans="1:23">
      <c r="A237" s="204">
        <v>36905</v>
      </c>
      <c r="B237" s="184" t="s">
        <v>211</v>
      </c>
      <c r="C237" s="188">
        <v>2.2570000000000001E-4</v>
      </c>
      <c r="D237" s="188">
        <v>2.2240000000000001E-4</v>
      </c>
      <c r="E237" s="191">
        <v>2247089</v>
      </c>
      <c r="F237" s="190"/>
      <c r="G237" s="191">
        <v>163994</v>
      </c>
      <c r="H237" s="191">
        <v>214148</v>
      </c>
      <c r="I237" s="191">
        <v>450933</v>
      </c>
      <c r="J237" s="191">
        <v>125002</v>
      </c>
      <c r="K237" s="190"/>
      <c r="L237" s="191">
        <v>22551</v>
      </c>
      <c r="M237" s="3"/>
      <c r="N237" s="191">
        <v>0</v>
      </c>
      <c r="O237" s="191">
        <v>132</v>
      </c>
      <c r="P237" s="190"/>
      <c r="Q237" s="191">
        <v>514675</v>
      </c>
      <c r="R237" s="191">
        <v>67499</v>
      </c>
      <c r="S237" s="191">
        <v>582174</v>
      </c>
      <c r="T237" s="191">
        <f t="shared" si="11"/>
        <v>4285580.0893000001</v>
      </c>
      <c r="U237" s="191">
        <v>536594</v>
      </c>
      <c r="V237" s="191">
        <f t="shared" si="12"/>
        <v>18987949000</v>
      </c>
      <c r="W237" s="191">
        <f t="shared" si="13"/>
        <v>2377465662.3836951</v>
      </c>
    </row>
    <row r="238" spans="1:23">
      <c r="A238" s="204">
        <v>37000</v>
      </c>
      <c r="B238" s="184" t="s">
        <v>212</v>
      </c>
      <c r="C238" s="188">
        <v>2.1862000000000001E-3</v>
      </c>
      <c r="D238" s="188">
        <v>2.1825E-3</v>
      </c>
      <c r="E238" s="191">
        <v>21766002</v>
      </c>
      <c r="F238" s="190"/>
      <c r="G238" s="191">
        <v>1588497</v>
      </c>
      <c r="H238" s="191">
        <v>2074304</v>
      </c>
      <c r="I238" s="191">
        <v>4367877</v>
      </c>
      <c r="J238" s="191">
        <v>187844</v>
      </c>
      <c r="K238" s="190"/>
      <c r="L238" s="191">
        <v>218436</v>
      </c>
      <c r="M238" s="3"/>
      <c r="N238" s="191">
        <v>0</v>
      </c>
      <c r="O238" s="191">
        <v>397677</v>
      </c>
      <c r="P238" s="190"/>
      <c r="Q238" s="191">
        <v>4985306</v>
      </c>
      <c r="R238" s="191">
        <v>-101874</v>
      </c>
      <c r="S238" s="191">
        <v>4883432</v>
      </c>
      <c r="T238" s="191">
        <f t="shared" si="11"/>
        <v>41511454.103799999</v>
      </c>
      <c r="U238" s="191">
        <v>5197612</v>
      </c>
      <c r="V238" s="191">
        <f t="shared" si="12"/>
        <v>18987949000</v>
      </c>
      <c r="W238" s="191">
        <f t="shared" si="13"/>
        <v>2377464092.9466653</v>
      </c>
    </row>
    <row r="239" spans="1:23">
      <c r="A239" s="204">
        <v>37001</v>
      </c>
      <c r="B239" s="184" t="s">
        <v>368</v>
      </c>
      <c r="C239" s="188">
        <v>1.119E-4</v>
      </c>
      <c r="D239" s="188">
        <v>8.7800000000000006E-5</v>
      </c>
      <c r="E239" s="191">
        <v>1114086</v>
      </c>
      <c r="F239" s="190"/>
      <c r="G239" s="191">
        <v>81307</v>
      </c>
      <c r="H239" s="191">
        <v>106173</v>
      </c>
      <c r="I239" s="191">
        <v>223568</v>
      </c>
      <c r="J239" s="191">
        <v>245441</v>
      </c>
      <c r="K239" s="190"/>
      <c r="L239" s="191">
        <v>11181</v>
      </c>
      <c r="M239" s="3"/>
      <c r="N239" s="191">
        <v>0</v>
      </c>
      <c r="O239" s="191">
        <v>0</v>
      </c>
      <c r="P239" s="190"/>
      <c r="Q239" s="191">
        <v>255171</v>
      </c>
      <c r="R239" s="191">
        <v>119408</v>
      </c>
      <c r="S239" s="191">
        <v>374579</v>
      </c>
      <c r="T239" s="191">
        <f t="shared" si="11"/>
        <v>2124751.4931000001</v>
      </c>
      <c r="U239" s="191">
        <v>266038</v>
      </c>
      <c r="V239" s="191">
        <f t="shared" si="12"/>
        <v>18987949000</v>
      </c>
      <c r="W239" s="191">
        <f t="shared" si="13"/>
        <v>2377462019.6604114</v>
      </c>
    </row>
    <row r="240" spans="1:23">
      <c r="A240" s="204">
        <v>37005</v>
      </c>
      <c r="B240" s="184" t="s">
        <v>213</v>
      </c>
      <c r="C240" s="188">
        <v>5.2159999999999999E-4</v>
      </c>
      <c r="D240" s="188">
        <v>5.287E-4</v>
      </c>
      <c r="E240" s="191">
        <v>5193096</v>
      </c>
      <c r="F240" s="190"/>
      <c r="G240" s="191">
        <v>378996</v>
      </c>
      <c r="H240" s="191">
        <v>494903</v>
      </c>
      <c r="I240" s="191">
        <v>1042121</v>
      </c>
      <c r="J240" s="191">
        <v>82805</v>
      </c>
      <c r="K240" s="190"/>
      <c r="L240" s="191">
        <v>52116</v>
      </c>
      <c r="M240" s="3"/>
      <c r="N240" s="191">
        <v>0</v>
      </c>
      <c r="O240" s="191">
        <v>0</v>
      </c>
      <c r="P240" s="190"/>
      <c r="Q240" s="191">
        <v>1189432</v>
      </c>
      <c r="R240" s="191">
        <v>48946</v>
      </c>
      <c r="S240" s="191">
        <v>1238378</v>
      </c>
      <c r="T240" s="191">
        <f t="shared" si="11"/>
        <v>9904114.1984000001</v>
      </c>
      <c r="U240" s="191">
        <v>1240085</v>
      </c>
      <c r="V240" s="191">
        <f t="shared" si="12"/>
        <v>18987949000</v>
      </c>
      <c r="W240" s="191">
        <f t="shared" si="13"/>
        <v>2377463573.6196318</v>
      </c>
    </row>
    <row r="241" spans="1:23">
      <c r="A241" s="204">
        <v>37100</v>
      </c>
      <c r="B241" s="184" t="s">
        <v>214</v>
      </c>
      <c r="C241" s="188">
        <v>3.2702E-3</v>
      </c>
      <c r="D241" s="188">
        <v>3.2637999999999999E-3</v>
      </c>
      <c r="E241" s="191">
        <v>32558402</v>
      </c>
      <c r="F241" s="190"/>
      <c r="G241" s="191">
        <v>2376134</v>
      </c>
      <c r="H241" s="191">
        <v>3102821</v>
      </c>
      <c r="I241" s="191">
        <v>6533634</v>
      </c>
      <c r="J241" s="191">
        <v>206704</v>
      </c>
      <c r="K241" s="190"/>
      <c r="L241" s="191">
        <v>326745</v>
      </c>
      <c r="M241" s="3"/>
      <c r="N241" s="191">
        <v>0</v>
      </c>
      <c r="O241" s="191">
        <v>235261</v>
      </c>
      <c r="P241" s="190"/>
      <c r="Q241" s="191">
        <v>7457207</v>
      </c>
      <c r="R241" s="191">
        <v>-22862</v>
      </c>
      <c r="S241" s="191">
        <v>7434345</v>
      </c>
      <c r="T241" s="191">
        <f t="shared" si="11"/>
        <v>62094390.819799997</v>
      </c>
      <c r="U241" s="191">
        <v>7774783</v>
      </c>
      <c r="V241" s="191">
        <f t="shared" si="12"/>
        <v>18987949000</v>
      </c>
      <c r="W241" s="191">
        <f t="shared" si="13"/>
        <v>2377464069.475873</v>
      </c>
    </row>
    <row r="242" spans="1:23">
      <c r="A242" s="204">
        <v>37200</v>
      </c>
      <c r="B242" s="184" t="s">
        <v>215</v>
      </c>
      <c r="C242" s="188">
        <v>6.8619999999999998E-4</v>
      </c>
      <c r="D242" s="188">
        <v>7.2869999999999999E-4</v>
      </c>
      <c r="E242" s="191">
        <v>6831868</v>
      </c>
      <c r="F242" s="190"/>
      <c r="G242" s="191">
        <v>498594</v>
      </c>
      <c r="H242" s="191">
        <v>651078</v>
      </c>
      <c r="I242" s="191">
        <v>1370980</v>
      </c>
      <c r="J242" s="191">
        <v>33847</v>
      </c>
      <c r="K242" s="190"/>
      <c r="L242" s="191">
        <v>68562</v>
      </c>
      <c r="M242" s="3"/>
      <c r="N242" s="191">
        <v>0</v>
      </c>
      <c r="O242" s="191">
        <v>221776</v>
      </c>
      <c r="P242" s="190"/>
      <c r="Q242" s="191">
        <v>1564778</v>
      </c>
      <c r="R242" s="191">
        <v>-71080</v>
      </c>
      <c r="S242" s="191">
        <v>1493698</v>
      </c>
      <c r="T242" s="191">
        <f t="shared" si="11"/>
        <v>13029530.603799999</v>
      </c>
      <c r="U242" s="191">
        <v>1631416</v>
      </c>
      <c r="V242" s="191">
        <f t="shared" si="12"/>
        <v>18987949000</v>
      </c>
      <c r="W242" s="191">
        <f t="shared" si="13"/>
        <v>2377464296.123579</v>
      </c>
    </row>
    <row r="243" spans="1:23">
      <c r="A243" s="204">
        <v>37300</v>
      </c>
      <c r="B243" s="184" t="s">
        <v>216</v>
      </c>
      <c r="C243" s="188">
        <v>1.9419999999999999E-3</v>
      </c>
      <c r="D243" s="188">
        <v>1.9358999999999999E-3</v>
      </c>
      <c r="E243" s="191">
        <v>19334725</v>
      </c>
      <c r="F243" s="190"/>
      <c r="G243" s="191">
        <v>1411061</v>
      </c>
      <c r="H243" s="191">
        <v>1842603</v>
      </c>
      <c r="I243" s="191">
        <v>3879982</v>
      </c>
      <c r="J243" s="191">
        <v>62415</v>
      </c>
      <c r="K243" s="190"/>
      <c r="L243" s="191">
        <v>194037</v>
      </c>
      <c r="M243" s="3"/>
      <c r="N243" s="191">
        <v>0</v>
      </c>
      <c r="O243" s="191">
        <v>159671</v>
      </c>
      <c r="P243" s="190"/>
      <c r="Q243" s="191">
        <v>4428444</v>
      </c>
      <c r="R243" s="191">
        <v>-156014</v>
      </c>
      <c r="S243" s="191">
        <v>4272430</v>
      </c>
      <c r="T243" s="191">
        <f t="shared" si="11"/>
        <v>36874596.957999997</v>
      </c>
      <c r="U243" s="191">
        <v>4617035</v>
      </c>
      <c r="V243" s="191">
        <f t="shared" si="12"/>
        <v>18987949000</v>
      </c>
      <c r="W243" s="191">
        <f t="shared" si="13"/>
        <v>2377463954.6858912</v>
      </c>
    </row>
    <row r="244" spans="1:23">
      <c r="A244" s="204">
        <v>37301</v>
      </c>
      <c r="B244" s="184" t="s">
        <v>217</v>
      </c>
      <c r="C244" s="188">
        <v>2.1240000000000001E-4</v>
      </c>
      <c r="D244" s="188">
        <v>2.153E-4</v>
      </c>
      <c r="E244" s="191">
        <v>2114673</v>
      </c>
      <c r="F244" s="190"/>
      <c r="G244" s="191">
        <v>154330</v>
      </c>
      <c r="H244" s="191">
        <v>201529</v>
      </c>
      <c r="I244" s="191">
        <v>424361</v>
      </c>
      <c r="J244" s="191">
        <v>47895</v>
      </c>
      <c r="K244" s="190"/>
      <c r="L244" s="191">
        <v>21222</v>
      </c>
      <c r="M244" s="3"/>
      <c r="N244" s="191">
        <v>0</v>
      </c>
      <c r="O244" s="191">
        <v>23201</v>
      </c>
      <c r="P244" s="190"/>
      <c r="Q244" s="191">
        <v>484347</v>
      </c>
      <c r="R244" s="191">
        <v>40267</v>
      </c>
      <c r="S244" s="191">
        <v>524614</v>
      </c>
      <c r="T244" s="191">
        <f t="shared" si="11"/>
        <v>4033040.3676000005</v>
      </c>
      <c r="U244" s="191">
        <v>504973</v>
      </c>
      <c r="V244" s="191">
        <f t="shared" si="12"/>
        <v>18987949000</v>
      </c>
      <c r="W244" s="191">
        <f t="shared" si="13"/>
        <v>2377462335.2165723</v>
      </c>
    </row>
    <row r="245" spans="1:23">
      <c r="A245" s="204">
        <v>37305</v>
      </c>
      <c r="B245" s="184" t="s">
        <v>218</v>
      </c>
      <c r="C245" s="188">
        <v>4.75E-4</v>
      </c>
      <c r="D245" s="188">
        <v>5.2039999999999996E-4</v>
      </c>
      <c r="E245" s="191">
        <v>4729142</v>
      </c>
      <c r="F245" s="190"/>
      <c r="G245" s="191">
        <v>345136</v>
      </c>
      <c r="H245" s="191">
        <v>450688</v>
      </c>
      <c r="I245" s="191">
        <v>949017</v>
      </c>
      <c r="J245" s="191">
        <v>0</v>
      </c>
      <c r="K245" s="190"/>
      <c r="L245" s="191">
        <v>47460</v>
      </c>
      <c r="M245" s="3"/>
      <c r="N245" s="191">
        <v>0</v>
      </c>
      <c r="O245" s="191">
        <v>218593</v>
      </c>
      <c r="P245" s="190"/>
      <c r="Q245" s="191">
        <v>1083167</v>
      </c>
      <c r="R245" s="191">
        <v>-186739</v>
      </c>
      <c r="S245" s="191">
        <v>896428</v>
      </c>
      <c r="T245" s="191">
        <f t="shared" si="11"/>
        <v>9019275.7750000004</v>
      </c>
      <c r="U245" s="191">
        <v>1129295</v>
      </c>
      <c r="V245" s="191">
        <f t="shared" si="12"/>
        <v>18987949000</v>
      </c>
      <c r="W245" s="191">
        <f t="shared" si="13"/>
        <v>2377463157.8947368</v>
      </c>
    </row>
    <row r="246" spans="1:23">
      <c r="A246" s="204">
        <v>37400</v>
      </c>
      <c r="B246" s="184" t="s">
        <v>219</v>
      </c>
      <c r="C246" s="188">
        <v>9.0224999999999993E-3</v>
      </c>
      <c r="D246" s="188">
        <v>8.9949000000000001E-3</v>
      </c>
      <c r="E246" s="191">
        <v>89828813</v>
      </c>
      <c r="F246" s="190"/>
      <c r="G246" s="191">
        <v>6555767</v>
      </c>
      <c r="H246" s="191">
        <v>8560701</v>
      </c>
      <c r="I246" s="191">
        <v>18026332</v>
      </c>
      <c r="J246" s="191">
        <v>23914</v>
      </c>
      <c r="K246" s="190"/>
      <c r="L246" s="191">
        <v>901492</v>
      </c>
      <c r="M246" s="3"/>
      <c r="N246" s="191">
        <v>0</v>
      </c>
      <c r="O246" s="191">
        <v>2025455</v>
      </c>
      <c r="P246" s="190"/>
      <c r="Q246" s="191">
        <v>20574476</v>
      </c>
      <c r="R246" s="191">
        <v>-1063574</v>
      </c>
      <c r="S246" s="191">
        <v>19510902</v>
      </c>
      <c r="T246" s="191">
        <f t="shared" si="11"/>
        <v>171318769.85249999</v>
      </c>
      <c r="U246" s="191">
        <v>21450669</v>
      </c>
      <c r="V246" s="191">
        <f t="shared" si="12"/>
        <v>18987949000</v>
      </c>
      <c r="W246" s="191">
        <f t="shared" si="13"/>
        <v>2377464006.6500416</v>
      </c>
    </row>
    <row r="247" spans="1:23">
      <c r="A247" s="204">
        <v>37405</v>
      </c>
      <c r="B247" s="184" t="s">
        <v>220</v>
      </c>
      <c r="C247" s="188">
        <v>2.0397000000000002E-3</v>
      </c>
      <c r="D247" s="188">
        <v>2.1207999999999999E-3</v>
      </c>
      <c r="E247" s="191">
        <v>20307435</v>
      </c>
      <c r="F247" s="190"/>
      <c r="G247" s="191">
        <v>1482050</v>
      </c>
      <c r="H247" s="191">
        <v>1935302</v>
      </c>
      <c r="I247" s="191">
        <v>4075180</v>
      </c>
      <c r="J247" s="191">
        <v>202137</v>
      </c>
      <c r="K247" s="190"/>
      <c r="L247" s="191">
        <v>203799</v>
      </c>
      <c r="M247" s="3"/>
      <c r="N247" s="191">
        <v>0</v>
      </c>
      <c r="O247" s="191">
        <v>414527</v>
      </c>
      <c r="P247" s="190"/>
      <c r="Q247" s="191">
        <v>4651234</v>
      </c>
      <c r="R247" s="191">
        <v>95176</v>
      </c>
      <c r="S247" s="191">
        <v>4746410</v>
      </c>
      <c r="T247" s="191">
        <f t="shared" si="11"/>
        <v>38729719.575300001</v>
      </c>
      <c r="U247" s="191">
        <v>4849313</v>
      </c>
      <c r="V247" s="191">
        <f t="shared" si="12"/>
        <v>18987949000</v>
      </c>
      <c r="W247" s="191">
        <f t="shared" si="13"/>
        <v>2377463842.7219687</v>
      </c>
    </row>
    <row r="248" spans="1:23">
      <c r="A248" s="204">
        <v>37500</v>
      </c>
      <c r="B248" s="184" t="s">
        <v>221</v>
      </c>
      <c r="C248" s="188">
        <v>9.9740000000000007E-4</v>
      </c>
      <c r="D248" s="188">
        <v>1.0158000000000001E-3</v>
      </c>
      <c r="E248" s="191">
        <v>9930203</v>
      </c>
      <c r="F248" s="190"/>
      <c r="G248" s="191">
        <v>724713</v>
      </c>
      <c r="H248" s="191">
        <v>946350</v>
      </c>
      <c r="I248" s="191">
        <v>1992736</v>
      </c>
      <c r="J248" s="191">
        <v>41140</v>
      </c>
      <c r="K248" s="190"/>
      <c r="L248" s="191">
        <v>99656</v>
      </c>
      <c r="M248" s="3"/>
      <c r="N248" s="191">
        <v>0</v>
      </c>
      <c r="O248" s="191">
        <v>86209</v>
      </c>
      <c r="P248" s="190"/>
      <c r="Q248" s="191">
        <v>2274423</v>
      </c>
      <c r="R248" s="191">
        <v>51832</v>
      </c>
      <c r="S248" s="191">
        <v>2326255</v>
      </c>
      <c r="T248" s="191">
        <f t="shared" si="11"/>
        <v>18938580.332600001</v>
      </c>
      <c r="U248" s="191">
        <v>2371283</v>
      </c>
      <c r="V248" s="191">
        <f t="shared" si="12"/>
        <v>18987949000</v>
      </c>
      <c r="W248" s="191">
        <f t="shared" si="13"/>
        <v>2377464407.4593945</v>
      </c>
    </row>
    <row r="249" spans="1:23">
      <c r="A249" s="204">
        <v>37600</v>
      </c>
      <c r="B249" s="184" t="s">
        <v>222</v>
      </c>
      <c r="C249" s="188">
        <v>6.1789999999999996E-3</v>
      </c>
      <c r="D249" s="188">
        <v>6.3562999999999996E-3</v>
      </c>
      <c r="E249" s="191">
        <v>61518674</v>
      </c>
      <c r="F249" s="190"/>
      <c r="G249" s="191">
        <v>4489674</v>
      </c>
      <c r="H249" s="191">
        <v>5862740</v>
      </c>
      <c r="I249" s="191">
        <v>12345216</v>
      </c>
      <c r="J249" s="191">
        <v>0</v>
      </c>
      <c r="K249" s="190"/>
      <c r="L249" s="191">
        <v>617381</v>
      </c>
      <c r="M249" s="3"/>
      <c r="N249" s="191">
        <v>0</v>
      </c>
      <c r="O249" s="191">
        <v>1930498</v>
      </c>
      <c r="P249" s="190"/>
      <c r="Q249" s="191">
        <v>14090295</v>
      </c>
      <c r="R249" s="191">
        <v>-1026375</v>
      </c>
      <c r="S249" s="191">
        <v>13063920</v>
      </c>
      <c r="T249" s="191">
        <f t="shared" si="11"/>
        <v>117326536.87099999</v>
      </c>
      <c r="U249" s="191">
        <v>14690350</v>
      </c>
      <c r="V249" s="191">
        <f t="shared" si="12"/>
        <v>18987949000</v>
      </c>
      <c r="W249" s="191">
        <f t="shared" si="13"/>
        <v>2377463990.9370451</v>
      </c>
    </row>
    <row r="250" spans="1:23">
      <c r="A250" s="204">
        <v>37601</v>
      </c>
      <c r="B250" s="184" t="s">
        <v>223</v>
      </c>
      <c r="C250" s="188">
        <v>3.0689999999999998E-4</v>
      </c>
      <c r="D250" s="188">
        <v>2.5470000000000001E-4</v>
      </c>
      <c r="E250" s="191">
        <v>3055524</v>
      </c>
      <c r="F250" s="190"/>
      <c r="G250" s="191">
        <v>222994</v>
      </c>
      <c r="H250" s="191">
        <v>291192</v>
      </c>
      <c r="I250" s="191">
        <v>613165</v>
      </c>
      <c r="J250" s="191">
        <v>428642</v>
      </c>
      <c r="K250" s="190"/>
      <c r="L250" s="191">
        <v>30664</v>
      </c>
      <c r="M250" s="3"/>
      <c r="N250" s="191">
        <v>0</v>
      </c>
      <c r="O250" s="191">
        <v>0</v>
      </c>
      <c r="P250" s="190"/>
      <c r="Q250" s="191">
        <v>699840</v>
      </c>
      <c r="R250" s="191">
        <v>290114</v>
      </c>
      <c r="S250" s="191">
        <v>989954</v>
      </c>
      <c r="T250" s="191">
        <f t="shared" si="11"/>
        <v>5827401.5480999993</v>
      </c>
      <c r="U250" s="191">
        <v>729644</v>
      </c>
      <c r="V250" s="191">
        <f t="shared" si="12"/>
        <v>18987949000</v>
      </c>
      <c r="W250" s="191">
        <f t="shared" si="13"/>
        <v>2377464972.3036823</v>
      </c>
    </row>
    <row r="251" spans="1:23">
      <c r="A251" s="204">
        <v>37605</v>
      </c>
      <c r="B251" s="184" t="s">
        <v>224</v>
      </c>
      <c r="C251" s="188">
        <v>7.7570000000000004E-4</v>
      </c>
      <c r="D251" s="188">
        <v>7.8950000000000005E-4</v>
      </c>
      <c r="E251" s="191">
        <v>7722938</v>
      </c>
      <c r="F251" s="190"/>
      <c r="G251" s="191">
        <v>563625</v>
      </c>
      <c r="H251" s="191">
        <v>735997</v>
      </c>
      <c r="I251" s="191">
        <v>1549795</v>
      </c>
      <c r="J251" s="191">
        <v>58279</v>
      </c>
      <c r="K251" s="190"/>
      <c r="L251" s="191">
        <v>77505</v>
      </c>
      <c r="M251" s="3"/>
      <c r="N251" s="191">
        <v>0</v>
      </c>
      <c r="O251" s="191">
        <v>99261</v>
      </c>
      <c r="P251" s="190"/>
      <c r="Q251" s="191">
        <v>1768869</v>
      </c>
      <c r="R251" s="191">
        <v>-4473</v>
      </c>
      <c r="S251" s="191">
        <v>1764396</v>
      </c>
      <c r="T251" s="191">
        <f t="shared" si="11"/>
        <v>14728952.0393</v>
      </c>
      <c r="U251" s="191">
        <v>1844199</v>
      </c>
      <c r="V251" s="191">
        <f t="shared" si="12"/>
        <v>18987949000</v>
      </c>
      <c r="W251" s="191">
        <f t="shared" si="13"/>
        <v>2377464225.8605127</v>
      </c>
    </row>
    <row r="252" spans="1:23">
      <c r="A252" s="204">
        <v>37610</v>
      </c>
      <c r="B252" s="184" t="s">
        <v>225</v>
      </c>
      <c r="C252" s="188">
        <v>1.9051000000000001E-3</v>
      </c>
      <c r="D252" s="188">
        <v>1.9607000000000001E-3</v>
      </c>
      <c r="E252" s="191">
        <v>18967345</v>
      </c>
      <c r="F252" s="190"/>
      <c r="G252" s="191">
        <v>1384249</v>
      </c>
      <c r="H252" s="191">
        <v>1807591</v>
      </c>
      <c r="I252" s="191">
        <v>3806258</v>
      </c>
      <c r="J252" s="191">
        <v>0</v>
      </c>
      <c r="K252" s="190"/>
      <c r="L252" s="191">
        <v>190350</v>
      </c>
      <c r="M252" s="3"/>
      <c r="N252" s="191">
        <v>0</v>
      </c>
      <c r="O252" s="191">
        <v>847186</v>
      </c>
      <c r="P252" s="190"/>
      <c r="Q252" s="191">
        <v>4344299</v>
      </c>
      <c r="R252" s="191">
        <v>-454629</v>
      </c>
      <c r="S252" s="191">
        <v>3889670</v>
      </c>
      <c r="T252" s="191">
        <f t="shared" si="11"/>
        <v>36173941.639899999</v>
      </c>
      <c r="U252" s="191">
        <v>4529307</v>
      </c>
      <c r="V252" s="191">
        <f t="shared" si="12"/>
        <v>18987949000</v>
      </c>
      <c r="W252" s="191">
        <f t="shared" si="13"/>
        <v>2377464175.1089182</v>
      </c>
    </row>
    <row r="253" spans="1:23">
      <c r="A253" s="204">
        <v>37700</v>
      </c>
      <c r="B253" s="184" t="s">
        <v>226</v>
      </c>
      <c r="C253" s="188">
        <v>2.6251E-3</v>
      </c>
      <c r="D253" s="188">
        <v>2.6852E-3</v>
      </c>
      <c r="E253" s="191">
        <v>26135729</v>
      </c>
      <c r="F253" s="190"/>
      <c r="G253" s="191">
        <v>1907403</v>
      </c>
      <c r="H253" s="191">
        <v>2490740</v>
      </c>
      <c r="I253" s="191">
        <v>5244769</v>
      </c>
      <c r="J253" s="191">
        <v>23568</v>
      </c>
      <c r="K253" s="190"/>
      <c r="L253" s="191">
        <v>262289</v>
      </c>
      <c r="M253" s="3"/>
      <c r="N253" s="191">
        <v>0</v>
      </c>
      <c r="O253" s="191">
        <v>519100</v>
      </c>
      <c r="P253" s="190"/>
      <c r="Q253" s="191">
        <v>5986152</v>
      </c>
      <c r="R253" s="191">
        <v>-260076</v>
      </c>
      <c r="S253" s="191">
        <v>5726076</v>
      </c>
      <c r="T253" s="191">
        <f t="shared" si="11"/>
        <v>49845264.9199</v>
      </c>
      <c r="U253" s="191">
        <v>6241081</v>
      </c>
      <c r="V253" s="191">
        <f t="shared" si="12"/>
        <v>18987949000</v>
      </c>
      <c r="W253" s="191">
        <f t="shared" si="13"/>
        <v>2377464096.6058435</v>
      </c>
    </row>
    <row r="254" spans="1:23">
      <c r="A254" s="204">
        <v>37705</v>
      </c>
      <c r="B254" s="184" t="s">
        <v>227</v>
      </c>
      <c r="C254" s="188">
        <v>8.3020000000000001E-4</v>
      </c>
      <c r="D254" s="188">
        <v>8.0670000000000004E-4</v>
      </c>
      <c r="E254" s="191">
        <v>8265545</v>
      </c>
      <c r="F254" s="190"/>
      <c r="G254" s="191">
        <v>603225</v>
      </c>
      <c r="H254" s="191">
        <v>787708</v>
      </c>
      <c r="I254" s="191">
        <v>1658682</v>
      </c>
      <c r="J254" s="191">
        <v>107634</v>
      </c>
      <c r="K254" s="190"/>
      <c r="L254" s="191">
        <v>82950</v>
      </c>
      <c r="M254" s="3"/>
      <c r="N254" s="191">
        <v>0</v>
      </c>
      <c r="O254" s="191">
        <v>621</v>
      </c>
      <c r="P254" s="190"/>
      <c r="Q254" s="191">
        <v>1893148</v>
      </c>
      <c r="R254" s="191">
        <v>121246</v>
      </c>
      <c r="S254" s="191">
        <v>2014394</v>
      </c>
      <c r="T254" s="191">
        <f t="shared" si="11"/>
        <v>15763795.2598</v>
      </c>
      <c r="U254" s="191">
        <v>1973771</v>
      </c>
      <c r="V254" s="191">
        <f t="shared" si="12"/>
        <v>18987949000</v>
      </c>
      <c r="W254" s="191">
        <f t="shared" si="13"/>
        <v>2377464466.39364</v>
      </c>
    </row>
    <row r="255" spans="1:23">
      <c r="A255" s="204">
        <v>37800</v>
      </c>
      <c r="B255" s="184" t="s">
        <v>228</v>
      </c>
      <c r="C255" s="188">
        <v>8.3592000000000007E-3</v>
      </c>
      <c r="D255" s="188">
        <v>8.3280000000000003E-3</v>
      </c>
      <c r="E255" s="191">
        <v>83224939</v>
      </c>
      <c r="F255" s="190"/>
      <c r="G255" s="191">
        <v>6073811</v>
      </c>
      <c r="H255" s="191">
        <v>7931351</v>
      </c>
      <c r="I255" s="191">
        <v>16701105</v>
      </c>
      <c r="J255" s="191">
        <v>55846</v>
      </c>
      <c r="K255" s="190"/>
      <c r="L255" s="191">
        <v>835218</v>
      </c>
      <c r="M255" s="3"/>
      <c r="N255" s="191">
        <v>0</v>
      </c>
      <c r="O255" s="191">
        <v>137647</v>
      </c>
      <c r="P255" s="190"/>
      <c r="Q255" s="191">
        <v>19061918</v>
      </c>
      <c r="R255" s="191">
        <v>14141</v>
      </c>
      <c r="S255" s="191">
        <v>19076059</v>
      </c>
      <c r="T255" s="191">
        <f t="shared" si="11"/>
        <v>158724063.28080001</v>
      </c>
      <c r="U255" s="191">
        <v>19873697</v>
      </c>
      <c r="V255" s="191">
        <f t="shared" si="12"/>
        <v>18987949000</v>
      </c>
      <c r="W255" s="191">
        <f t="shared" si="13"/>
        <v>2377463991.769547</v>
      </c>
    </row>
    <row r="256" spans="1:23">
      <c r="A256" s="204">
        <v>37801</v>
      </c>
      <c r="B256" s="184" t="s">
        <v>229</v>
      </c>
      <c r="C256" s="188">
        <v>6.5400000000000004E-5</v>
      </c>
      <c r="D256" s="188">
        <v>6.2799999999999995E-5</v>
      </c>
      <c r="E256" s="191">
        <v>651128</v>
      </c>
      <c r="F256" s="190"/>
      <c r="G256" s="191">
        <v>47520</v>
      </c>
      <c r="H256" s="191">
        <v>62053</v>
      </c>
      <c r="I256" s="191">
        <v>130665</v>
      </c>
      <c r="J256" s="191">
        <v>29128</v>
      </c>
      <c r="K256" s="190"/>
      <c r="L256" s="191">
        <v>6535</v>
      </c>
      <c r="M256" s="3"/>
      <c r="N256" s="191">
        <v>0</v>
      </c>
      <c r="O256" s="191">
        <v>11183</v>
      </c>
      <c r="P256" s="190"/>
      <c r="Q256" s="191">
        <v>149135</v>
      </c>
      <c r="R256" s="191">
        <v>59095</v>
      </c>
      <c r="S256" s="191">
        <v>208230</v>
      </c>
      <c r="T256" s="191">
        <f t="shared" si="11"/>
        <v>1241811.8646</v>
      </c>
      <c r="U256" s="191">
        <v>155486</v>
      </c>
      <c r="V256" s="191">
        <f t="shared" si="12"/>
        <v>18987949000</v>
      </c>
      <c r="W256" s="191">
        <f t="shared" si="13"/>
        <v>2377461773.7003055</v>
      </c>
    </row>
    <row r="257" spans="1:23">
      <c r="A257" s="204">
        <v>37805</v>
      </c>
      <c r="B257" s="184" t="s">
        <v>230</v>
      </c>
      <c r="C257" s="188">
        <v>6.0420000000000005E-4</v>
      </c>
      <c r="D257" s="188">
        <v>6.332E-4</v>
      </c>
      <c r="E257" s="191">
        <v>6015469</v>
      </c>
      <c r="F257" s="190"/>
      <c r="G257" s="191">
        <v>439013</v>
      </c>
      <c r="H257" s="191">
        <v>573275</v>
      </c>
      <c r="I257" s="191">
        <v>1207150</v>
      </c>
      <c r="J257" s="191">
        <v>0</v>
      </c>
      <c r="K257" s="190"/>
      <c r="L257" s="191">
        <v>60369</v>
      </c>
      <c r="M257" s="3"/>
      <c r="N257" s="191">
        <v>0</v>
      </c>
      <c r="O257" s="191">
        <v>292359</v>
      </c>
      <c r="P257" s="190"/>
      <c r="Q257" s="191">
        <v>1377789</v>
      </c>
      <c r="R257" s="191">
        <v>-170514</v>
      </c>
      <c r="S257" s="191">
        <v>1207275</v>
      </c>
      <c r="T257" s="191">
        <f t="shared" si="11"/>
        <v>11472518.785800001</v>
      </c>
      <c r="U257" s="191">
        <v>1436464</v>
      </c>
      <c r="V257" s="191">
        <f t="shared" si="12"/>
        <v>18987949000</v>
      </c>
      <c r="W257" s="191">
        <f t="shared" si="13"/>
        <v>2377464415.756372</v>
      </c>
    </row>
    <row r="258" spans="1:23">
      <c r="A258" s="204">
        <v>37900</v>
      </c>
      <c r="B258" s="184" t="s">
        <v>231</v>
      </c>
      <c r="C258" s="188">
        <v>4.2322999999999996E-3</v>
      </c>
      <c r="D258" s="188">
        <v>4.3984999999999996E-3</v>
      </c>
      <c r="E258" s="191">
        <v>42137155</v>
      </c>
      <c r="F258" s="190"/>
      <c r="G258" s="191">
        <v>3075198</v>
      </c>
      <c r="H258" s="191">
        <v>4015678</v>
      </c>
      <c r="I258" s="191">
        <v>8455843</v>
      </c>
      <c r="J258" s="191">
        <v>0</v>
      </c>
      <c r="K258" s="190"/>
      <c r="L258" s="191">
        <v>422874</v>
      </c>
      <c r="M258" s="3"/>
      <c r="N258" s="191">
        <v>0</v>
      </c>
      <c r="O258" s="191">
        <v>1593582</v>
      </c>
      <c r="P258" s="190"/>
      <c r="Q258" s="191">
        <v>9651134</v>
      </c>
      <c r="R258" s="191">
        <v>-829242</v>
      </c>
      <c r="S258" s="191">
        <v>8821892</v>
      </c>
      <c r="T258" s="191">
        <f t="shared" si="11"/>
        <v>80362696.552699998</v>
      </c>
      <c r="U258" s="191">
        <v>10062141</v>
      </c>
      <c r="V258" s="191">
        <f t="shared" si="12"/>
        <v>18987949000</v>
      </c>
      <c r="W258" s="191">
        <f t="shared" si="13"/>
        <v>2377464026.6521749</v>
      </c>
    </row>
    <row r="259" spans="1:23">
      <c r="A259" s="204">
        <v>37901</v>
      </c>
      <c r="B259" s="184" t="s">
        <v>232</v>
      </c>
      <c r="C259" s="188">
        <v>8.3100000000000001E-5</v>
      </c>
      <c r="D259" s="188">
        <v>5.91E-5</v>
      </c>
      <c r="E259" s="191">
        <v>827351</v>
      </c>
      <c r="F259" s="190"/>
      <c r="G259" s="191">
        <v>60381</v>
      </c>
      <c r="H259" s="191">
        <v>78847</v>
      </c>
      <c r="I259" s="191">
        <v>166028</v>
      </c>
      <c r="J259" s="191">
        <v>96738</v>
      </c>
      <c r="K259" s="190"/>
      <c r="L259" s="191">
        <v>8303</v>
      </c>
      <c r="M259" s="3"/>
      <c r="N259" s="191">
        <v>0</v>
      </c>
      <c r="O259" s="191">
        <v>11208</v>
      </c>
      <c r="P259" s="190"/>
      <c r="Q259" s="191">
        <v>189497</v>
      </c>
      <c r="R259" s="191">
        <v>25944</v>
      </c>
      <c r="S259" s="191">
        <v>215441</v>
      </c>
      <c r="T259" s="191">
        <f t="shared" si="11"/>
        <v>1577898.5619000001</v>
      </c>
      <c r="U259" s="191">
        <v>197567</v>
      </c>
      <c r="V259" s="191">
        <f t="shared" si="12"/>
        <v>18987949000</v>
      </c>
      <c r="W259" s="191">
        <f t="shared" si="13"/>
        <v>2377460890.4933815</v>
      </c>
    </row>
    <row r="260" spans="1:23">
      <c r="A260" s="204">
        <v>37905</v>
      </c>
      <c r="B260" s="184" t="s">
        <v>233</v>
      </c>
      <c r="C260" s="188">
        <v>4.7429999999999998E-4</v>
      </c>
      <c r="D260" s="188">
        <v>5.3850000000000002E-4</v>
      </c>
      <c r="E260" s="191">
        <v>4722173</v>
      </c>
      <c r="F260" s="190"/>
      <c r="G260" s="191">
        <v>344627</v>
      </c>
      <c r="H260" s="191">
        <v>450024</v>
      </c>
      <c r="I260" s="191">
        <v>947619</v>
      </c>
      <c r="J260" s="191">
        <v>111226</v>
      </c>
      <c r="K260" s="190"/>
      <c r="L260" s="191">
        <v>47390</v>
      </c>
      <c r="M260" s="3"/>
      <c r="N260" s="191">
        <v>0</v>
      </c>
      <c r="O260" s="191">
        <v>204212</v>
      </c>
      <c r="P260" s="190"/>
      <c r="Q260" s="191">
        <v>1081571</v>
      </c>
      <c r="R260" s="191">
        <v>-22662</v>
      </c>
      <c r="S260" s="191">
        <v>1058909</v>
      </c>
      <c r="T260" s="191">
        <f t="shared" si="11"/>
        <v>9005984.2106999997</v>
      </c>
      <c r="U260" s="191">
        <v>1127631</v>
      </c>
      <c r="V260" s="191">
        <f t="shared" si="12"/>
        <v>18987949000</v>
      </c>
      <c r="W260" s="191">
        <f t="shared" si="13"/>
        <v>2377463630.6135359</v>
      </c>
    </row>
    <row r="261" spans="1:23">
      <c r="A261" s="204">
        <v>38000</v>
      </c>
      <c r="B261" s="184" t="s">
        <v>234</v>
      </c>
      <c r="C261" s="188">
        <v>7.2515000000000001E-3</v>
      </c>
      <c r="D261" s="188">
        <v>7.2432E-3</v>
      </c>
      <c r="E261" s="191">
        <v>72196579</v>
      </c>
      <c r="F261" s="190"/>
      <c r="G261" s="191">
        <v>5268954</v>
      </c>
      <c r="H261" s="191">
        <v>6880346</v>
      </c>
      <c r="I261" s="191">
        <v>14487997</v>
      </c>
      <c r="J261" s="191">
        <v>0</v>
      </c>
      <c r="K261" s="190"/>
      <c r="L261" s="191">
        <v>724541</v>
      </c>
      <c r="M261" s="3"/>
      <c r="N261" s="191">
        <v>0</v>
      </c>
      <c r="O261" s="191">
        <v>422967</v>
      </c>
      <c r="P261" s="190"/>
      <c r="Q261" s="191">
        <v>16535973</v>
      </c>
      <c r="R261" s="191">
        <v>-724767</v>
      </c>
      <c r="S261" s="191">
        <v>15811206</v>
      </c>
      <c r="T261" s="191">
        <f t="shared" si="11"/>
        <v>137691112.1735</v>
      </c>
      <c r="U261" s="191">
        <v>17240180</v>
      </c>
      <c r="V261" s="191">
        <f t="shared" si="12"/>
        <v>18987949000</v>
      </c>
      <c r="W261" s="191">
        <f t="shared" si="13"/>
        <v>2377463972.9711094</v>
      </c>
    </row>
    <row r="262" spans="1:23">
      <c r="A262" s="204">
        <v>38005</v>
      </c>
      <c r="B262" s="184" t="s">
        <v>235</v>
      </c>
      <c r="C262" s="188">
        <v>1.3576E-3</v>
      </c>
      <c r="D262" s="188">
        <v>1.3967000000000001E-3</v>
      </c>
      <c r="E262" s="191">
        <v>13516386</v>
      </c>
      <c r="F262" s="190"/>
      <c r="G262" s="191">
        <v>986435</v>
      </c>
      <c r="H262" s="191">
        <v>1288114</v>
      </c>
      <c r="I262" s="191">
        <v>2712391</v>
      </c>
      <c r="J262" s="191">
        <v>104399</v>
      </c>
      <c r="K262" s="190"/>
      <c r="L262" s="191">
        <v>135646</v>
      </c>
      <c r="M262" s="3"/>
      <c r="N262" s="191">
        <v>0</v>
      </c>
      <c r="O262" s="191">
        <v>395372</v>
      </c>
      <c r="P262" s="190"/>
      <c r="Q262" s="191">
        <v>3095806</v>
      </c>
      <c r="R262" s="191">
        <v>-33613</v>
      </c>
      <c r="S262" s="191">
        <v>3062193</v>
      </c>
      <c r="T262" s="191">
        <f t="shared" si="11"/>
        <v>25778039.562400002</v>
      </c>
      <c r="U262" s="191">
        <v>3227645</v>
      </c>
      <c r="V262" s="191">
        <f t="shared" si="12"/>
        <v>18987949000</v>
      </c>
      <c r="W262" s="191">
        <f t="shared" si="13"/>
        <v>2377463906.8945198</v>
      </c>
    </row>
    <row r="263" spans="1:23">
      <c r="A263" s="204">
        <v>38100</v>
      </c>
      <c r="B263" s="184" t="s">
        <v>236</v>
      </c>
      <c r="C263" s="188">
        <v>3.2553E-3</v>
      </c>
      <c r="D263" s="188">
        <v>3.2550999999999999E-3</v>
      </c>
      <c r="E263" s="191">
        <v>32410057</v>
      </c>
      <c r="F263" s="190"/>
      <c r="G263" s="191">
        <v>2365307</v>
      </c>
      <c r="H263" s="191">
        <v>3088684</v>
      </c>
      <c r="I263" s="191">
        <v>6503865</v>
      </c>
      <c r="J263" s="191">
        <v>0</v>
      </c>
      <c r="K263" s="190"/>
      <c r="L263" s="191">
        <v>325257</v>
      </c>
      <c r="M263" s="3"/>
      <c r="N263" s="191">
        <v>0</v>
      </c>
      <c r="O263" s="191">
        <v>243538</v>
      </c>
      <c r="P263" s="190"/>
      <c r="Q263" s="191">
        <v>7423230</v>
      </c>
      <c r="R263" s="191">
        <v>-310883</v>
      </c>
      <c r="S263" s="191">
        <v>7112347</v>
      </c>
      <c r="T263" s="191">
        <f t="shared" si="11"/>
        <v>61811470.379699998</v>
      </c>
      <c r="U263" s="191">
        <v>7739359</v>
      </c>
      <c r="V263" s="191">
        <f t="shared" si="12"/>
        <v>18987949000</v>
      </c>
      <c r="W263" s="191">
        <f t="shared" si="13"/>
        <v>2377464135.4099469</v>
      </c>
    </row>
    <row r="264" spans="1:23">
      <c r="A264" s="204">
        <v>38105</v>
      </c>
      <c r="B264" s="184" t="s">
        <v>237</v>
      </c>
      <c r="C264" s="188">
        <v>6.3889999999999997E-4</v>
      </c>
      <c r="D264" s="188">
        <v>6.6710000000000001E-4</v>
      </c>
      <c r="E264" s="191">
        <v>6360945</v>
      </c>
      <c r="F264" s="190"/>
      <c r="G264" s="191">
        <v>464226</v>
      </c>
      <c r="H264" s="191">
        <v>606199</v>
      </c>
      <c r="I264" s="191">
        <v>1276478</v>
      </c>
      <c r="J264" s="191">
        <v>0</v>
      </c>
      <c r="K264" s="190"/>
      <c r="L264" s="191">
        <v>63836</v>
      </c>
      <c r="M264" s="3"/>
      <c r="N264" s="191">
        <v>0</v>
      </c>
      <c r="O264" s="191">
        <v>180927</v>
      </c>
      <c r="P264" s="190"/>
      <c r="Q264" s="191">
        <v>1456917</v>
      </c>
      <c r="R264" s="191">
        <v>-93410</v>
      </c>
      <c r="S264" s="191">
        <v>1363507</v>
      </c>
      <c r="T264" s="191">
        <f t="shared" si="11"/>
        <v>12131400.6161</v>
      </c>
      <c r="U264" s="191">
        <v>1518962</v>
      </c>
      <c r="V264" s="191">
        <f t="shared" si="12"/>
        <v>18987949000</v>
      </c>
      <c r="W264" s="191">
        <f t="shared" si="13"/>
        <v>2377464391.9236188</v>
      </c>
    </row>
    <row r="265" spans="1:23">
      <c r="A265" s="204">
        <v>38200</v>
      </c>
      <c r="B265" s="184" t="s">
        <v>238</v>
      </c>
      <c r="C265" s="188">
        <v>3.0682999999999999E-3</v>
      </c>
      <c r="D265" s="188">
        <v>3.1018E-3</v>
      </c>
      <c r="E265" s="191">
        <v>30548268</v>
      </c>
      <c r="F265" s="190"/>
      <c r="G265" s="191">
        <v>2229433</v>
      </c>
      <c r="H265" s="191">
        <v>2911255</v>
      </c>
      <c r="I265" s="191">
        <v>6130252</v>
      </c>
      <c r="J265" s="191">
        <v>0</v>
      </c>
      <c r="K265" s="190"/>
      <c r="L265" s="191">
        <v>306572</v>
      </c>
      <c r="M265" s="3"/>
      <c r="N265" s="191">
        <v>0</v>
      </c>
      <c r="O265" s="191">
        <v>830869</v>
      </c>
      <c r="P265" s="190"/>
      <c r="Q265" s="191">
        <v>6996804</v>
      </c>
      <c r="R265" s="191">
        <v>-392200</v>
      </c>
      <c r="S265" s="191">
        <v>6604604</v>
      </c>
      <c r="T265" s="191">
        <f t="shared" ref="T265:T310" si="14">C265*18987949000</f>
        <v>58260723.916699998</v>
      </c>
      <c r="U265" s="191">
        <v>7294773</v>
      </c>
      <c r="V265" s="191">
        <f t="shared" ref="V265:V310" si="15">+T265/C265</f>
        <v>18987949000</v>
      </c>
      <c r="W265" s="191">
        <f t="shared" ref="W265:W310" si="16">+U265/C265</f>
        <v>2377464068.0507121</v>
      </c>
    </row>
    <row r="266" spans="1:23">
      <c r="A266" s="204">
        <v>38205</v>
      </c>
      <c r="B266" s="184" t="s">
        <v>239</v>
      </c>
      <c r="C266" s="188">
        <v>4.459E-4</v>
      </c>
      <c r="D266" s="188">
        <v>4.6220000000000001E-4</v>
      </c>
      <c r="E266" s="191">
        <v>4439420</v>
      </c>
      <c r="F266" s="190"/>
      <c r="G266" s="191">
        <v>323992</v>
      </c>
      <c r="H266" s="191">
        <v>423078</v>
      </c>
      <c r="I266" s="191">
        <v>890877</v>
      </c>
      <c r="J266" s="191">
        <v>55015</v>
      </c>
      <c r="K266" s="190"/>
      <c r="L266" s="191">
        <v>44553</v>
      </c>
      <c r="M266" s="3"/>
      <c r="N266" s="191">
        <v>0</v>
      </c>
      <c r="O266" s="191">
        <v>77510</v>
      </c>
      <c r="P266" s="190"/>
      <c r="Q266" s="191">
        <v>1016809</v>
      </c>
      <c r="R266" s="191">
        <v>-23807</v>
      </c>
      <c r="S266" s="191">
        <v>993002</v>
      </c>
      <c r="T266" s="191">
        <f t="shared" si="14"/>
        <v>8466726.4591000006</v>
      </c>
      <c r="U266" s="191">
        <v>1060111</v>
      </c>
      <c r="V266" s="191">
        <f t="shared" si="15"/>
        <v>18987949000</v>
      </c>
      <c r="W266" s="191">
        <f t="shared" si="16"/>
        <v>2377463556.8513122</v>
      </c>
    </row>
    <row r="267" spans="1:23">
      <c r="A267" s="204">
        <v>38210</v>
      </c>
      <c r="B267" s="184" t="s">
        <v>240</v>
      </c>
      <c r="C267" s="188">
        <v>1.1900999999999999E-3</v>
      </c>
      <c r="D267" s="188">
        <v>1.1766000000000001E-3</v>
      </c>
      <c r="E267" s="191">
        <v>11848742</v>
      </c>
      <c r="F267" s="190"/>
      <c r="G267" s="191">
        <v>864729</v>
      </c>
      <c r="H267" s="191">
        <v>1129187</v>
      </c>
      <c r="I267" s="191">
        <v>2377738</v>
      </c>
      <c r="J267" s="191">
        <v>18539</v>
      </c>
      <c r="K267" s="190"/>
      <c r="L267" s="191">
        <v>118910</v>
      </c>
      <c r="M267" s="3"/>
      <c r="N267" s="191">
        <v>0</v>
      </c>
      <c r="O267" s="191">
        <v>63232</v>
      </c>
      <c r="P267" s="190"/>
      <c r="Q267" s="191">
        <v>2713847</v>
      </c>
      <c r="R267" s="191">
        <v>-16122</v>
      </c>
      <c r="S267" s="191">
        <v>2697725</v>
      </c>
      <c r="T267" s="191">
        <f t="shared" si="14"/>
        <v>22597558.104899999</v>
      </c>
      <c r="U267" s="191">
        <v>2829420</v>
      </c>
      <c r="V267" s="191">
        <f t="shared" si="15"/>
        <v>18987949000</v>
      </c>
      <c r="W267" s="191">
        <f t="shared" si="16"/>
        <v>2377464078.6488533</v>
      </c>
    </row>
    <row r="268" spans="1:23">
      <c r="A268" s="204">
        <v>38300</v>
      </c>
      <c r="B268" s="184" t="s">
        <v>241</v>
      </c>
      <c r="C268" s="188">
        <v>2.4432999999999998E-3</v>
      </c>
      <c r="D268" s="188">
        <v>2.4562E-3</v>
      </c>
      <c r="E268" s="191">
        <v>24325712</v>
      </c>
      <c r="F268" s="190"/>
      <c r="G268" s="191">
        <v>1775307</v>
      </c>
      <c r="H268" s="191">
        <v>2318245</v>
      </c>
      <c r="I268" s="191">
        <v>4881545</v>
      </c>
      <c r="J268" s="191">
        <v>0</v>
      </c>
      <c r="K268" s="190"/>
      <c r="L268" s="191">
        <v>244125</v>
      </c>
      <c r="M268" s="3"/>
      <c r="N268" s="191">
        <v>0</v>
      </c>
      <c r="O268" s="191">
        <v>449269</v>
      </c>
      <c r="P268" s="190"/>
      <c r="Q268" s="191">
        <v>5571584</v>
      </c>
      <c r="R268" s="191">
        <v>-390271</v>
      </c>
      <c r="S268" s="191">
        <v>5181313</v>
      </c>
      <c r="T268" s="191">
        <f t="shared" si="14"/>
        <v>46393255.791699998</v>
      </c>
      <c r="U268" s="191">
        <v>5808858</v>
      </c>
      <c r="V268" s="191">
        <f t="shared" si="15"/>
        <v>18987949000</v>
      </c>
      <c r="W268" s="191">
        <f t="shared" si="16"/>
        <v>2377464085.4581919</v>
      </c>
    </row>
    <row r="269" spans="1:23">
      <c r="A269" s="204">
        <v>38400</v>
      </c>
      <c r="B269" s="184" t="s">
        <v>242</v>
      </c>
      <c r="C269" s="188">
        <v>2.9957999999999999E-3</v>
      </c>
      <c r="D269" s="188">
        <v>3.0192000000000001E-3</v>
      </c>
      <c r="E269" s="191">
        <v>29826451</v>
      </c>
      <c r="F269" s="190"/>
      <c r="G269" s="191">
        <v>2176754</v>
      </c>
      <c r="H269" s="191">
        <v>2842466</v>
      </c>
      <c r="I269" s="191">
        <v>5985402</v>
      </c>
      <c r="J269" s="191">
        <v>1972</v>
      </c>
      <c r="K269" s="190"/>
      <c r="L269" s="191">
        <v>299328</v>
      </c>
      <c r="M269" s="3"/>
      <c r="N269" s="191">
        <v>0</v>
      </c>
      <c r="O269" s="191">
        <v>582159</v>
      </c>
      <c r="P269" s="190"/>
      <c r="Q269" s="191">
        <v>6831479</v>
      </c>
      <c r="R269" s="191">
        <v>-480739</v>
      </c>
      <c r="S269" s="191">
        <v>6350740</v>
      </c>
      <c r="T269" s="191">
        <f t="shared" si="14"/>
        <v>56884097.614199996</v>
      </c>
      <c r="U269" s="191">
        <v>7122407</v>
      </c>
      <c r="V269" s="191">
        <f t="shared" si="15"/>
        <v>18987949000</v>
      </c>
      <c r="W269" s="191">
        <f t="shared" si="16"/>
        <v>2377464116.4296684</v>
      </c>
    </row>
    <row r="270" spans="1:23">
      <c r="A270" s="204">
        <v>38402</v>
      </c>
      <c r="B270" s="184" t="s">
        <v>243</v>
      </c>
      <c r="C270" s="188">
        <v>2.018E-4</v>
      </c>
      <c r="D270" s="188">
        <v>1.2290000000000001E-4</v>
      </c>
      <c r="E270" s="191">
        <v>2009139</v>
      </c>
      <c r="F270" s="190"/>
      <c r="G270" s="191">
        <v>146628</v>
      </c>
      <c r="H270" s="191">
        <v>191471</v>
      </c>
      <c r="I270" s="191">
        <v>403182</v>
      </c>
      <c r="J270" s="191">
        <v>332115</v>
      </c>
      <c r="K270" s="190"/>
      <c r="L270" s="191">
        <v>20163</v>
      </c>
      <c r="M270" s="3"/>
      <c r="N270" s="191">
        <v>0</v>
      </c>
      <c r="O270" s="191">
        <v>10043</v>
      </c>
      <c r="P270" s="190"/>
      <c r="Q270" s="191">
        <v>460175</v>
      </c>
      <c r="R270" s="191">
        <v>116097</v>
      </c>
      <c r="S270" s="191">
        <v>576272</v>
      </c>
      <c r="T270" s="191">
        <f t="shared" si="14"/>
        <v>3831768.1082000001</v>
      </c>
      <c r="U270" s="191">
        <v>479772</v>
      </c>
      <c r="V270" s="191">
        <f t="shared" si="15"/>
        <v>18987949000</v>
      </c>
      <c r="W270" s="191">
        <f t="shared" si="16"/>
        <v>2377462834.4895935</v>
      </c>
    </row>
    <row r="271" spans="1:23">
      <c r="A271" s="204">
        <v>38405</v>
      </c>
      <c r="B271" s="184" t="s">
        <v>244</v>
      </c>
      <c r="C271" s="188">
        <v>8.1890000000000001E-4</v>
      </c>
      <c r="D271" s="188">
        <v>7.9290000000000003E-4</v>
      </c>
      <c r="E271" s="191">
        <v>8153041</v>
      </c>
      <c r="F271" s="190"/>
      <c r="G271" s="191">
        <v>595014</v>
      </c>
      <c r="H271" s="191">
        <v>776986</v>
      </c>
      <c r="I271" s="191">
        <v>1636106</v>
      </c>
      <c r="J271" s="191">
        <v>76945</v>
      </c>
      <c r="K271" s="190"/>
      <c r="L271" s="191">
        <v>81821</v>
      </c>
      <c r="M271" s="3"/>
      <c r="N271" s="191">
        <v>0</v>
      </c>
      <c r="O271" s="191">
        <v>24114</v>
      </c>
      <c r="P271" s="190"/>
      <c r="Q271" s="191">
        <v>1867380</v>
      </c>
      <c r="R271" s="191">
        <v>-21066</v>
      </c>
      <c r="S271" s="191">
        <v>1846314</v>
      </c>
      <c r="T271" s="191">
        <f t="shared" si="14"/>
        <v>15549231.436100001</v>
      </c>
      <c r="U271" s="191">
        <v>1946905</v>
      </c>
      <c r="V271" s="191">
        <f t="shared" si="15"/>
        <v>18987949000</v>
      </c>
      <c r="W271" s="191">
        <f t="shared" si="16"/>
        <v>2377463670.7778726</v>
      </c>
    </row>
    <row r="272" spans="1:23">
      <c r="A272" s="204">
        <v>38500</v>
      </c>
      <c r="B272" s="184" t="s">
        <v>245</v>
      </c>
      <c r="C272" s="188">
        <v>2.3157E-3</v>
      </c>
      <c r="D272" s="188">
        <v>2.3335999999999999E-3</v>
      </c>
      <c r="E272" s="191">
        <v>23055315</v>
      </c>
      <c r="F272" s="190"/>
      <c r="G272" s="191">
        <v>1682592</v>
      </c>
      <c r="H272" s="191">
        <v>2197176</v>
      </c>
      <c r="I272" s="191">
        <v>4626609</v>
      </c>
      <c r="J272" s="191">
        <v>0</v>
      </c>
      <c r="K272" s="190"/>
      <c r="L272" s="191">
        <v>231375</v>
      </c>
      <c r="M272" s="3"/>
      <c r="N272" s="191">
        <v>0</v>
      </c>
      <c r="O272" s="191">
        <v>707679</v>
      </c>
      <c r="P272" s="190"/>
      <c r="Q272" s="191">
        <v>5280611</v>
      </c>
      <c r="R272" s="191">
        <v>-468628</v>
      </c>
      <c r="S272" s="191">
        <v>4811983</v>
      </c>
      <c r="T272" s="191">
        <f t="shared" si="14"/>
        <v>43970393.499299996</v>
      </c>
      <c r="U272" s="191">
        <v>5505493</v>
      </c>
      <c r="V272" s="191">
        <f t="shared" si="15"/>
        <v>18987949000</v>
      </c>
      <c r="W272" s="191">
        <f t="shared" si="16"/>
        <v>2377463833.8299437</v>
      </c>
    </row>
    <row r="273" spans="1:23">
      <c r="A273" s="204">
        <v>38600</v>
      </c>
      <c r="B273" s="184" t="s">
        <v>246</v>
      </c>
      <c r="C273" s="188">
        <v>2.9732999999999999E-3</v>
      </c>
      <c r="D273" s="188">
        <v>3.0501E-3</v>
      </c>
      <c r="E273" s="191">
        <v>29602439</v>
      </c>
      <c r="F273" s="190"/>
      <c r="G273" s="191">
        <v>2160406</v>
      </c>
      <c r="H273" s="191">
        <v>2821118</v>
      </c>
      <c r="I273" s="191">
        <v>5940448</v>
      </c>
      <c r="J273" s="191">
        <v>967</v>
      </c>
      <c r="K273" s="190"/>
      <c r="L273" s="191">
        <v>297080</v>
      </c>
      <c r="M273" s="3"/>
      <c r="N273" s="191">
        <v>0</v>
      </c>
      <c r="O273" s="191">
        <v>705851</v>
      </c>
      <c r="P273" s="190"/>
      <c r="Q273" s="191">
        <v>6780171</v>
      </c>
      <c r="R273" s="191">
        <v>-470237</v>
      </c>
      <c r="S273" s="191">
        <v>6309934</v>
      </c>
      <c r="T273" s="191">
        <f t="shared" si="14"/>
        <v>56456868.761699997</v>
      </c>
      <c r="U273" s="191">
        <v>7068914</v>
      </c>
      <c r="V273" s="191">
        <f t="shared" si="15"/>
        <v>18987949000</v>
      </c>
      <c r="W273" s="191">
        <f t="shared" si="16"/>
        <v>2377464097.131134</v>
      </c>
    </row>
    <row r="274" spans="1:23">
      <c r="A274" s="204">
        <v>38601</v>
      </c>
      <c r="B274" s="184" t="s">
        <v>247</v>
      </c>
      <c r="C274" s="188">
        <v>4.0899999999999998E-5</v>
      </c>
      <c r="D274" s="188">
        <v>3.4900000000000001E-5</v>
      </c>
      <c r="E274" s="191">
        <v>407204</v>
      </c>
      <c r="F274" s="190"/>
      <c r="G274" s="191">
        <v>29718</v>
      </c>
      <c r="H274" s="191">
        <v>38807</v>
      </c>
      <c r="I274" s="191">
        <v>81715</v>
      </c>
      <c r="J274" s="191">
        <v>19815</v>
      </c>
      <c r="K274" s="190"/>
      <c r="L274" s="191">
        <v>4087</v>
      </c>
      <c r="M274" s="3"/>
      <c r="N274" s="191">
        <v>0</v>
      </c>
      <c r="O274" s="191">
        <v>18954</v>
      </c>
      <c r="P274" s="190"/>
      <c r="Q274" s="191">
        <v>93266</v>
      </c>
      <c r="R274" s="191">
        <v>5412</v>
      </c>
      <c r="S274" s="191">
        <v>98678</v>
      </c>
      <c r="T274" s="191">
        <f t="shared" si="14"/>
        <v>776607.11410000001</v>
      </c>
      <c r="U274" s="191">
        <v>97238</v>
      </c>
      <c r="V274" s="191">
        <f t="shared" si="15"/>
        <v>18987949000</v>
      </c>
      <c r="W274" s="191">
        <f t="shared" si="16"/>
        <v>2377457212.7139363</v>
      </c>
    </row>
    <row r="275" spans="1:23">
      <c r="A275" s="204">
        <v>38602</v>
      </c>
      <c r="B275" s="184" t="s">
        <v>248</v>
      </c>
      <c r="C275" s="188">
        <v>2.5500000000000002E-4</v>
      </c>
      <c r="D275" s="188">
        <v>2.2479999999999999E-4</v>
      </c>
      <c r="E275" s="191">
        <v>2538803</v>
      </c>
      <c r="F275" s="190"/>
      <c r="G275" s="191">
        <v>185284</v>
      </c>
      <c r="H275" s="191">
        <v>241948</v>
      </c>
      <c r="I275" s="191">
        <v>509472</v>
      </c>
      <c r="J275" s="191">
        <v>227676</v>
      </c>
      <c r="K275" s="190"/>
      <c r="L275" s="191">
        <v>25479</v>
      </c>
      <c r="M275" s="3"/>
      <c r="N275" s="191">
        <v>0</v>
      </c>
      <c r="O275" s="191">
        <v>0</v>
      </c>
      <c r="P275" s="190"/>
      <c r="Q275" s="191">
        <v>581490</v>
      </c>
      <c r="R275" s="191">
        <v>115961</v>
      </c>
      <c r="S275" s="191">
        <v>697451</v>
      </c>
      <c r="T275" s="191">
        <f t="shared" si="14"/>
        <v>4841926.9950000001</v>
      </c>
      <c r="U275" s="191">
        <v>606253</v>
      </c>
      <c r="V275" s="191">
        <f t="shared" si="15"/>
        <v>18987949000</v>
      </c>
      <c r="W275" s="191">
        <f t="shared" si="16"/>
        <v>2377462745.0980392</v>
      </c>
    </row>
    <row r="276" spans="1:23">
      <c r="A276" s="204">
        <v>38605</v>
      </c>
      <c r="B276" s="184" t="s">
        <v>249</v>
      </c>
      <c r="C276" s="188">
        <v>7.9750000000000003E-4</v>
      </c>
      <c r="D276" s="188">
        <v>8.4170000000000002E-4</v>
      </c>
      <c r="E276" s="191">
        <v>7939981</v>
      </c>
      <c r="F276" s="190"/>
      <c r="G276" s="191">
        <v>579465</v>
      </c>
      <c r="H276" s="191">
        <v>756682</v>
      </c>
      <c r="I276" s="191">
        <v>1593350</v>
      </c>
      <c r="J276" s="191">
        <v>8206</v>
      </c>
      <c r="K276" s="190"/>
      <c r="L276" s="191">
        <v>79683</v>
      </c>
      <c r="M276" s="3"/>
      <c r="N276" s="191">
        <v>0</v>
      </c>
      <c r="O276" s="191">
        <v>203799</v>
      </c>
      <c r="P276" s="190"/>
      <c r="Q276" s="191">
        <v>1818581</v>
      </c>
      <c r="R276" s="191">
        <v>-63908</v>
      </c>
      <c r="S276" s="191">
        <v>1754673</v>
      </c>
      <c r="T276" s="191">
        <f t="shared" si="14"/>
        <v>15142889.327500001</v>
      </c>
      <c r="U276" s="191">
        <v>1896028</v>
      </c>
      <c r="V276" s="191">
        <f t="shared" si="15"/>
        <v>18987949000</v>
      </c>
      <c r="W276" s="191">
        <f t="shared" si="16"/>
        <v>2377464576.8025079</v>
      </c>
    </row>
    <row r="277" spans="1:23">
      <c r="A277" s="204">
        <v>38610</v>
      </c>
      <c r="B277" s="184" t="s">
        <v>250</v>
      </c>
      <c r="C277" s="188">
        <v>6.0260000000000001E-4</v>
      </c>
      <c r="D277" s="188">
        <v>5.9389999999999996E-4</v>
      </c>
      <c r="E277" s="191">
        <v>5999539</v>
      </c>
      <c r="F277" s="190"/>
      <c r="G277" s="191">
        <v>437850</v>
      </c>
      <c r="H277" s="191">
        <v>571757</v>
      </c>
      <c r="I277" s="191">
        <v>1203953</v>
      </c>
      <c r="J277" s="191">
        <v>77440</v>
      </c>
      <c r="K277" s="190"/>
      <c r="L277" s="191">
        <v>60209</v>
      </c>
      <c r="M277" s="3"/>
      <c r="N277" s="191">
        <v>0</v>
      </c>
      <c r="O277" s="191">
        <v>67814</v>
      </c>
      <c r="P277" s="190"/>
      <c r="Q277" s="191">
        <v>1374140</v>
      </c>
      <c r="R277" s="191">
        <v>5778</v>
      </c>
      <c r="S277" s="191">
        <v>1379918</v>
      </c>
      <c r="T277" s="191">
        <f t="shared" si="14"/>
        <v>11442138.067400001</v>
      </c>
      <c r="U277" s="191">
        <v>1432660</v>
      </c>
      <c r="V277" s="191">
        <f t="shared" si="15"/>
        <v>18987949000</v>
      </c>
      <c r="W277" s="191">
        <f t="shared" si="16"/>
        <v>2377464321.274477</v>
      </c>
    </row>
    <row r="278" spans="1:23">
      <c r="A278" s="204">
        <v>38620</v>
      </c>
      <c r="B278" s="184" t="s">
        <v>251</v>
      </c>
      <c r="C278" s="188">
        <v>4.7419999999999998E-4</v>
      </c>
      <c r="D278" s="188">
        <v>4.9620000000000003E-4</v>
      </c>
      <c r="E278" s="191">
        <v>4721177</v>
      </c>
      <c r="F278" s="190"/>
      <c r="G278" s="191">
        <v>344555</v>
      </c>
      <c r="H278" s="191">
        <v>449929</v>
      </c>
      <c r="I278" s="191">
        <v>947419</v>
      </c>
      <c r="J278" s="191">
        <v>23916</v>
      </c>
      <c r="K278" s="190"/>
      <c r="L278" s="191">
        <v>47380</v>
      </c>
      <c r="M278" s="3"/>
      <c r="N278" s="191">
        <v>0</v>
      </c>
      <c r="O278" s="191">
        <v>181045</v>
      </c>
      <c r="P278" s="190"/>
      <c r="Q278" s="191">
        <v>1081343</v>
      </c>
      <c r="R278" s="191">
        <v>-38880</v>
      </c>
      <c r="S278" s="191">
        <v>1042463</v>
      </c>
      <c r="T278" s="191">
        <f t="shared" si="14"/>
        <v>9004085.4157999996</v>
      </c>
      <c r="U278" s="191">
        <v>1127393</v>
      </c>
      <c r="V278" s="191">
        <f t="shared" si="15"/>
        <v>18987949000</v>
      </c>
      <c r="W278" s="191">
        <f t="shared" si="16"/>
        <v>2377463095.7401943</v>
      </c>
    </row>
    <row r="279" spans="1:23">
      <c r="A279" s="204">
        <v>38700</v>
      </c>
      <c r="B279" s="184" t="s">
        <v>252</v>
      </c>
      <c r="C279" s="188">
        <v>8.7690000000000001E-4</v>
      </c>
      <c r="D279" s="188">
        <v>9.0870000000000002E-4</v>
      </c>
      <c r="E279" s="191">
        <v>8730494</v>
      </c>
      <c r="F279" s="190"/>
      <c r="G279" s="191">
        <v>637157</v>
      </c>
      <c r="H279" s="191">
        <v>832018</v>
      </c>
      <c r="I279" s="191">
        <v>1751986</v>
      </c>
      <c r="J279" s="191">
        <v>50219</v>
      </c>
      <c r="K279" s="190"/>
      <c r="L279" s="191">
        <v>87616</v>
      </c>
      <c r="M279" s="3"/>
      <c r="N279" s="191">
        <v>0</v>
      </c>
      <c r="O279" s="191">
        <v>267123</v>
      </c>
      <c r="P279" s="190"/>
      <c r="Q279" s="191">
        <v>1999641</v>
      </c>
      <c r="R279" s="191">
        <v>-16286</v>
      </c>
      <c r="S279" s="191">
        <v>1983355</v>
      </c>
      <c r="T279" s="191">
        <f t="shared" si="14"/>
        <v>16650532.4781</v>
      </c>
      <c r="U279" s="191">
        <v>2084798</v>
      </c>
      <c r="V279" s="191">
        <f t="shared" si="15"/>
        <v>18987949000</v>
      </c>
      <c r="W279" s="191">
        <f t="shared" si="16"/>
        <v>2377463792.9068308</v>
      </c>
    </row>
    <row r="280" spans="1:23">
      <c r="A280" s="204">
        <v>38701</v>
      </c>
      <c r="B280" s="184" t="s">
        <v>253</v>
      </c>
      <c r="C280" s="188">
        <v>5.4599999999999999E-5</v>
      </c>
      <c r="D280" s="188">
        <v>5.2200000000000002E-5</v>
      </c>
      <c r="E280" s="191">
        <v>543602</v>
      </c>
      <c r="F280" s="190"/>
      <c r="G280" s="191">
        <v>39672</v>
      </c>
      <c r="H280" s="191">
        <v>51805</v>
      </c>
      <c r="I280" s="191">
        <v>109087</v>
      </c>
      <c r="J280" s="191">
        <v>12024</v>
      </c>
      <c r="K280" s="190"/>
      <c r="L280" s="191">
        <v>5455</v>
      </c>
      <c r="M280" s="3"/>
      <c r="N280" s="191">
        <v>0</v>
      </c>
      <c r="O280" s="191">
        <v>26507</v>
      </c>
      <c r="P280" s="190"/>
      <c r="Q280" s="191">
        <v>124507</v>
      </c>
      <c r="R280" s="191">
        <v>-21108</v>
      </c>
      <c r="S280" s="191">
        <v>103399</v>
      </c>
      <c r="T280" s="191">
        <f t="shared" si="14"/>
        <v>1036742.0154</v>
      </c>
      <c r="U280" s="191">
        <v>129810</v>
      </c>
      <c r="V280" s="191">
        <f t="shared" si="15"/>
        <v>18987949000</v>
      </c>
      <c r="W280" s="191">
        <f t="shared" si="16"/>
        <v>2377472527.4725275</v>
      </c>
    </row>
    <row r="281" spans="1:23">
      <c r="A281" s="204">
        <v>38800</v>
      </c>
      <c r="B281" s="184" t="s">
        <v>254</v>
      </c>
      <c r="C281" s="188">
        <v>1.5223000000000001E-3</v>
      </c>
      <c r="D281" s="188">
        <v>1.5397E-3</v>
      </c>
      <c r="E281" s="191">
        <v>15156154</v>
      </c>
      <c r="F281" s="190"/>
      <c r="G281" s="191">
        <v>1106106</v>
      </c>
      <c r="H281" s="191">
        <v>1444384</v>
      </c>
      <c r="I281" s="191">
        <v>3041450</v>
      </c>
      <c r="J281" s="191">
        <v>33831</v>
      </c>
      <c r="K281" s="190"/>
      <c r="L281" s="191">
        <v>152102</v>
      </c>
      <c r="M281" s="3"/>
      <c r="N281" s="191">
        <v>0</v>
      </c>
      <c r="O281" s="191">
        <v>249919</v>
      </c>
      <c r="P281" s="190"/>
      <c r="Q281" s="191">
        <v>3471380</v>
      </c>
      <c r="R281" s="191">
        <v>-66533</v>
      </c>
      <c r="S281" s="191">
        <v>3404847</v>
      </c>
      <c r="T281" s="191">
        <f t="shared" si="14"/>
        <v>28905354.762700003</v>
      </c>
      <c r="U281" s="191">
        <v>3619213</v>
      </c>
      <c r="V281" s="191">
        <f t="shared" si="15"/>
        <v>18987949000</v>
      </c>
      <c r="W281" s="191">
        <f t="shared" si="16"/>
        <v>2377463706.2339878</v>
      </c>
    </row>
    <row r="282" spans="1:23">
      <c r="A282" s="204">
        <v>38801</v>
      </c>
      <c r="B282" s="184" t="s">
        <v>255</v>
      </c>
      <c r="C282" s="188">
        <v>1.3750000000000001E-4</v>
      </c>
      <c r="D282" s="188">
        <v>1.261E-4</v>
      </c>
      <c r="E282" s="191">
        <v>1368962</v>
      </c>
      <c r="F282" s="190"/>
      <c r="G282" s="191">
        <v>99908</v>
      </c>
      <c r="H282" s="191">
        <v>130462</v>
      </c>
      <c r="I282" s="191">
        <v>274716</v>
      </c>
      <c r="J282" s="191">
        <v>58530</v>
      </c>
      <c r="K282" s="190"/>
      <c r="L282" s="191">
        <v>13738</v>
      </c>
      <c r="M282" s="3"/>
      <c r="N282" s="191">
        <v>0</v>
      </c>
      <c r="O282" s="191">
        <v>7642</v>
      </c>
      <c r="P282" s="190"/>
      <c r="Q282" s="191">
        <v>313548</v>
      </c>
      <c r="R282" s="191">
        <v>42825</v>
      </c>
      <c r="S282" s="191">
        <v>356373</v>
      </c>
      <c r="T282" s="191">
        <f t="shared" si="14"/>
        <v>2610842.9875000003</v>
      </c>
      <c r="U282" s="191">
        <v>326901</v>
      </c>
      <c r="V282" s="191">
        <f t="shared" si="15"/>
        <v>18987949000</v>
      </c>
      <c r="W282" s="191">
        <f t="shared" si="16"/>
        <v>2377461818.181818</v>
      </c>
    </row>
    <row r="283" spans="1:23">
      <c r="A283" s="204">
        <v>38900</v>
      </c>
      <c r="B283" s="184" t="s">
        <v>256</v>
      </c>
      <c r="C283" s="188">
        <v>3.3030000000000001E-4</v>
      </c>
      <c r="D283" s="188">
        <v>3.3700000000000001E-4</v>
      </c>
      <c r="E283" s="191">
        <v>3288496</v>
      </c>
      <c r="F283" s="190"/>
      <c r="G283" s="191">
        <v>239997</v>
      </c>
      <c r="H283" s="191">
        <v>313394</v>
      </c>
      <c r="I283" s="191">
        <v>659917</v>
      </c>
      <c r="J283" s="191">
        <v>26906</v>
      </c>
      <c r="K283" s="190"/>
      <c r="L283" s="191">
        <v>33002</v>
      </c>
      <c r="M283" s="3"/>
      <c r="N283" s="191">
        <v>0</v>
      </c>
      <c r="O283" s="191">
        <v>80407</v>
      </c>
      <c r="P283" s="190"/>
      <c r="Q283" s="191">
        <v>753200</v>
      </c>
      <c r="R283" s="191">
        <v>-36183</v>
      </c>
      <c r="S283" s="191">
        <v>717017</v>
      </c>
      <c r="T283" s="191">
        <f t="shared" si="14"/>
        <v>6271719.5547000002</v>
      </c>
      <c r="U283" s="191">
        <v>785276</v>
      </c>
      <c r="V283" s="191">
        <f t="shared" si="15"/>
        <v>18987949000</v>
      </c>
      <c r="W283" s="191">
        <f t="shared" si="16"/>
        <v>2377462912.5037842</v>
      </c>
    </row>
    <row r="284" spans="1:23">
      <c r="A284" s="204">
        <v>39000</v>
      </c>
      <c r="B284" s="184" t="s">
        <v>257</v>
      </c>
      <c r="C284" s="188">
        <v>1.55636E-2</v>
      </c>
      <c r="D284" s="188">
        <v>1.5960100000000001E-2</v>
      </c>
      <c r="E284" s="191">
        <v>154952587</v>
      </c>
      <c r="F284" s="190"/>
      <c r="G284" s="191">
        <v>11308543</v>
      </c>
      <c r="H284" s="191">
        <v>14767008</v>
      </c>
      <c r="I284" s="191">
        <v>31094999</v>
      </c>
      <c r="J284" s="191">
        <v>150438</v>
      </c>
      <c r="K284" s="190"/>
      <c r="L284" s="191">
        <v>1555053</v>
      </c>
      <c r="M284" s="3"/>
      <c r="N284" s="191">
        <v>0</v>
      </c>
      <c r="O284" s="191">
        <v>3977942</v>
      </c>
      <c r="P284" s="190"/>
      <c r="Q284" s="191">
        <v>35490486</v>
      </c>
      <c r="R284" s="191">
        <v>-1719610</v>
      </c>
      <c r="S284" s="191">
        <v>33770876</v>
      </c>
      <c r="T284" s="191">
        <f t="shared" si="14"/>
        <v>295520843.0564</v>
      </c>
      <c r="U284" s="191">
        <v>37001899</v>
      </c>
      <c r="V284" s="191">
        <f t="shared" si="15"/>
        <v>18987949000</v>
      </c>
      <c r="W284" s="191">
        <f t="shared" si="16"/>
        <v>2377464018.6075201</v>
      </c>
    </row>
    <row r="285" spans="1:23">
      <c r="A285" s="204">
        <v>39100</v>
      </c>
      <c r="B285" s="184" t="s">
        <v>258</v>
      </c>
      <c r="C285" s="188">
        <v>2.1944E-3</v>
      </c>
      <c r="D285" s="188">
        <v>2.3486000000000002E-3</v>
      </c>
      <c r="E285" s="191">
        <v>21847642</v>
      </c>
      <c r="F285" s="190"/>
      <c r="G285" s="191">
        <v>1594455</v>
      </c>
      <c r="H285" s="191">
        <v>2082084</v>
      </c>
      <c r="I285" s="191">
        <v>4384260</v>
      </c>
      <c r="J285" s="191">
        <v>0</v>
      </c>
      <c r="K285" s="190"/>
      <c r="L285" s="191">
        <v>219256</v>
      </c>
      <c r="M285" s="3"/>
      <c r="N285" s="191">
        <v>0</v>
      </c>
      <c r="O285" s="191">
        <v>742286</v>
      </c>
      <c r="P285" s="190"/>
      <c r="Q285" s="191">
        <v>5004004</v>
      </c>
      <c r="R285" s="191">
        <v>-338732</v>
      </c>
      <c r="S285" s="191">
        <v>4665272</v>
      </c>
      <c r="T285" s="191">
        <f t="shared" si="14"/>
        <v>41667155.285599999</v>
      </c>
      <c r="U285" s="191">
        <v>5217107</v>
      </c>
      <c r="V285" s="191">
        <f t="shared" si="15"/>
        <v>18987949000</v>
      </c>
      <c r="W285" s="191">
        <f t="shared" si="16"/>
        <v>2377463999.2708712</v>
      </c>
    </row>
    <row r="286" spans="1:23">
      <c r="A286" s="204">
        <v>39101</v>
      </c>
      <c r="B286" s="184" t="s">
        <v>259</v>
      </c>
      <c r="C286" s="188">
        <v>2.299E-4</v>
      </c>
      <c r="D286" s="188">
        <v>1.9579999999999999E-4</v>
      </c>
      <c r="E286" s="191">
        <v>2288905</v>
      </c>
      <c r="F286" s="190"/>
      <c r="G286" s="191">
        <v>167046</v>
      </c>
      <c r="H286" s="191">
        <v>218133</v>
      </c>
      <c r="I286" s="191">
        <v>459324</v>
      </c>
      <c r="J286" s="191">
        <v>194421</v>
      </c>
      <c r="K286" s="190"/>
      <c r="L286" s="191">
        <v>22971</v>
      </c>
      <c r="M286" s="3"/>
      <c r="N286" s="191">
        <v>0</v>
      </c>
      <c r="O286" s="191">
        <v>5713</v>
      </c>
      <c r="P286" s="190"/>
      <c r="Q286" s="191">
        <v>524253</v>
      </c>
      <c r="R286" s="191">
        <v>63190</v>
      </c>
      <c r="S286" s="191">
        <v>587443</v>
      </c>
      <c r="T286" s="191">
        <f t="shared" si="14"/>
        <v>4365329.4751000004</v>
      </c>
      <c r="U286" s="191">
        <v>546579</v>
      </c>
      <c r="V286" s="191">
        <f t="shared" si="15"/>
        <v>18987949000</v>
      </c>
      <c r="W286" s="191">
        <f t="shared" si="16"/>
        <v>2377464114.8325357</v>
      </c>
    </row>
    <row r="287" spans="1:23">
      <c r="A287" s="204">
        <v>39105</v>
      </c>
      <c r="B287" s="184" t="s">
        <v>260</v>
      </c>
      <c r="C287" s="188">
        <v>8.6089999999999995E-4</v>
      </c>
      <c r="D287" s="188">
        <v>9.7019999999999995E-4</v>
      </c>
      <c r="E287" s="191">
        <v>8571197</v>
      </c>
      <c r="F287" s="190"/>
      <c r="G287" s="191">
        <v>625532</v>
      </c>
      <c r="H287" s="191">
        <v>816837</v>
      </c>
      <c r="I287" s="191">
        <v>1720019</v>
      </c>
      <c r="J287" s="191">
        <v>9790</v>
      </c>
      <c r="K287" s="190"/>
      <c r="L287" s="191">
        <v>86018</v>
      </c>
      <c r="M287" s="3"/>
      <c r="N287" s="191">
        <v>0</v>
      </c>
      <c r="O287" s="191">
        <v>564977</v>
      </c>
      <c r="P287" s="190"/>
      <c r="Q287" s="191">
        <v>1963155</v>
      </c>
      <c r="R287" s="191">
        <v>-177057</v>
      </c>
      <c r="S287" s="191">
        <v>1786098</v>
      </c>
      <c r="T287" s="191">
        <f t="shared" si="14"/>
        <v>16346725.2941</v>
      </c>
      <c r="U287" s="191">
        <v>2046759</v>
      </c>
      <c r="V287" s="191">
        <f t="shared" si="15"/>
        <v>18987949000</v>
      </c>
      <c r="W287" s="191">
        <f t="shared" si="16"/>
        <v>2377464281.5658035</v>
      </c>
    </row>
    <row r="288" spans="1:23">
      <c r="A288" s="204">
        <v>39200</v>
      </c>
      <c r="B288" s="184" t="s">
        <v>400</v>
      </c>
      <c r="C288" s="188">
        <v>6.6363800000000001E-2</v>
      </c>
      <c r="D288" s="188">
        <v>6.5650399999999998E-2</v>
      </c>
      <c r="E288" s="191">
        <v>660723899</v>
      </c>
      <c r="F288" s="190"/>
      <c r="G288" s="191">
        <v>48220070</v>
      </c>
      <c r="H288" s="191">
        <v>62967102</v>
      </c>
      <c r="I288" s="191">
        <v>132590293</v>
      </c>
      <c r="J288" s="191">
        <v>3122016</v>
      </c>
      <c r="K288" s="190"/>
      <c r="L288" s="191">
        <v>6630805</v>
      </c>
      <c r="M288" s="3"/>
      <c r="N288" s="191">
        <v>0</v>
      </c>
      <c r="O288" s="191">
        <v>3110290</v>
      </c>
      <c r="P288" s="190"/>
      <c r="Q288" s="191">
        <v>151332824</v>
      </c>
      <c r="R288" s="191">
        <v>1860989</v>
      </c>
      <c r="S288" s="191">
        <v>153193813</v>
      </c>
      <c r="T288" s="191">
        <f t="shared" si="14"/>
        <v>1260112449.8462</v>
      </c>
      <c r="U288" s="191">
        <v>157777545</v>
      </c>
      <c r="V288" s="191">
        <f t="shared" si="15"/>
        <v>18987949000</v>
      </c>
      <c r="W288" s="191">
        <f t="shared" si="16"/>
        <v>2377463993.9243984</v>
      </c>
    </row>
    <row r="289" spans="1:23">
      <c r="A289" s="204">
        <v>39201</v>
      </c>
      <c r="B289" s="184" t="s">
        <v>262</v>
      </c>
      <c r="C289" s="188">
        <v>1.995E-4</v>
      </c>
      <c r="D289" s="188">
        <v>1.94E-4</v>
      </c>
      <c r="E289" s="191">
        <v>1986240</v>
      </c>
      <c r="F289" s="190"/>
      <c r="G289" s="191">
        <v>144957</v>
      </c>
      <c r="H289" s="191">
        <v>189289</v>
      </c>
      <c r="I289" s="191">
        <v>398587</v>
      </c>
      <c r="J289" s="191">
        <v>10802</v>
      </c>
      <c r="K289" s="190"/>
      <c r="L289" s="191">
        <v>19933</v>
      </c>
      <c r="M289" s="3"/>
      <c r="N289" s="191">
        <v>0</v>
      </c>
      <c r="O289" s="191">
        <v>80630</v>
      </c>
      <c r="P289" s="190"/>
      <c r="Q289" s="191">
        <v>454930</v>
      </c>
      <c r="R289" s="191">
        <v>-22681</v>
      </c>
      <c r="S289" s="191">
        <v>432249</v>
      </c>
      <c r="T289" s="191">
        <f t="shared" si="14"/>
        <v>3788095.8254999998</v>
      </c>
      <c r="U289" s="191">
        <v>474304</v>
      </c>
      <c r="V289" s="191">
        <f t="shared" si="15"/>
        <v>18987949000</v>
      </c>
      <c r="W289" s="191">
        <f t="shared" si="16"/>
        <v>2377463659.1478696</v>
      </c>
    </row>
    <row r="290" spans="1:23">
      <c r="A290" s="204">
        <v>39204</v>
      </c>
      <c r="B290" s="184" t="s">
        <v>263</v>
      </c>
      <c r="C290" s="188">
        <v>2.2780000000000001E-4</v>
      </c>
      <c r="D290" s="188">
        <v>1.8000000000000001E-4</v>
      </c>
      <c r="E290" s="191">
        <v>2267997</v>
      </c>
      <c r="F290" s="190"/>
      <c r="G290" s="191">
        <v>165520</v>
      </c>
      <c r="H290" s="191">
        <v>216141</v>
      </c>
      <c r="I290" s="191">
        <v>455129</v>
      </c>
      <c r="J290" s="191">
        <v>308609</v>
      </c>
      <c r="K290" s="190"/>
      <c r="L290" s="191">
        <v>22761</v>
      </c>
      <c r="M290" s="3"/>
      <c r="N290" s="191">
        <v>0</v>
      </c>
      <c r="O290" s="191">
        <v>0</v>
      </c>
      <c r="P290" s="190"/>
      <c r="Q290" s="191">
        <v>519464</v>
      </c>
      <c r="R290" s="191">
        <v>179587</v>
      </c>
      <c r="S290" s="191">
        <v>699051</v>
      </c>
      <c r="T290" s="191">
        <f t="shared" si="14"/>
        <v>4325454.7822000002</v>
      </c>
      <c r="U290" s="191">
        <v>541586</v>
      </c>
      <c r="V290" s="191">
        <f t="shared" si="15"/>
        <v>18987949000</v>
      </c>
      <c r="W290" s="191">
        <f t="shared" si="16"/>
        <v>2377462686.5671639</v>
      </c>
    </row>
    <row r="291" spans="1:23">
      <c r="A291" s="204">
        <v>39205</v>
      </c>
      <c r="B291" s="184" t="s">
        <v>264</v>
      </c>
      <c r="C291" s="188">
        <v>5.3501E-3</v>
      </c>
      <c r="D291" s="188">
        <v>5.4140000000000004E-3</v>
      </c>
      <c r="E291" s="191">
        <v>53266072</v>
      </c>
      <c r="F291" s="190"/>
      <c r="G291" s="191">
        <v>3887393</v>
      </c>
      <c r="H291" s="191">
        <v>5076266</v>
      </c>
      <c r="I291" s="191">
        <v>10689131</v>
      </c>
      <c r="J291" s="191">
        <v>1499584</v>
      </c>
      <c r="K291" s="190"/>
      <c r="L291" s="191">
        <v>534561</v>
      </c>
      <c r="M291" s="3"/>
      <c r="N291" s="191">
        <v>0</v>
      </c>
      <c r="O291" s="191">
        <v>199796</v>
      </c>
      <c r="P291" s="190"/>
      <c r="Q291" s="191">
        <v>12200111</v>
      </c>
      <c r="R291" s="191">
        <v>1448767</v>
      </c>
      <c r="S291" s="191">
        <v>13648878</v>
      </c>
      <c r="T291" s="191">
        <f t="shared" si="14"/>
        <v>101587425.94490001</v>
      </c>
      <c r="U291" s="191">
        <v>12719670</v>
      </c>
      <c r="V291" s="191">
        <f t="shared" si="15"/>
        <v>18987949000</v>
      </c>
      <c r="W291" s="191">
        <f t="shared" si="16"/>
        <v>2377463972.6360254</v>
      </c>
    </row>
    <row r="292" spans="1:23">
      <c r="A292" s="204">
        <v>39208</v>
      </c>
      <c r="B292" s="184" t="s">
        <v>401</v>
      </c>
      <c r="C292" s="188">
        <v>3.9149999999999998E-4</v>
      </c>
      <c r="D292" s="188">
        <v>3.835E-4</v>
      </c>
      <c r="E292" s="191">
        <v>3897809</v>
      </c>
      <c r="F292" s="190"/>
      <c r="G292" s="191">
        <v>284465</v>
      </c>
      <c r="H292" s="191">
        <v>371462</v>
      </c>
      <c r="I292" s="191">
        <v>782190</v>
      </c>
      <c r="J292" s="191">
        <v>0</v>
      </c>
      <c r="K292" s="190"/>
      <c r="L292" s="191">
        <v>39117</v>
      </c>
      <c r="M292" s="3"/>
      <c r="N292" s="191">
        <v>0</v>
      </c>
      <c r="O292" s="191">
        <v>162613</v>
      </c>
      <c r="P292" s="190"/>
      <c r="Q292" s="191">
        <v>892758</v>
      </c>
      <c r="R292" s="191">
        <v>-120426</v>
      </c>
      <c r="S292" s="191">
        <v>772332</v>
      </c>
      <c r="T292" s="191">
        <f t="shared" si="14"/>
        <v>7433782.0334999999</v>
      </c>
      <c r="U292" s="191">
        <v>930777</v>
      </c>
      <c r="V292" s="191">
        <f t="shared" si="15"/>
        <v>18987949000</v>
      </c>
      <c r="W292" s="191">
        <f t="shared" si="16"/>
        <v>2377463601.532567</v>
      </c>
    </row>
    <row r="293" spans="1:23">
      <c r="A293" s="204">
        <v>39209</v>
      </c>
      <c r="B293" s="184" t="s">
        <v>265</v>
      </c>
      <c r="C293" s="188">
        <v>1.9689999999999999E-4</v>
      </c>
      <c r="D293" s="188">
        <v>2.1379999999999999E-4</v>
      </c>
      <c r="E293" s="191">
        <v>1960354</v>
      </c>
      <c r="F293" s="190"/>
      <c r="G293" s="191">
        <v>143068</v>
      </c>
      <c r="H293" s="191">
        <v>186822</v>
      </c>
      <c r="I293" s="191">
        <v>393393</v>
      </c>
      <c r="J293" s="191">
        <v>27932</v>
      </c>
      <c r="K293" s="190"/>
      <c r="L293" s="191">
        <v>19673</v>
      </c>
      <c r="M293" s="3"/>
      <c r="N293" s="191">
        <v>0</v>
      </c>
      <c r="O293" s="191">
        <v>126078</v>
      </c>
      <c r="P293" s="190"/>
      <c r="Q293" s="191">
        <v>449001</v>
      </c>
      <c r="R293" s="191">
        <v>-31442</v>
      </c>
      <c r="S293" s="191">
        <v>417559</v>
      </c>
      <c r="T293" s="191">
        <f t="shared" si="14"/>
        <v>3738727.1580999997</v>
      </c>
      <c r="U293" s="191">
        <v>468123</v>
      </c>
      <c r="V293" s="191">
        <f t="shared" si="15"/>
        <v>18987949000</v>
      </c>
      <c r="W293" s="191">
        <f t="shared" si="16"/>
        <v>2377465718.6389031</v>
      </c>
    </row>
    <row r="294" spans="1:23">
      <c r="A294" s="204">
        <v>39300</v>
      </c>
      <c r="B294" s="184" t="s">
        <v>266</v>
      </c>
      <c r="C294" s="188">
        <v>8.2019999999999999E-4</v>
      </c>
      <c r="D294" s="188">
        <v>8.6319999999999995E-4</v>
      </c>
      <c r="E294" s="191">
        <v>8165984</v>
      </c>
      <c r="F294" s="190"/>
      <c r="G294" s="191">
        <v>595959</v>
      </c>
      <c r="H294" s="191">
        <v>778220</v>
      </c>
      <c r="I294" s="191">
        <v>1638703</v>
      </c>
      <c r="J294" s="191">
        <v>26131</v>
      </c>
      <c r="K294" s="190"/>
      <c r="L294" s="191">
        <v>81951</v>
      </c>
      <c r="M294" s="3"/>
      <c r="N294" s="191">
        <v>0</v>
      </c>
      <c r="O294" s="191">
        <v>346164</v>
      </c>
      <c r="P294" s="190"/>
      <c r="Q294" s="191">
        <v>1870345</v>
      </c>
      <c r="R294" s="191">
        <v>-134266</v>
      </c>
      <c r="S294" s="191">
        <v>1736079</v>
      </c>
      <c r="T294" s="191">
        <f t="shared" si="14"/>
        <v>15573915.7698</v>
      </c>
      <c r="U294" s="191">
        <v>1949996</v>
      </c>
      <c r="V294" s="191">
        <f t="shared" si="15"/>
        <v>18987949000</v>
      </c>
      <c r="W294" s="191">
        <f t="shared" si="16"/>
        <v>2377464033.1626434</v>
      </c>
    </row>
    <row r="295" spans="1:23">
      <c r="A295" s="204">
        <v>39301</v>
      </c>
      <c r="B295" s="184" t="s">
        <v>267</v>
      </c>
      <c r="C295" s="188">
        <v>3.8699999999999999E-5</v>
      </c>
      <c r="D295" s="188">
        <v>6.0099999999999997E-5</v>
      </c>
      <c r="E295" s="191">
        <v>385301</v>
      </c>
      <c r="F295" s="190"/>
      <c r="G295" s="191">
        <v>28119</v>
      </c>
      <c r="H295" s="191">
        <v>36719</v>
      </c>
      <c r="I295" s="191">
        <v>77320</v>
      </c>
      <c r="J295" s="191">
        <v>16595</v>
      </c>
      <c r="K295" s="190"/>
      <c r="L295" s="191">
        <v>3867</v>
      </c>
      <c r="M295" s="3"/>
      <c r="N295" s="191">
        <v>0</v>
      </c>
      <c r="O295" s="191">
        <v>113159</v>
      </c>
      <c r="P295" s="190"/>
      <c r="Q295" s="191">
        <v>88250</v>
      </c>
      <c r="R295" s="191">
        <v>-28365</v>
      </c>
      <c r="S295" s="191">
        <v>59885</v>
      </c>
      <c r="T295" s="191">
        <f t="shared" si="14"/>
        <v>734833.6263</v>
      </c>
      <c r="U295" s="191">
        <v>92008</v>
      </c>
      <c r="V295" s="191">
        <f t="shared" si="15"/>
        <v>18987949000</v>
      </c>
      <c r="W295" s="191">
        <f t="shared" si="16"/>
        <v>2377467700.2583981</v>
      </c>
    </row>
    <row r="296" spans="1:23">
      <c r="A296" s="204">
        <v>39400</v>
      </c>
      <c r="B296" s="184" t="s">
        <v>268</v>
      </c>
      <c r="C296" s="188">
        <v>6.0720000000000001E-4</v>
      </c>
      <c r="D296" s="188">
        <v>6.1859999999999997E-4</v>
      </c>
      <c r="E296" s="191">
        <v>6045337</v>
      </c>
      <c r="F296" s="190"/>
      <c r="G296" s="191">
        <v>441193</v>
      </c>
      <c r="H296" s="191">
        <v>576122</v>
      </c>
      <c r="I296" s="191">
        <v>1213144</v>
      </c>
      <c r="J296" s="191">
        <v>18762</v>
      </c>
      <c r="K296" s="190"/>
      <c r="L296" s="191">
        <v>60669</v>
      </c>
      <c r="M296" s="3"/>
      <c r="N296" s="191">
        <v>0</v>
      </c>
      <c r="O296" s="191">
        <v>86881</v>
      </c>
      <c r="P296" s="190"/>
      <c r="Q296" s="191">
        <v>1384630</v>
      </c>
      <c r="R296" s="191">
        <v>12186</v>
      </c>
      <c r="S296" s="191">
        <v>1396816</v>
      </c>
      <c r="T296" s="191">
        <f t="shared" si="14"/>
        <v>11529482.6328</v>
      </c>
      <c r="U296" s="191">
        <v>1443596</v>
      </c>
      <c r="V296" s="191">
        <f t="shared" si="15"/>
        <v>18987949000</v>
      </c>
      <c r="W296" s="191">
        <f t="shared" si="16"/>
        <v>2377463768.115942</v>
      </c>
    </row>
    <row r="297" spans="1:23">
      <c r="A297" s="204">
        <v>39401</v>
      </c>
      <c r="B297" s="184" t="s">
        <v>269</v>
      </c>
      <c r="C297" s="188">
        <v>3.815E-4</v>
      </c>
      <c r="D297" s="188">
        <v>3.213E-4</v>
      </c>
      <c r="E297" s="191">
        <v>3798248</v>
      </c>
      <c r="F297" s="190"/>
      <c r="G297" s="191">
        <v>277199</v>
      </c>
      <c r="H297" s="191">
        <v>361974</v>
      </c>
      <c r="I297" s="191">
        <v>762211</v>
      </c>
      <c r="J297" s="191">
        <v>437239</v>
      </c>
      <c r="K297" s="190"/>
      <c r="L297" s="191">
        <v>38118</v>
      </c>
      <c r="M297" s="3"/>
      <c r="N297" s="191">
        <v>0</v>
      </c>
      <c r="O297" s="191">
        <v>0</v>
      </c>
      <c r="P297" s="190"/>
      <c r="Q297" s="191">
        <v>869954</v>
      </c>
      <c r="R297" s="191">
        <v>269666</v>
      </c>
      <c r="S297" s="191">
        <v>1139620</v>
      </c>
      <c r="T297" s="191">
        <f t="shared" si="14"/>
        <v>7243902.5434999997</v>
      </c>
      <c r="U297" s="191">
        <v>907003</v>
      </c>
      <c r="V297" s="191">
        <f t="shared" si="15"/>
        <v>18987949000</v>
      </c>
      <c r="W297" s="191">
        <f t="shared" si="16"/>
        <v>2377465268.6762776</v>
      </c>
    </row>
    <row r="298" spans="1:23">
      <c r="A298" s="204">
        <v>39500</v>
      </c>
      <c r="B298" s="184" t="s">
        <v>270</v>
      </c>
      <c r="C298" s="188">
        <v>1.9957E-3</v>
      </c>
      <c r="D298" s="188">
        <v>1.9737000000000001E-3</v>
      </c>
      <c r="E298" s="191">
        <v>19869367</v>
      </c>
      <c r="F298" s="190"/>
      <c r="G298" s="191">
        <v>1450080</v>
      </c>
      <c r="H298" s="191">
        <v>1893554</v>
      </c>
      <c r="I298" s="191">
        <v>3987271</v>
      </c>
      <c r="J298" s="191">
        <v>19547</v>
      </c>
      <c r="K298" s="190"/>
      <c r="L298" s="191">
        <v>199402</v>
      </c>
      <c r="M298" s="3"/>
      <c r="N298" s="191">
        <v>0</v>
      </c>
      <c r="O298" s="191">
        <v>85541</v>
      </c>
      <c r="P298" s="190"/>
      <c r="Q298" s="191">
        <v>4550898</v>
      </c>
      <c r="R298" s="191">
        <v>-28467</v>
      </c>
      <c r="S298" s="191">
        <v>4522431</v>
      </c>
      <c r="T298" s="191">
        <f t="shared" si="14"/>
        <v>37894249.819300003</v>
      </c>
      <c r="U298" s="191">
        <v>4744705</v>
      </c>
      <c r="V298" s="191">
        <f t="shared" si="15"/>
        <v>18987949000</v>
      </c>
      <c r="W298" s="191">
        <f t="shared" si="16"/>
        <v>2377464047.7025604</v>
      </c>
    </row>
    <row r="299" spans="1:23">
      <c r="A299" s="204">
        <v>39501</v>
      </c>
      <c r="B299" s="184" t="s">
        <v>271</v>
      </c>
      <c r="C299" s="188">
        <v>5.7800000000000002E-5</v>
      </c>
      <c r="D299" s="188">
        <v>6.7600000000000003E-5</v>
      </c>
      <c r="E299" s="191">
        <v>575462</v>
      </c>
      <c r="F299" s="190"/>
      <c r="G299" s="191">
        <v>41998</v>
      </c>
      <c r="H299" s="191">
        <v>54842</v>
      </c>
      <c r="I299" s="191">
        <v>115480</v>
      </c>
      <c r="J299" s="191">
        <v>3296</v>
      </c>
      <c r="K299" s="190"/>
      <c r="L299" s="191">
        <v>5775</v>
      </c>
      <c r="M299" s="3"/>
      <c r="N299" s="191">
        <v>0</v>
      </c>
      <c r="O299" s="191">
        <v>57016</v>
      </c>
      <c r="P299" s="190"/>
      <c r="Q299" s="191">
        <v>131804</v>
      </c>
      <c r="R299" s="191">
        <v>-21656</v>
      </c>
      <c r="S299" s="191">
        <v>110148</v>
      </c>
      <c r="T299" s="191">
        <f t="shared" si="14"/>
        <v>1097503.4521999999</v>
      </c>
      <c r="U299" s="191">
        <v>137417</v>
      </c>
      <c r="V299" s="191">
        <f t="shared" si="15"/>
        <v>18987949000</v>
      </c>
      <c r="W299" s="191">
        <f t="shared" si="16"/>
        <v>2377456747.4048443</v>
      </c>
    </row>
    <row r="300" spans="1:23">
      <c r="A300" s="204">
        <v>39600</v>
      </c>
      <c r="B300" s="184" t="s">
        <v>272</v>
      </c>
      <c r="C300" s="188">
        <v>6.5008000000000002E-3</v>
      </c>
      <c r="D300" s="188">
        <v>6.5113000000000002E-3</v>
      </c>
      <c r="E300" s="191">
        <v>64722543</v>
      </c>
      <c r="F300" s="190"/>
      <c r="G300" s="191">
        <v>4723494</v>
      </c>
      <c r="H300" s="191">
        <v>6168070</v>
      </c>
      <c r="I300" s="191">
        <v>12988150</v>
      </c>
      <c r="J300" s="191">
        <v>52796</v>
      </c>
      <c r="K300" s="190"/>
      <c r="L300" s="191">
        <v>649534</v>
      </c>
      <c r="M300" s="3"/>
      <c r="N300" s="191">
        <v>0</v>
      </c>
      <c r="O300" s="191">
        <v>50823</v>
      </c>
      <c r="P300" s="190"/>
      <c r="Q300" s="191">
        <v>14824112</v>
      </c>
      <c r="R300" s="191">
        <v>-240622</v>
      </c>
      <c r="S300" s="191">
        <v>14583490</v>
      </c>
      <c r="T300" s="191">
        <f t="shared" si="14"/>
        <v>123436858.8592</v>
      </c>
      <c r="U300" s="191">
        <v>15455418</v>
      </c>
      <c r="V300" s="191">
        <f t="shared" si="15"/>
        <v>18987949000</v>
      </c>
      <c r="W300" s="191">
        <f t="shared" si="16"/>
        <v>2377464004.4302239</v>
      </c>
    </row>
    <row r="301" spans="1:23">
      <c r="A301" s="204">
        <v>39605</v>
      </c>
      <c r="B301" s="184" t="s">
        <v>273</v>
      </c>
      <c r="C301" s="188">
        <v>9.8069999999999993E-4</v>
      </c>
      <c r="D301" s="188">
        <v>9.6020000000000003E-4</v>
      </c>
      <c r="E301" s="191">
        <v>9763936</v>
      </c>
      <c r="F301" s="190"/>
      <c r="G301" s="191">
        <v>712579</v>
      </c>
      <c r="H301" s="191">
        <v>930505</v>
      </c>
      <c r="I301" s="191">
        <v>1959371</v>
      </c>
      <c r="J301" s="191">
        <v>183338</v>
      </c>
      <c r="K301" s="190"/>
      <c r="L301" s="191">
        <v>97988</v>
      </c>
      <c r="M301" s="3"/>
      <c r="N301" s="191">
        <v>0</v>
      </c>
      <c r="O301" s="191">
        <v>5321</v>
      </c>
      <c r="P301" s="190"/>
      <c r="Q301" s="191">
        <v>2236341</v>
      </c>
      <c r="R301" s="191">
        <v>128288</v>
      </c>
      <c r="S301" s="191">
        <v>2364629</v>
      </c>
      <c r="T301" s="191">
        <f t="shared" si="14"/>
        <v>18621481.5843</v>
      </c>
      <c r="U301" s="191">
        <v>2331579</v>
      </c>
      <c r="V301" s="191">
        <f t="shared" si="15"/>
        <v>18987949000</v>
      </c>
      <c r="W301" s="191">
        <f t="shared" si="16"/>
        <v>2377464056.2863264</v>
      </c>
    </row>
    <row r="302" spans="1:23">
      <c r="A302" s="204">
        <v>39700</v>
      </c>
      <c r="B302" s="184" t="s">
        <v>274</v>
      </c>
      <c r="C302" s="188">
        <v>3.6202000000000001E-3</v>
      </c>
      <c r="D302" s="188">
        <v>3.7607000000000001E-3</v>
      </c>
      <c r="E302" s="191">
        <v>36043033</v>
      </c>
      <c r="F302" s="190"/>
      <c r="G302" s="191">
        <v>2630445</v>
      </c>
      <c r="H302" s="191">
        <v>3434907</v>
      </c>
      <c r="I302" s="191">
        <v>7232910</v>
      </c>
      <c r="J302" s="191">
        <v>62766</v>
      </c>
      <c r="K302" s="190"/>
      <c r="L302" s="191">
        <v>361716</v>
      </c>
      <c r="M302" s="3"/>
      <c r="N302" s="191">
        <v>0</v>
      </c>
      <c r="O302" s="191">
        <v>1343099</v>
      </c>
      <c r="P302" s="190"/>
      <c r="Q302" s="191">
        <v>8255330</v>
      </c>
      <c r="R302" s="191">
        <v>-552147</v>
      </c>
      <c r="S302" s="191">
        <v>7703183</v>
      </c>
      <c r="T302" s="191">
        <f t="shared" si="14"/>
        <v>68740172.969799995</v>
      </c>
      <c r="U302" s="191">
        <v>8606895</v>
      </c>
      <c r="V302" s="191">
        <f t="shared" si="15"/>
        <v>18987949000</v>
      </c>
      <c r="W302" s="191">
        <f t="shared" si="16"/>
        <v>2377463952.2678304</v>
      </c>
    </row>
    <row r="303" spans="1:23">
      <c r="A303" s="204">
        <v>39703</v>
      </c>
      <c r="B303" s="184" t="s">
        <v>275</v>
      </c>
      <c r="C303" s="188">
        <v>2.2279999999999999E-4</v>
      </c>
      <c r="D303" s="188">
        <v>1.5559999999999999E-4</v>
      </c>
      <c r="E303" s="191">
        <v>2218217</v>
      </c>
      <c r="F303" s="190"/>
      <c r="G303" s="191">
        <v>161887</v>
      </c>
      <c r="H303" s="191">
        <v>211396</v>
      </c>
      <c r="I303" s="191">
        <v>445139</v>
      </c>
      <c r="J303" s="191">
        <v>351515</v>
      </c>
      <c r="K303" s="190"/>
      <c r="L303" s="191">
        <v>22261</v>
      </c>
      <c r="M303" s="3"/>
      <c r="N303" s="191">
        <v>0</v>
      </c>
      <c r="O303" s="191">
        <v>0</v>
      </c>
      <c r="P303" s="190"/>
      <c r="Q303" s="191">
        <v>508062</v>
      </c>
      <c r="R303" s="191">
        <v>222233</v>
      </c>
      <c r="S303" s="191">
        <v>730295</v>
      </c>
      <c r="T303" s="191">
        <f t="shared" si="14"/>
        <v>4230515.0372000001</v>
      </c>
      <c r="U303" s="191">
        <v>529699</v>
      </c>
      <c r="V303" s="191">
        <f t="shared" si="15"/>
        <v>18987949000</v>
      </c>
      <c r="W303" s="191">
        <f t="shared" si="16"/>
        <v>2377464093.3572712</v>
      </c>
    </row>
    <row r="304" spans="1:23">
      <c r="A304" s="204">
        <v>39705</v>
      </c>
      <c r="B304" s="184" t="s">
        <v>276</v>
      </c>
      <c r="C304" s="188">
        <v>8.8020000000000004E-4</v>
      </c>
      <c r="D304" s="188">
        <v>9.0359999999999995E-4</v>
      </c>
      <c r="E304" s="191">
        <v>8763350</v>
      </c>
      <c r="F304" s="190"/>
      <c r="G304" s="191">
        <v>639555</v>
      </c>
      <c r="H304" s="191">
        <v>835149</v>
      </c>
      <c r="I304" s="191">
        <v>1758579</v>
      </c>
      <c r="J304" s="191">
        <v>49409</v>
      </c>
      <c r="K304" s="190"/>
      <c r="L304" s="191">
        <v>87946</v>
      </c>
      <c r="M304" s="3"/>
      <c r="N304" s="191">
        <v>0</v>
      </c>
      <c r="O304" s="191">
        <v>52279</v>
      </c>
      <c r="P304" s="190"/>
      <c r="Q304" s="191">
        <v>2007166</v>
      </c>
      <c r="R304" s="191">
        <v>81745</v>
      </c>
      <c r="S304" s="191">
        <v>2088911</v>
      </c>
      <c r="T304" s="191">
        <f t="shared" si="14"/>
        <v>16713192.709800001</v>
      </c>
      <c r="U304" s="191">
        <v>2092644</v>
      </c>
      <c r="V304" s="191">
        <f t="shared" si="15"/>
        <v>18987949000</v>
      </c>
      <c r="W304" s="191">
        <f t="shared" si="16"/>
        <v>2377464212.6789365</v>
      </c>
    </row>
    <row r="305" spans="1:23">
      <c r="A305" s="204">
        <v>39800</v>
      </c>
      <c r="B305" s="184" t="s">
        <v>277</v>
      </c>
      <c r="C305" s="188">
        <v>4.2485999999999999E-3</v>
      </c>
      <c r="D305" s="188">
        <v>4.2407E-3</v>
      </c>
      <c r="E305" s="191">
        <v>42299440</v>
      </c>
      <c r="F305" s="190"/>
      <c r="G305" s="191">
        <v>3087041</v>
      </c>
      <c r="H305" s="191">
        <v>4031144</v>
      </c>
      <c r="I305" s="191">
        <v>8488410</v>
      </c>
      <c r="J305" s="191">
        <v>0</v>
      </c>
      <c r="K305" s="190"/>
      <c r="L305" s="191">
        <v>424503</v>
      </c>
      <c r="M305" s="3"/>
      <c r="N305" s="191">
        <v>0</v>
      </c>
      <c r="O305" s="191">
        <v>379246</v>
      </c>
      <c r="P305" s="190"/>
      <c r="Q305" s="191">
        <v>9688304</v>
      </c>
      <c r="R305" s="191">
        <v>-420397</v>
      </c>
      <c r="S305" s="191">
        <v>9267907</v>
      </c>
      <c r="T305" s="191">
        <f t="shared" si="14"/>
        <v>80672200.121399999</v>
      </c>
      <c r="U305" s="191">
        <v>10100894</v>
      </c>
      <c r="V305" s="191">
        <f t="shared" si="15"/>
        <v>18987949000</v>
      </c>
      <c r="W305" s="191">
        <f t="shared" si="16"/>
        <v>2377464105.8230948</v>
      </c>
    </row>
    <row r="306" spans="1:23">
      <c r="A306" s="204">
        <v>39805</v>
      </c>
      <c r="B306" s="184" t="s">
        <v>278</v>
      </c>
      <c r="C306" s="188">
        <v>4.7249999999999999E-4</v>
      </c>
      <c r="D306" s="188">
        <v>5.0589999999999999E-4</v>
      </c>
      <c r="E306" s="191">
        <v>4704252</v>
      </c>
      <c r="F306" s="190"/>
      <c r="G306" s="191">
        <v>343319</v>
      </c>
      <c r="H306" s="191">
        <v>448316</v>
      </c>
      <c r="I306" s="191">
        <v>944022</v>
      </c>
      <c r="J306" s="191">
        <v>86735</v>
      </c>
      <c r="K306" s="190"/>
      <c r="L306" s="191">
        <v>47210</v>
      </c>
      <c r="M306" s="3"/>
      <c r="N306" s="191">
        <v>0</v>
      </c>
      <c r="O306" s="191">
        <v>89627</v>
      </c>
      <c r="P306" s="190"/>
      <c r="Q306" s="191">
        <v>1077466</v>
      </c>
      <c r="R306" s="191">
        <v>6607</v>
      </c>
      <c r="S306" s="191">
        <v>1084073</v>
      </c>
      <c r="T306" s="191">
        <f t="shared" si="14"/>
        <v>8971805.9024999999</v>
      </c>
      <c r="U306" s="191">
        <v>1123352</v>
      </c>
      <c r="V306" s="191">
        <f t="shared" si="15"/>
        <v>18987949000</v>
      </c>
      <c r="W306" s="191">
        <f t="shared" si="16"/>
        <v>2377464550.2645502</v>
      </c>
    </row>
    <row r="307" spans="1:23">
      <c r="A307" s="204">
        <v>39900</v>
      </c>
      <c r="B307" s="184" t="s">
        <v>279</v>
      </c>
      <c r="C307" s="188">
        <v>2.0730000000000002E-3</v>
      </c>
      <c r="D307" s="188">
        <v>2.1381E-3</v>
      </c>
      <c r="E307" s="191">
        <v>20638972</v>
      </c>
      <c r="F307" s="190"/>
      <c r="G307" s="191">
        <v>1506246</v>
      </c>
      <c r="H307" s="191">
        <v>1966898</v>
      </c>
      <c r="I307" s="191">
        <v>4141711</v>
      </c>
      <c r="J307" s="191">
        <v>23838</v>
      </c>
      <c r="K307" s="190"/>
      <c r="L307" s="191">
        <v>207126</v>
      </c>
      <c r="M307" s="3"/>
      <c r="N307" s="191">
        <v>0</v>
      </c>
      <c r="O307" s="191">
        <v>321137</v>
      </c>
      <c r="P307" s="190"/>
      <c r="Q307" s="191">
        <v>4727170</v>
      </c>
      <c r="R307" s="191">
        <v>-176741</v>
      </c>
      <c r="S307" s="191">
        <v>4550429</v>
      </c>
      <c r="T307" s="191">
        <f t="shared" si="14"/>
        <v>39362018.277000003</v>
      </c>
      <c r="U307" s="191">
        <v>4928483</v>
      </c>
      <c r="V307" s="191">
        <f t="shared" si="15"/>
        <v>18987949000</v>
      </c>
      <c r="W307" s="191">
        <f t="shared" si="16"/>
        <v>2377464061.7462611</v>
      </c>
    </row>
    <row r="308" spans="1:23">
      <c r="A308" s="204">
        <v>51000</v>
      </c>
      <c r="B308" s="184" t="s">
        <v>369</v>
      </c>
      <c r="C308" s="188">
        <v>2.93187E-2</v>
      </c>
      <c r="D308" s="188">
        <v>3.04433E-2</v>
      </c>
      <c r="E308" s="191">
        <v>291899587</v>
      </c>
      <c r="F308" s="190"/>
      <c r="G308" s="191">
        <v>21303026</v>
      </c>
      <c r="H308" s="191">
        <v>27818081</v>
      </c>
      <c r="I308" s="191">
        <v>58576740</v>
      </c>
      <c r="J308" s="191">
        <v>630444</v>
      </c>
      <c r="K308" s="190"/>
      <c r="L308" s="191">
        <v>2929407</v>
      </c>
      <c r="M308" s="3"/>
      <c r="N308" s="191">
        <v>0</v>
      </c>
      <c r="O308" s="191">
        <v>5514845</v>
      </c>
      <c r="P308" s="190"/>
      <c r="Q308" s="191">
        <v>66856956</v>
      </c>
      <c r="R308" s="191">
        <v>-1963979</v>
      </c>
      <c r="S308" s="191">
        <v>64892977</v>
      </c>
      <c r="T308" s="191">
        <f t="shared" si="14"/>
        <v>556701980.34630001</v>
      </c>
      <c r="U308" s="191">
        <v>69704154</v>
      </c>
      <c r="V308" s="191">
        <f t="shared" si="15"/>
        <v>18987949000</v>
      </c>
      <c r="W308" s="191">
        <f t="shared" si="16"/>
        <v>2377464007.6128888</v>
      </c>
    </row>
    <row r="309" spans="1:23">
      <c r="A309" s="204">
        <v>51000.2</v>
      </c>
      <c r="B309" s="184" t="s">
        <v>370</v>
      </c>
      <c r="C309" s="188">
        <v>2.87E-5</v>
      </c>
      <c r="D309" s="188">
        <v>1.95E-5</v>
      </c>
      <c r="E309" s="191">
        <v>285740</v>
      </c>
      <c r="F309" s="190"/>
      <c r="G309" s="191">
        <v>20853</v>
      </c>
      <c r="H309" s="191">
        <v>27231</v>
      </c>
      <c r="I309" s="191">
        <v>57341</v>
      </c>
      <c r="J309" s="191">
        <v>56774</v>
      </c>
      <c r="K309" s="190"/>
      <c r="L309" s="191">
        <v>2868</v>
      </c>
      <c r="M309" s="3"/>
      <c r="N309" s="191">
        <v>0</v>
      </c>
      <c r="O309" s="191">
        <v>21629</v>
      </c>
      <c r="P309" s="190"/>
      <c r="Q309" s="191">
        <v>65446</v>
      </c>
      <c r="R309" s="191">
        <v>5467</v>
      </c>
      <c r="S309" s="191">
        <v>70913</v>
      </c>
      <c r="T309" s="191">
        <f t="shared" si="14"/>
        <v>544954.13630000001</v>
      </c>
      <c r="U309" s="191">
        <v>68233</v>
      </c>
      <c r="V309" s="191">
        <f t="shared" si="15"/>
        <v>18987949000</v>
      </c>
      <c r="W309" s="191">
        <f t="shared" si="16"/>
        <v>2377456445.9930315</v>
      </c>
    </row>
    <row r="310" spans="1:23">
      <c r="A310" s="204">
        <v>51000.3</v>
      </c>
      <c r="B310" s="184" t="s">
        <v>371</v>
      </c>
      <c r="C310" s="188">
        <v>8.0150000000000002E-4</v>
      </c>
      <c r="D310" s="188">
        <v>7.3510000000000003E-4</v>
      </c>
      <c r="E310" s="191">
        <v>7979805</v>
      </c>
      <c r="F310" s="190"/>
      <c r="G310" s="191">
        <v>582372</v>
      </c>
      <c r="H310" s="191">
        <v>760477</v>
      </c>
      <c r="I310" s="191">
        <v>1601342</v>
      </c>
      <c r="J310" s="191">
        <v>343849</v>
      </c>
      <c r="K310" s="190"/>
      <c r="L310" s="191">
        <v>80083</v>
      </c>
      <c r="M310" s="3"/>
      <c r="N310" s="191">
        <v>0</v>
      </c>
      <c r="O310" s="191">
        <v>38615</v>
      </c>
      <c r="P310" s="190"/>
      <c r="Q310" s="191">
        <v>1827702</v>
      </c>
      <c r="R310" s="191">
        <v>112441</v>
      </c>
      <c r="S310" s="191">
        <v>1940143</v>
      </c>
      <c r="T310" s="191">
        <f t="shared" si="14"/>
        <v>15218841.123500001</v>
      </c>
      <c r="U310" s="191">
        <v>1905537</v>
      </c>
      <c r="V310" s="191">
        <f t="shared" si="15"/>
        <v>18987949000</v>
      </c>
      <c r="W310" s="191">
        <f t="shared" si="16"/>
        <v>2377463505.9263878</v>
      </c>
    </row>
    <row r="311" spans="1:23" s="184" customFormat="1">
      <c r="A311" s="204"/>
      <c r="C311" s="188"/>
      <c r="D311" s="188"/>
      <c r="E311" s="191"/>
      <c r="F311" s="190"/>
      <c r="G311" s="191"/>
      <c r="H311" s="191"/>
      <c r="I311" s="191"/>
      <c r="J311" s="191"/>
      <c r="K311" s="190"/>
      <c r="L311" s="191"/>
      <c r="M311" s="3"/>
      <c r="N311" s="191"/>
      <c r="O311" s="191"/>
      <c r="P311" s="190"/>
      <c r="Q311" s="191"/>
      <c r="R311" s="191"/>
      <c r="S311" s="191"/>
      <c r="T311" s="191"/>
      <c r="U311" s="191"/>
      <c r="V311" s="260">
        <f>+V310-SUM(E7:E310)</f>
        <v>8548329598</v>
      </c>
    </row>
    <row r="312" spans="1:23" s="184" customFormat="1">
      <c r="A312" s="204"/>
      <c r="C312" s="188"/>
      <c r="D312" s="188"/>
      <c r="E312" s="191"/>
      <c r="F312" s="190"/>
      <c r="G312" s="191"/>
      <c r="H312" s="191"/>
      <c r="I312" s="191"/>
      <c r="J312" s="191"/>
      <c r="K312" s="190"/>
      <c r="L312" s="191"/>
      <c r="M312" s="3"/>
      <c r="N312" s="191"/>
      <c r="O312" s="191"/>
      <c r="P312" s="190"/>
      <c r="Q312" s="191"/>
      <c r="R312" s="191"/>
      <c r="S312" s="191"/>
      <c r="T312" s="191"/>
      <c r="U312" s="191"/>
    </row>
    <row r="313" spans="1:23" s="184" customFormat="1">
      <c r="A313" s="204"/>
      <c r="C313" s="188"/>
      <c r="D313" s="188"/>
      <c r="E313" s="191"/>
      <c r="F313" s="190"/>
      <c r="G313" s="191"/>
      <c r="H313" s="191"/>
      <c r="I313" s="191"/>
      <c r="J313" s="191"/>
      <c r="K313" s="190"/>
      <c r="L313" s="191"/>
      <c r="M313" s="3"/>
      <c r="N313" s="191"/>
      <c r="O313" s="191"/>
      <c r="P313" s="190"/>
      <c r="Q313" s="191"/>
      <c r="R313" s="191"/>
      <c r="S313" s="191"/>
      <c r="T313" s="191"/>
      <c r="U313" s="191"/>
    </row>
    <row r="314" spans="1:23" s="184" customFormat="1">
      <c r="A314" s="204"/>
      <c r="C314" s="188"/>
      <c r="D314" s="188"/>
      <c r="E314" s="191"/>
      <c r="F314" s="190"/>
      <c r="G314" s="191"/>
      <c r="H314" s="191"/>
      <c r="I314" s="191"/>
      <c r="J314" s="191"/>
      <c r="K314" s="190"/>
      <c r="L314" s="191"/>
      <c r="M314" s="3"/>
      <c r="N314" s="191"/>
      <c r="O314" s="191"/>
      <c r="P314" s="190"/>
      <c r="Q314" s="191"/>
      <c r="R314" s="191"/>
      <c r="S314" s="191"/>
      <c r="T314" s="191"/>
      <c r="U314" s="191"/>
    </row>
    <row r="315" spans="1:23">
      <c r="A315" s="192"/>
      <c r="B315" s="193"/>
      <c r="C315" s="194"/>
      <c r="D315" s="194"/>
      <c r="E315" s="190"/>
      <c r="F315" s="190"/>
      <c r="G315" s="195"/>
      <c r="H315" s="195"/>
      <c r="I315" s="195"/>
      <c r="J315" s="190"/>
      <c r="K315" s="190"/>
      <c r="L315" s="195"/>
      <c r="M315" s="195"/>
      <c r="N315" s="195"/>
      <c r="O315" s="190"/>
      <c r="P315" s="190"/>
      <c r="Q315" s="195"/>
      <c r="R315" s="196"/>
      <c r="S315" s="196"/>
      <c r="T315" s="196"/>
      <c r="U315" s="196"/>
    </row>
    <row r="316" spans="1:23">
      <c r="A316" s="184"/>
      <c r="B316" s="184"/>
      <c r="C316" s="183">
        <f>SUM(C8:C26)+SUM(C29:C310)</f>
        <v>1.0000000000000002</v>
      </c>
      <c r="D316" s="183">
        <f t="shared" ref="D316:U316" si="17">SUM(D8:D26)+SUM(D29:D310)</f>
        <v>0.99999999999999978</v>
      </c>
      <c r="E316" s="190">
        <f t="shared" si="17"/>
        <v>9956088997</v>
      </c>
      <c r="F316" s="190"/>
      <c r="G316" s="190">
        <f t="shared" si="17"/>
        <v>726602001</v>
      </c>
      <c r="H316" s="190">
        <f t="shared" si="17"/>
        <v>948817000</v>
      </c>
      <c r="I316" s="190">
        <f t="shared" si="17"/>
        <v>1997931003</v>
      </c>
      <c r="J316" s="190">
        <f t="shared" si="17"/>
        <v>111458981</v>
      </c>
      <c r="K316" s="190"/>
      <c r="L316" s="190">
        <f t="shared" si="17"/>
        <v>99915995</v>
      </c>
      <c r="M316" s="190"/>
      <c r="N316" s="190"/>
      <c r="O316" s="190">
        <f t="shared" si="17"/>
        <v>111458461</v>
      </c>
      <c r="P316" s="190"/>
      <c r="Q316" s="190">
        <f t="shared" si="17"/>
        <v>2280352001</v>
      </c>
      <c r="R316" s="190">
        <f t="shared" si="17"/>
        <v>-425</v>
      </c>
      <c r="S316" s="190">
        <f t="shared" si="17"/>
        <v>2280351576</v>
      </c>
      <c r="T316" s="190">
        <f t="shared" si="17"/>
        <v>18987949000.000008</v>
      </c>
      <c r="U316" s="190">
        <f t="shared" si="17"/>
        <v>2377463993</v>
      </c>
    </row>
    <row r="317" spans="1:23" s="184" customFormat="1">
      <c r="C317" s="183"/>
      <c r="D317" s="183"/>
      <c r="E317" s="190"/>
      <c r="F317" s="190"/>
      <c r="G317" s="190"/>
      <c r="H317" s="190"/>
      <c r="I317" s="190"/>
      <c r="J317" s="190"/>
      <c r="K317" s="190"/>
      <c r="L317" s="190"/>
      <c r="M317" s="190"/>
      <c r="N317" s="190"/>
      <c r="O317" s="190"/>
      <c r="P317" s="190"/>
      <c r="Q317" s="190"/>
      <c r="R317" s="190"/>
      <c r="S317" s="190"/>
      <c r="T317" s="190"/>
      <c r="U317" s="190"/>
    </row>
    <row r="318" spans="1:23">
      <c r="A318" s="221" t="s">
        <v>467</v>
      </c>
      <c r="B318" s="197"/>
      <c r="C318" s="198"/>
      <c r="D318" s="199"/>
      <c r="E318" s="200"/>
      <c r="F318" s="201"/>
      <c r="G318" s="200"/>
      <c r="H318" s="200"/>
      <c r="I318" s="200"/>
      <c r="J318" s="200"/>
      <c r="K318" s="201"/>
      <c r="L318" s="200"/>
      <c r="M318" s="200"/>
      <c r="N318" s="200"/>
      <c r="O318" s="200"/>
      <c r="P318" s="201"/>
      <c r="Q318" s="200"/>
      <c r="R318" s="200"/>
      <c r="S318" s="200"/>
    </row>
    <row r="319" spans="1:23" hidden="1">
      <c r="A319" s="184"/>
      <c r="B319" s="205" t="s">
        <v>430</v>
      </c>
      <c r="C319" s="202" t="s">
        <v>431</v>
      </c>
      <c r="D319" s="184"/>
      <c r="E319" s="196"/>
      <c r="F319" s="184"/>
      <c r="G319" s="196"/>
      <c r="H319" s="196"/>
      <c r="I319" s="196"/>
      <c r="J319" s="196"/>
      <c r="K319" s="196"/>
      <c r="L319" s="196"/>
      <c r="M319" s="196"/>
      <c r="N319" s="196"/>
      <c r="O319" s="196"/>
      <c r="P319" s="184"/>
      <c r="Q319" s="196"/>
      <c r="R319" s="184"/>
      <c r="S319" s="196"/>
    </row>
    <row r="320" spans="1:23" hidden="1">
      <c r="A320" s="184"/>
      <c r="B320" s="184" t="s">
        <v>131</v>
      </c>
      <c r="C320" s="204">
        <v>33501</v>
      </c>
      <c r="D320" s="184"/>
      <c r="E320" s="196"/>
      <c r="F320" s="184"/>
      <c r="G320" s="184"/>
      <c r="H320" s="184"/>
      <c r="I320" s="184"/>
      <c r="J320" s="184"/>
      <c r="K320" s="184"/>
      <c r="L320" s="184"/>
      <c r="N320" s="184"/>
      <c r="O320" s="184"/>
      <c r="P320" s="184"/>
      <c r="Q320" s="184"/>
      <c r="R320" s="184"/>
      <c r="S320" s="184"/>
    </row>
    <row r="321" spans="2:3" hidden="1">
      <c r="B321" s="184" t="s">
        <v>191</v>
      </c>
      <c r="C321" s="204">
        <v>36301</v>
      </c>
    </row>
    <row r="322" spans="2:3" hidden="1">
      <c r="B322" s="184" t="s">
        <v>4</v>
      </c>
      <c r="C322" s="204">
        <v>10800</v>
      </c>
    </row>
    <row r="323" spans="2:3" hidden="1">
      <c r="B323" s="184" t="s">
        <v>58</v>
      </c>
      <c r="C323" s="204">
        <v>30105</v>
      </c>
    </row>
    <row r="324" spans="2:3" hidden="1">
      <c r="B324" s="184" t="s">
        <v>54</v>
      </c>
      <c r="C324" s="204">
        <v>30100</v>
      </c>
    </row>
    <row r="325" spans="2:3" hidden="1">
      <c r="B325" s="184" t="s">
        <v>59</v>
      </c>
      <c r="C325" s="204">
        <v>30200</v>
      </c>
    </row>
    <row r="326" spans="2:3" hidden="1">
      <c r="B326" s="184" t="s">
        <v>60</v>
      </c>
      <c r="C326" s="204">
        <v>30300</v>
      </c>
    </row>
    <row r="327" spans="2:3" hidden="1">
      <c r="B327" s="184" t="s">
        <v>395</v>
      </c>
      <c r="C327" s="204">
        <v>34901</v>
      </c>
    </row>
    <row r="328" spans="2:3" hidden="1">
      <c r="B328" s="184" t="s">
        <v>61</v>
      </c>
      <c r="C328" s="204">
        <v>30400</v>
      </c>
    </row>
    <row r="329" spans="2:3" hidden="1">
      <c r="B329" s="184" t="s">
        <v>33</v>
      </c>
      <c r="C329" s="204">
        <v>20100</v>
      </c>
    </row>
    <row r="330" spans="2:3" hidden="1">
      <c r="B330" s="184" t="s">
        <v>210</v>
      </c>
      <c r="C330" s="204">
        <v>36901</v>
      </c>
    </row>
    <row r="331" spans="2:3" hidden="1">
      <c r="B331" s="184" t="s">
        <v>128</v>
      </c>
      <c r="C331" s="204">
        <v>33402</v>
      </c>
    </row>
    <row r="332" spans="2:3" hidden="1">
      <c r="B332" s="184" t="s">
        <v>63</v>
      </c>
      <c r="C332" s="204">
        <v>30500</v>
      </c>
    </row>
    <row r="333" spans="2:3" hidden="1">
      <c r="B333" s="184" t="s">
        <v>225</v>
      </c>
      <c r="C333" s="204">
        <v>37610</v>
      </c>
    </row>
    <row r="334" spans="2:3" hidden="1">
      <c r="B334" s="184" t="s">
        <v>77</v>
      </c>
      <c r="C334" s="204">
        <v>31110</v>
      </c>
    </row>
    <row r="335" spans="2:3" hidden="1">
      <c r="B335" s="184" t="s">
        <v>76</v>
      </c>
      <c r="C335" s="204">
        <v>31105</v>
      </c>
    </row>
    <row r="336" spans="2:3" hidden="1">
      <c r="B336" s="184" t="s">
        <v>64</v>
      </c>
      <c r="C336" s="204">
        <v>30600</v>
      </c>
    </row>
    <row r="337" spans="2:3" hidden="1">
      <c r="B337" s="184" t="s">
        <v>26</v>
      </c>
      <c r="C337" s="204">
        <v>18600</v>
      </c>
    </row>
    <row r="338" spans="2:3" hidden="1">
      <c r="B338" s="184" t="s">
        <v>124</v>
      </c>
      <c r="C338" s="204">
        <v>33206</v>
      </c>
    </row>
    <row r="339" spans="2:3" hidden="1">
      <c r="B339" s="184" t="s">
        <v>67</v>
      </c>
      <c r="C339" s="204">
        <v>30705</v>
      </c>
    </row>
    <row r="340" spans="2:3" hidden="1">
      <c r="B340" s="184" t="s">
        <v>66</v>
      </c>
      <c r="C340" s="204">
        <v>30700</v>
      </c>
    </row>
    <row r="341" spans="2:3" hidden="1">
      <c r="B341" s="184" t="s">
        <v>68</v>
      </c>
      <c r="C341" s="204">
        <v>30800</v>
      </c>
    </row>
    <row r="342" spans="2:3" hidden="1">
      <c r="B342" s="184" t="s">
        <v>232</v>
      </c>
      <c r="C342" s="204">
        <v>37901</v>
      </c>
    </row>
    <row r="343" spans="2:3" hidden="1">
      <c r="B343" s="184" t="s">
        <v>70</v>
      </c>
      <c r="C343" s="204">
        <v>30905</v>
      </c>
    </row>
    <row r="344" spans="2:3" hidden="1">
      <c r="B344" s="184" t="s">
        <v>69</v>
      </c>
      <c r="C344" s="204">
        <v>30900</v>
      </c>
    </row>
    <row r="345" spans="2:3" hidden="1">
      <c r="B345" s="184" t="s">
        <v>149</v>
      </c>
      <c r="C345" s="204">
        <v>34505</v>
      </c>
    </row>
    <row r="346" spans="2:3" hidden="1">
      <c r="B346" s="184" t="s">
        <v>255</v>
      </c>
      <c r="C346" s="204">
        <v>38801</v>
      </c>
    </row>
    <row r="347" spans="2:3" hidden="1">
      <c r="B347" s="184" t="s">
        <v>247</v>
      </c>
      <c r="C347" s="204">
        <v>38601</v>
      </c>
    </row>
    <row r="348" spans="2:3" hidden="1">
      <c r="B348" s="184" t="s">
        <v>72</v>
      </c>
      <c r="C348" s="204">
        <v>31005</v>
      </c>
    </row>
    <row r="349" spans="2:3" hidden="1">
      <c r="B349" s="184" t="s">
        <v>71</v>
      </c>
      <c r="C349" s="204">
        <v>31000</v>
      </c>
    </row>
    <row r="350" spans="2:3" hidden="1">
      <c r="B350" s="184" t="s">
        <v>73</v>
      </c>
      <c r="C350" s="204">
        <v>31100</v>
      </c>
    </row>
    <row r="351" spans="2:3" hidden="1">
      <c r="B351" s="184" t="s">
        <v>78</v>
      </c>
      <c r="C351" s="204">
        <v>31200</v>
      </c>
    </row>
    <row r="352" spans="2:3" hidden="1">
      <c r="B352" s="184" t="s">
        <v>80</v>
      </c>
      <c r="C352" s="204">
        <v>31300</v>
      </c>
    </row>
    <row r="353" spans="2:3" hidden="1">
      <c r="B353" s="184" t="s">
        <v>84</v>
      </c>
      <c r="C353" s="204">
        <v>31405</v>
      </c>
    </row>
    <row r="354" spans="2:3" hidden="1">
      <c r="B354" s="184" t="s">
        <v>83</v>
      </c>
      <c r="C354" s="204">
        <v>31400</v>
      </c>
    </row>
    <row r="355" spans="2:3" hidden="1">
      <c r="B355" s="184" t="s">
        <v>85</v>
      </c>
      <c r="C355" s="204">
        <v>31500</v>
      </c>
    </row>
    <row r="356" spans="2:3" hidden="1">
      <c r="B356" s="184" t="s">
        <v>199</v>
      </c>
      <c r="C356" s="204">
        <v>36505</v>
      </c>
    </row>
    <row r="357" spans="2:3" hidden="1">
      <c r="B357" s="184" t="s">
        <v>197</v>
      </c>
      <c r="C357" s="204">
        <v>36501</v>
      </c>
    </row>
    <row r="358" spans="2:3" hidden="1">
      <c r="B358" s="184" t="s">
        <v>461</v>
      </c>
      <c r="C358" s="204">
        <v>31601</v>
      </c>
    </row>
    <row r="359" spans="2:3" hidden="1">
      <c r="B359" s="184" t="s">
        <v>81</v>
      </c>
      <c r="C359" s="204">
        <v>31301</v>
      </c>
    </row>
    <row r="360" spans="2:3" hidden="1">
      <c r="B360" s="184" t="s">
        <v>87</v>
      </c>
      <c r="C360" s="204">
        <v>31605</v>
      </c>
    </row>
    <row r="361" spans="2:3" hidden="1">
      <c r="B361" s="184" t="s">
        <v>86</v>
      </c>
      <c r="C361" s="204">
        <v>31600</v>
      </c>
    </row>
    <row r="362" spans="2:3" hidden="1">
      <c r="B362" s="184" t="s">
        <v>265</v>
      </c>
      <c r="C362" s="204">
        <v>39209</v>
      </c>
    </row>
    <row r="363" spans="2:3" hidden="1">
      <c r="B363" s="184" t="s">
        <v>88</v>
      </c>
      <c r="C363" s="204">
        <v>31700</v>
      </c>
    </row>
    <row r="364" spans="2:3" hidden="1">
      <c r="B364" s="184" t="s">
        <v>89</v>
      </c>
      <c r="C364" s="204">
        <v>31800</v>
      </c>
    </row>
    <row r="365" spans="2:3" hidden="1">
      <c r="B365" s="184" t="s">
        <v>90</v>
      </c>
      <c r="C365" s="204">
        <v>31805</v>
      </c>
    </row>
    <row r="366" spans="2:3" hidden="1">
      <c r="B366" s="184" t="s">
        <v>164</v>
      </c>
      <c r="C366" s="204">
        <v>35305</v>
      </c>
    </row>
    <row r="367" spans="2:3" hidden="1">
      <c r="B367" s="184" t="s">
        <v>120</v>
      </c>
      <c r="C367" s="204">
        <v>33202</v>
      </c>
    </row>
    <row r="368" spans="2:3" hidden="1">
      <c r="B368" s="184" t="s">
        <v>180</v>
      </c>
      <c r="C368" s="204">
        <v>36005</v>
      </c>
    </row>
    <row r="369" spans="2:3" hidden="1">
      <c r="B369" s="184" t="s">
        <v>399</v>
      </c>
      <c r="C369" s="204">
        <v>36810</v>
      </c>
    </row>
    <row r="370" spans="2:3" hidden="1">
      <c r="B370" s="184" t="s">
        <v>184</v>
      </c>
      <c r="C370" s="204">
        <v>36009</v>
      </c>
    </row>
    <row r="371" spans="2:3" hidden="1">
      <c r="B371" s="184" t="s">
        <v>176</v>
      </c>
      <c r="C371" s="204">
        <v>36000</v>
      </c>
    </row>
    <row r="372" spans="2:3" hidden="1">
      <c r="B372" s="184" t="s">
        <v>93</v>
      </c>
      <c r="C372" s="204">
        <v>31900</v>
      </c>
    </row>
    <row r="373" spans="2:3" hidden="1">
      <c r="B373" s="184" t="s">
        <v>94</v>
      </c>
      <c r="C373" s="204">
        <v>32000</v>
      </c>
    </row>
    <row r="374" spans="2:3" hidden="1">
      <c r="B374" s="184" t="s">
        <v>166</v>
      </c>
      <c r="C374" s="204">
        <v>35401</v>
      </c>
    </row>
    <row r="375" spans="2:3" hidden="1">
      <c r="B375" s="184" t="s">
        <v>97</v>
      </c>
      <c r="C375" s="204">
        <v>32200</v>
      </c>
    </row>
    <row r="376" spans="2:3" hidden="1">
      <c r="B376" s="184" t="s">
        <v>391</v>
      </c>
      <c r="C376" s="204">
        <v>32305</v>
      </c>
    </row>
    <row r="377" spans="2:3" hidden="1">
      <c r="B377" s="184" t="s">
        <v>98</v>
      </c>
      <c r="C377" s="204">
        <v>32300</v>
      </c>
    </row>
    <row r="378" spans="2:3" hidden="1">
      <c r="B378" s="184" t="s">
        <v>240</v>
      </c>
      <c r="C378" s="204">
        <v>38210</v>
      </c>
    </row>
    <row r="379" spans="2:3" hidden="1">
      <c r="B379" s="184" t="s">
        <v>55</v>
      </c>
      <c r="C379" s="204">
        <v>30102</v>
      </c>
    </row>
    <row r="380" spans="2:3" hidden="1">
      <c r="B380" s="184" t="s">
        <v>204</v>
      </c>
      <c r="C380" s="204">
        <v>36705</v>
      </c>
    </row>
    <row r="381" spans="2:3" hidden="1">
      <c r="B381" s="184" t="s">
        <v>213</v>
      </c>
      <c r="C381" s="204">
        <v>37005</v>
      </c>
    </row>
    <row r="382" spans="2:3" hidden="1">
      <c r="B382" s="184" t="s">
        <v>100</v>
      </c>
      <c r="C382" s="204">
        <v>32400</v>
      </c>
    </row>
    <row r="383" spans="2:3" hidden="1">
      <c r="B383" s="184" t="s">
        <v>177</v>
      </c>
      <c r="C383" s="204">
        <v>36001</v>
      </c>
    </row>
    <row r="384" spans="2:3" hidden="1">
      <c r="B384" s="184" t="s">
        <v>31</v>
      </c>
      <c r="C384" s="204">
        <v>19005</v>
      </c>
    </row>
    <row r="385" spans="2:3" hidden="1">
      <c r="B385" s="184" t="s">
        <v>179</v>
      </c>
      <c r="C385" s="204">
        <v>36003</v>
      </c>
    </row>
    <row r="386" spans="2:3" hidden="1">
      <c r="B386" s="184" t="s">
        <v>116</v>
      </c>
      <c r="C386" s="204">
        <v>33027</v>
      </c>
    </row>
    <row r="387" spans="2:3" hidden="1">
      <c r="B387" s="184" t="s">
        <v>396</v>
      </c>
      <c r="C387" s="204">
        <v>36004</v>
      </c>
    </row>
    <row r="388" spans="2:3" hidden="1">
      <c r="B388" s="184" t="s">
        <v>105</v>
      </c>
      <c r="C388" s="204">
        <v>32505</v>
      </c>
    </row>
    <row r="389" spans="2:3" hidden="1">
      <c r="B389" s="184" t="s">
        <v>106</v>
      </c>
      <c r="C389" s="204">
        <v>32600</v>
      </c>
    </row>
    <row r="390" spans="2:3" hidden="1">
      <c r="B390" s="184" t="s">
        <v>108</v>
      </c>
      <c r="C390" s="204">
        <v>32700</v>
      </c>
    </row>
    <row r="391" spans="2:3" hidden="1">
      <c r="B391" s="184" t="s">
        <v>109</v>
      </c>
      <c r="C391" s="204">
        <v>32800</v>
      </c>
    </row>
    <row r="392" spans="2:3" hidden="1">
      <c r="B392" s="184" t="s">
        <v>111</v>
      </c>
      <c r="C392" s="204">
        <v>32905</v>
      </c>
    </row>
    <row r="393" spans="2:3" hidden="1">
      <c r="B393" s="184" t="s">
        <v>110</v>
      </c>
      <c r="C393" s="204">
        <v>32900</v>
      </c>
    </row>
    <row r="394" spans="2:3" hidden="1">
      <c r="B394" s="184" t="s">
        <v>114</v>
      </c>
      <c r="C394" s="204">
        <v>33000</v>
      </c>
    </row>
    <row r="395" spans="2:3" hidden="1">
      <c r="B395" s="184" t="s">
        <v>6</v>
      </c>
      <c r="C395" s="204">
        <v>10900</v>
      </c>
    </row>
    <row r="396" spans="2:3" hidden="1">
      <c r="B396" s="184" t="s">
        <v>25</v>
      </c>
      <c r="C396" s="204">
        <v>18400</v>
      </c>
    </row>
    <row r="397" spans="2:3" hidden="1">
      <c r="B397" s="184" t="s">
        <v>19</v>
      </c>
      <c r="C397" s="204">
        <v>12510</v>
      </c>
    </row>
    <row r="398" spans="2:3" hidden="1">
      <c r="B398" s="184" t="s">
        <v>436</v>
      </c>
      <c r="C398" s="204" t="s">
        <v>451</v>
      </c>
    </row>
    <row r="399" spans="2:3" hidden="1">
      <c r="B399" s="184" t="s">
        <v>1</v>
      </c>
      <c r="C399" s="204">
        <v>10400</v>
      </c>
    </row>
    <row r="400" spans="2:3" hidden="1">
      <c r="B400" s="184" t="s">
        <v>388</v>
      </c>
      <c r="C400" s="204">
        <v>10700</v>
      </c>
    </row>
    <row r="401" spans="2:3" hidden="1">
      <c r="B401" s="184" t="s">
        <v>49</v>
      </c>
      <c r="C401" s="204">
        <v>22000</v>
      </c>
    </row>
    <row r="402" spans="2:3" hidden="1">
      <c r="B402" s="184" t="s">
        <v>32</v>
      </c>
      <c r="C402" s="204">
        <v>19100</v>
      </c>
    </row>
    <row r="403" spans="2:3" hidden="1">
      <c r="B403" s="184" t="s">
        <v>458</v>
      </c>
      <c r="C403" s="204">
        <v>33403</v>
      </c>
    </row>
    <row r="404" spans="2:3" hidden="1">
      <c r="B404" s="184" t="s">
        <v>117</v>
      </c>
      <c r="C404" s="204">
        <v>33100</v>
      </c>
    </row>
    <row r="405" spans="2:3" hidden="1">
      <c r="B405" s="184" t="s">
        <v>119</v>
      </c>
      <c r="C405" s="204">
        <v>33200</v>
      </c>
    </row>
    <row r="406" spans="2:3" hidden="1">
      <c r="B406" s="184" t="s">
        <v>123</v>
      </c>
      <c r="C406" s="204">
        <v>33205</v>
      </c>
    </row>
    <row r="407" spans="2:3" hidden="1">
      <c r="B407" s="184" t="s">
        <v>35</v>
      </c>
      <c r="C407" s="204">
        <v>20300</v>
      </c>
    </row>
    <row r="408" spans="2:3" hidden="1">
      <c r="B408" s="184" t="s">
        <v>401</v>
      </c>
      <c r="C408" s="204">
        <v>39208</v>
      </c>
    </row>
    <row r="409" spans="2:3" hidden="1">
      <c r="B409" s="184" t="s">
        <v>96</v>
      </c>
      <c r="C409" s="204">
        <v>32100</v>
      </c>
    </row>
    <row r="410" spans="2:3" hidden="1">
      <c r="B410" s="184" t="s">
        <v>125</v>
      </c>
      <c r="C410" s="204">
        <v>33300</v>
      </c>
    </row>
    <row r="411" spans="2:3" hidden="1">
      <c r="B411" s="184" t="s">
        <v>126</v>
      </c>
      <c r="C411" s="204">
        <v>33305</v>
      </c>
    </row>
    <row r="412" spans="2:3" hidden="1">
      <c r="B412" s="184" t="s">
        <v>212</v>
      </c>
      <c r="C412" s="204">
        <v>37000</v>
      </c>
    </row>
    <row r="413" spans="2:3" hidden="1">
      <c r="B413" s="184" t="s">
        <v>36</v>
      </c>
      <c r="C413" s="204">
        <v>20400</v>
      </c>
    </row>
    <row r="414" spans="2:3" hidden="1">
      <c r="B414" s="184" t="s">
        <v>251</v>
      </c>
      <c r="C414" s="204">
        <v>38620</v>
      </c>
    </row>
    <row r="415" spans="2:3" hidden="1">
      <c r="B415" s="184" t="s">
        <v>262</v>
      </c>
      <c r="C415" s="204">
        <v>39201</v>
      </c>
    </row>
    <row r="416" spans="2:3" hidden="1">
      <c r="B416" s="184" t="s">
        <v>75</v>
      </c>
      <c r="C416" s="204">
        <v>31102</v>
      </c>
    </row>
    <row r="417" spans="2:3" hidden="1">
      <c r="B417" s="184" t="s">
        <v>74</v>
      </c>
      <c r="C417" s="204">
        <v>31101</v>
      </c>
    </row>
    <row r="418" spans="2:3" hidden="1">
      <c r="B418" s="184" t="s">
        <v>37</v>
      </c>
      <c r="C418" s="204">
        <v>20600</v>
      </c>
    </row>
    <row r="419" spans="2:3" hidden="1">
      <c r="B419" s="184" t="s">
        <v>107</v>
      </c>
      <c r="C419" s="204">
        <v>32605</v>
      </c>
    </row>
    <row r="420" spans="2:3" hidden="1">
      <c r="B420" s="184" t="s">
        <v>381</v>
      </c>
      <c r="C420" s="204">
        <v>36310</v>
      </c>
    </row>
    <row r="421" spans="2:3" hidden="1">
      <c r="B421" s="184" t="s">
        <v>129</v>
      </c>
      <c r="C421" s="204">
        <v>33405</v>
      </c>
    </row>
    <row r="422" spans="2:3" hidden="1">
      <c r="B422" s="184" t="s">
        <v>130</v>
      </c>
      <c r="C422" s="204">
        <v>33500</v>
      </c>
    </row>
    <row r="423" spans="2:3" hidden="1">
      <c r="B423" s="184" t="s">
        <v>133</v>
      </c>
      <c r="C423" s="204">
        <v>33605</v>
      </c>
    </row>
    <row r="424" spans="2:3" hidden="1">
      <c r="B424" s="184" t="s">
        <v>201</v>
      </c>
      <c r="C424" s="204">
        <v>36601</v>
      </c>
    </row>
    <row r="425" spans="2:3" hidden="1">
      <c r="B425" s="184" t="s">
        <v>132</v>
      </c>
      <c r="C425" s="204">
        <v>33600</v>
      </c>
    </row>
    <row r="426" spans="2:3" hidden="1">
      <c r="B426" s="184" t="s">
        <v>134</v>
      </c>
      <c r="C426" s="204">
        <v>33700</v>
      </c>
    </row>
    <row r="427" spans="2:3" hidden="1">
      <c r="B427" s="184" t="s">
        <v>17</v>
      </c>
      <c r="C427" s="204">
        <v>12160</v>
      </c>
    </row>
    <row r="428" spans="2:3" hidden="1">
      <c r="B428" s="184" t="s">
        <v>15</v>
      </c>
      <c r="C428" s="204">
        <v>12100</v>
      </c>
    </row>
    <row r="429" spans="2:3" hidden="1">
      <c r="B429" s="184" t="s">
        <v>135</v>
      </c>
      <c r="C429" s="204">
        <v>33800</v>
      </c>
    </row>
    <row r="430" spans="2:3" hidden="1">
      <c r="B430" s="184" t="s">
        <v>65</v>
      </c>
      <c r="C430" s="204">
        <v>30601</v>
      </c>
    </row>
    <row r="431" spans="2:3" hidden="1">
      <c r="B431" s="184" t="s">
        <v>439</v>
      </c>
      <c r="C431" s="204">
        <v>33900</v>
      </c>
    </row>
    <row r="432" spans="2:3" hidden="1">
      <c r="B432" s="184" t="s">
        <v>243</v>
      </c>
      <c r="C432" s="204">
        <v>38402</v>
      </c>
    </row>
    <row r="433" spans="2:3" hidden="1">
      <c r="B433" s="184" t="s">
        <v>137</v>
      </c>
      <c r="C433" s="204">
        <v>34000</v>
      </c>
    </row>
    <row r="434" spans="2:3" hidden="1">
      <c r="B434" s="184" t="s">
        <v>138</v>
      </c>
      <c r="C434" s="204">
        <v>34100</v>
      </c>
    </row>
    <row r="435" spans="2:3" hidden="1">
      <c r="B435" s="184" t="s">
        <v>139</v>
      </c>
      <c r="C435" s="204">
        <v>34105</v>
      </c>
    </row>
    <row r="436" spans="2:3" hidden="1">
      <c r="B436" s="184" t="s">
        <v>141</v>
      </c>
      <c r="C436" s="204">
        <v>34205</v>
      </c>
    </row>
    <row r="437" spans="2:3" hidden="1">
      <c r="B437" s="184" t="s">
        <v>140</v>
      </c>
      <c r="C437" s="204">
        <v>34200</v>
      </c>
    </row>
    <row r="438" spans="2:3" hidden="1">
      <c r="B438" s="184" t="s">
        <v>267</v>
      </c>
      <c r="C438" s="204">
        <v>39301</v>
      </c>
    </row>
    <row r="439" spans="2:3" hidden="1">
      <c r="B439" s="184" t="s">
        <v>144</v>
      </c>
      <c r="C439" s="204">
        <v>34300</v>
      </c>
    </row>
    <row r="440" spans="2:3" hidden="1">
      <c r="B440" s="184" t="s">
        <v>145</v>
      </c>
      <c r="C440" s="204">
        <v>34400</v>
      </c>
    </row>
    <row r="441" spans="2:3" hidden="1">
      <c r="B441" s="184" t="s">
        <v>146</v>
      </c>
      <c r="C441" s="204">
        <v>34405</v>
      </c>
    </row>
    <row r="442" spans="2:3" hidden="1">
      <c r="B442" s="193" t="s">
        <v>464</v>
      </c>
      <c r="C442" s="204">
        <v>12220</v>
      </c>
    </row>
    <row r="443" spans="2:3" hidden="1">
      <c r="B443" s="184" t="s">
        <v>121</v>
      </c>
      <c r="C443" s="204">
        <v>33203</v>
      </c>
    </row>
    <row r="444" spans="2:3" hidden="1">
      <c r="B444" s="184" t="s">
        <v>269</v>
      </c>
      <c r="C444" s="204">
        <v>39401</v>
      </c>
    </row>
    <row r="445" spans="2:3" hidden="1">
      <c r="B445" s="184" t="s">
        <v>147</v>
      </c>
      <c r="C445" s="204">
        <v>34500</v>
      </c>
    </row>
    <row r="446" spans="2:3" hidden="1">
      <c r="B446" s="184" t="s">
        <v>150</v>
      </c>
      <c r="C446" s="204">
        <v>34600</v>
      </c>
    </row>
    <row r="447" spans="2:3" hidden="1">
      <c r="B447" s="184" t="s">
        <v>91</v>
      </c>
      <c r="C447" s="204">
        <v>31810</v>
      </c>
    </row>
    <row r="448" spans="2:3" hidden="1">
      <c r="B448" s="184" t="s">
        <v>370</v>
      </c>
      <c r="C448" s="204">
        <v>51000.2</v>
      </c>
    </row>
    <row r="449" spans="2:3" hidden="1">
      <c r="B449" s="184" t="s">
        <v>371</v>
      </c>
      <c r="C449" s="204">
        <v>51000.3</v>
      </c>
    </row>
    <row r="450" spans="2:3" hidden="1">
      <c r="B450" s="184" t="s">
        <v>369</v>
      </c>
      <c r="C450" s="204">
        <v>51000</v>
      </c>
    </row>
    <row r="451" spans="2:3" hidden="1">
      <c r="B451" s="184" t="s">
        <v>152</v>
      </c>
      <c r="C451" s="204">
        <v>34700</v>
      </c>
    </row>
    <row r="452" spans="2:3" hidden="1">
      <c r="B452" s="184" t="s">
        <v>153</v>
      </c>
      <c r="C452" s="204">
        <v>34800</v>
      </c>
    </row>
    <row r="453" spans="2:3" hidden="1">
      <c r="B453" s="184" t="s">
        <v>8</v>
      </c>
      <c r="C453" s="204">
        <v>10930</v>
      </c>
    </row>
    <row r="454" spans="2:3" hidden="1">
      <c r="B454" s="184" t="s">
        <v>20</v>
      </c>
      <c r="C454" s="204">
        <v>12600</v>
      </c>
    </row>
    <row r="455" spans="2:3" hidden="1">
      <c r="B455" s="184" t="s">
        <v>343</v>
      </c>
      <c r="C455" s="204">
        <v>33207</v>
      </c>
    </row>
    <row r="456" spans="2:3" hidden="1">
      <c r="B456" s="184" t="s">
        <v>393</v>
      </c>
      <c r="C456" s="204">
        <v>32901</v>
      </c>
    </row>
    <row r="457" spans="2:3" hidden="1">
      <c r="B457" s="184" t="s">
        <v>394</v>
      </c>
      <c r="C457" s="204">
        <v>34900</v>
      </c>
    </row>
    <row r="458" spans="2:3" hidden="1">
      <c r="B458" s="184" t="s">
        <v>237</v>
      </c>
      <c r="C458" s="204">
        <v>38105</v>
      </c>
    </row>
    <row r="459" spans="2:3" hidden="1">
      <c r="B459" s="184" t="s">
        <v>157</v>
      </c>
      <c r="C459" s="204">
        <v>35000</v>
      </c>
    </row>
    <row r="460" spans="2:3" hidden="1">
      <c r="B460" s="184" t="s">
        <v>118</v>
      </c>
      <c r="C460" s="204">
        <v>33105</v>
      </c>
    </row>
    <row r="461" spans="2:3" hidden="1">
      <c r="B461" s="184" t="s">
        <v>159</v>
      </c>
      <c r="C461" s="204">
        <v>35100</v>
      </c>
    </row>
    <row r="462" spans="2:3" hidden="1">
      <c r="B462" s="184" t="s">
        <v>160</v>
      </c>
      <c r="C462" s="204">
        <v>35105</v>
      </c>
    </row>
    <row r="463" spans="2:3" hidden="1">
      <c r="B463" s="184" t="s">
        <v>162</v>
      </c>
      <c r="C463" s="204">
        <v>35200</v>
      </c>
    </row>
    <row r="464" spans="2:3" hidden="1">
      <c r="B464" s="184" t="s">
        <v>82</v>
      </c>
      <c r="C464" s="204">
        <v>31320</v>
      </c>
    </row>
    <row r="465" spans="2:3" hidden="1">
      <c r="B465" s="184" t="s">
        <v>459</v>
      </c>
      <c r="C465" s="204">
        <v>36002</v>
      </c>
    </row>
    <row r="466" spans="2:3" hidden="1">
      <c r="B466" s="184" t="s">
        <v>463</v>
      </c>
      <c r="C466" s="204">
        <v>35402</v>
      </c>
    </row>
    <row r="467" spans="2:3" hidden="1">
      <c r="B467" s="184" t="s">
        <v>186</v>
      </c>
      <c r="C467" s="204">
        <v>36102</v>
      </c>
    </row>
    <row r="468" spans="2:3" hidden="1">
      <c r="B468" s="184" t="s">
        <v>344</v>
      </c>
      <c r="C468" s="204">
        <v>33208</v>
      </c>
    </row>
    <row r="469" spans="2:3" hidden="1">
      <c r="B469" s="184" t="s">
        <v>21</v>
      </c>
      <c r="C469" s="204">
        <v>12700</v>
      </c>
    </row>
    <row r="470" spans="2:3" hidden="1">
      <c r="B470" s="184" t="s">
        <v>181</v>
      </c>
      <c r="C470" s="204">
        <v>36006</v>
      </c>
    </row>
    <row r="471" spans="2:3" hidden="1">
      <c r="B471" s="184" t="s">
        <v>440</v>
      </c>
      <c r="C471" s="204">
        <v>35300</v>
      </c>
    </row>
    <row r="472" spans="2:3" hidden="1">
      <c r="B472" s="184" t="s">
        <v>168</v>
      </c>
      <c r="C472" s="204">
        <v>35405</v>
      </c>
    </row>
    <row r="473" spans="2:3" hidden="1">
      <c r="B473" s="184" t="s">
        <v>165</v>
      </c>
      <c r="C473" s="204">
        <v>35400</v>
      </c>
    </row>
    <row r="474" spans="2:3" hidden="1">
      <c r="B474" s="184" t="s">
        <v>112</v>
      </c>
      <c r="C474" s="204">
        <v>32910</v>
      </c>
    </row>
    <row r="475" spans="2:3" hidden="1">
      <c r="B475" s="184" t="s">
        <v>169</v>
      </c>
      <c r="C475" s="204">
        <v>35500</v>
      </c>
    </row>
    <row r="476" spans="2:3" hidden="1">
      <c r="B476" s="184" t="s">
        <v>16</v>
      </c>
      <c r="C476" s="204">
        <v>12150</v>
      </c>
    </row>
    <row r="477" spans="2:3" hidden="1">
      <c r="B477" s="184" t="s">
        <v>170</v>
      </c>
      <c r="C477" s="204">
        <v>35600</v>
      </c>
    </row>
    <row r="478" spans="2:3" hidden="1">
      <c r="B478" s="184" t="s">
        <v>171</v>
      </c>
      <c r="C478" s="204">
        <v>35700</v>
      </c>
    </row>
    <row r="479" spans="2:3" hidden="1">
      <c r="B479" s="184" t="s">
        <v>173</v>
      </c>
      <c r="C479" s="204">
        <v>35805</v>
      </c>
    </row>
    <row r="480" spans="2:3" hidden="1">
      <c r="B480" s="184" t="s">
        <v>172</v>
      </c>
      <c r="C480" s="204">
        <v>35800</v>
      </c>
    </row>
    <row r="481" spans="2:3" hidden="1">
      <c r="B481" s="184" t="s">
        <v>187</v>
      </c>
      <c r="C481" s="204">
        <v>36105</v>
      </c>
    </row>
    <row r="482" spans="2:3" hidden="1">
      <c r="B482" s="184" t="s">
        <v>174</v>
      </c>
      <c r="C482" s="204">
        <v>35900</v>
      </c>
    </row>
    <row r="483" spans="2:3" hidden="1">
      <c r="B483" s="184" t="s">
        <v>175</v>
      </c>
      <c r="C483" s="204">
        <v>35905</v>
      </c>
    </row>
    <row r="484" spans="2:3" hidden="1">
      <c r="B484" s="184" t="s">
        <v>248</v>
      </c>
      <c r="C484" s="204">
        <v>38602</v>
      </c>
    </row>
    <row r="485" spans="2:3" hidden="1">
      <c r="B485" s="184" t="s">
        <v>155</v>
      </c>
      <c r="C485" s="204">
        <v>34905</v>
      </c>
    </row>
    <row r="486" spans="2:3" hidden="1">
      <c r="B486" s="184" t="s">
        <v>185</v>
      </c>
      <c r="C486" s="204">
        <v>36100</v>
      </c>
    </row>
    <row r="487" spans="2:3" hidden="1">
      <c r="B487" s="184" t="s">
        <v>189</v>
      </c>
      <c r="C487" s="204">
        <v>36205</v>
      </c>
    </row>
    <row r="488" spans="2:3" hidden="1">
      <c r="B488" s="184" t="s">
        <v>188</v>
      </c>
      <c r="C488" s="204">
        <v>36200</v>
      </c>
    </row>
    <row r="489" spans="2:3" hidden="1">
      <c r="B489" s="184" t="s">
        <v>190</v>
      </c>
      <c r="C489" s="204">
        <v>36300</v>
      </c>
    </row>
    <row r="490" spans="2:3" hidden="1">
      <c r="B490" s="184" t="s">
        <v>156</v>
      </c>
      <c r="C490" s="204">
        <v>34910</v>
      </c>
    </row>
    <row r="491" spans="2:3" hidden="1">
      <c r="B491" s="184" t="s">
        <v>250</v>
      </c>
      <c r="C491" s="204">
        <v>38610</v>
      </c>
    </row>
    <row r="492" spans="2:3" hidden="1">
      <c r="B492" s="184" t="s">
        <v>148</v>
      </c>
      <c r="C492" s="204">
        <v>34501</v>
      </c>
    </row>
    <row r="493" spans="2:3" hidden="1">
      <c r="B493" s="184" t="s">
        <v>253</v>
      </c>
      <c r="C493" s="204">
        <v>38701</v>
      </c>
    </row>
    <row r="494" spans="2:3" hidden="1">
      <c r="B494" s="184" t="s">
        <v>29</v>
      </c>
      <c r="C494" s="204">
        <v>18740</v>
      </c>
    </row>
    <row r="495" spans="2:3" hidden="1">
      <c r="B495" s="184" t="s">
        <v>39</v>
      </c>
      <c r="C495" s="204">
        <v>20800</v>
      </c>
    </row>
    <row r="496" spans="2:3" hidden="1">
      <c r="B496" s="184" t="s">
        <v>28</v>
      </c>
      <c r="C496" s="204">
        <v>18690</v>
      </c>
    </row>
    <row r="497" spans="2:3" hidden="1">
      <c r="B497" s="184" t="s">
        <v>10</v>
      </c>
      <c r="C497" s="204">
        <v>10950</v>
      </c>
    </row>
    <row r="498" spans="2:3" hidden="1">
      <c r="B498" s="184" t="s">
        <v>34</v>
      </c>
      <c r="C498" s="204">
        <v>20200</v>
      </c>
    </row>
    <row r="499" spans="2:3" hidden="1">
      <c r="B499" s="184" t="s">
        <v>42</v>
      </c>
      <c r="C499" s="204">
        <v>21300</v>
      </c>
    </row>
    <row r="500" spans="2:3" hidden="1">
      <c r="B500" s="184" t="s">
        <v>368</v>
      </c>
      <c r="C500" s="204">
        <v>37001</v>
      </c>
    </row>
    <row r="501" spans="2:3" hidden="1">
      <c r="B501" s="184" t="s">
        <v>115</v>
      </c>
      <c r="C501" s="204">
        <v>33001</v>
      </c>
    </row>
    <row r="502" spans="2:3" hidden="1">
      <c r="B502" s="184" t="s">
        <v>398</v>
      </c>
      <c r="C502" s="204">
        <v>36405</v>
      </c>
    </row>
    <row r="503" spans="2:3" hidden="1">
      <c r="B503" s="184" t="s">
        <v>194</v>
      </c>
      <c r="C503" s="204">
        <v>36400</v>
      </c>
    </row>
    <row r="504" spans="2:3" hidden="1">
      <c r="B504" s="184" t="s">
        <v>38</v>
      </c>
      <c r="C504" s="204">
        <v>20700</v>
      </c>
    </row>
    <row r="505" spans="2:3" hidden="1">
      <c r="B505" s="184" t="s">
        <v>438</v>
      </c>
      <c r="C505" s="204">
        <v>18780</v>
      </c>
    </row>
    <row r="506" spans="2:3" hidden="1">
      <c r="B506" s="184" t="s">
        <v>282</v>
      </c>
      <c r="C506" s="204">
        <v>14200</v>
      </c>
    </row>
    <row r="507" spans="2:3" hidden="1">
      <c r="B507" s="184" t="s">
        <v>434</v>
      </c>
      <c r="C507" s="204">
        <v>11050</v>
      </c>
    </row>
    <row r="508" spans="2:3" hidden="1">
      <c r="B508" s="184" t="s">
        <v>435</v>
      </c>
      <c r="C508" s="204">
        <v>11300</v>
      </c>
    </row>
    <row r="509" spans="2:3" hidden="1">
      <c r="B509" s="184" t="s">
        <v>12</v>
      </c>
      <c r="C509" s="204">
        <v>11310</v>
      </c>
    </row>
    <row r="510" spans="2:3" hidden="1">
      <c r="B510" s="184" t="s">
        <v>161</v>
      </c>
      <c r="C510" s="204">
        <v>35106</v>
      </c>
    </row>
    <row r="511" spans="2:3" hidden="1">
      <c r="B511" s="184" t="s">
        <v>392</v>
      </c>
      <c r="C511" s="204">
        <v>32500</v>
      </c>
    </row>
    <row r="512" spans="2:3" hidden="1">
      <c r="B512" s="184" t="s">
        <v>196</v>
      </c>
      <c r="C512" s="204">
        <v>36500</v>
      </c>
    </row>
    <row r="513" spans="2:3" hidden="1">
      <c r="B513" s="184" t="s">
        <v>92</v>
      </c>
      <c r="C513" s="204">
        <v>31820</v>
      </c>
    </row>
    <row r="514" spans="2:3" hidden="1">
      <c r="B514" s="184" t="s">
        <v>27</v>
      </c>
      <c r="C514" s="204">
        <v>18640</v>
      </c>
    </row>
    <row r="515" spans="2:3" hidden="1">
      <c r="B515" s="184" t="s">
        <v>0</v>
      </c>
      <c r="C515" s="204">
        <v>10200</v>
      </c>
    </row>
    <row r="516" spans="2:3" hidden="1">
      <c r="B516" s="184" t="s">
        <v>200</v>
      </c>
      <c r="C516" s="204">
        <v>36600</v>
      </c>
    </row>
    <row r="517" spans="2:3" hidden="1">
      <c r="B517" s="184" t="s">
        <v>5</v>
      </c>
      <c r="C517" s="204">
        <v>10850</v>
      </c>
    </row>
    <row r="518" spans="2:3" hidden="1">
      <c r="B518" s="184" t="s">
        <v>7</v>
      </c>
      <c r="C518" s="204">
        <v>10910</v>
      </c>
    </row>
    <row r="519" spans="2:3" hidden="1">
      <c r="B519" s="184" t="s">
        <v>9</v>
      </c>
      <c r="C519" s="204">
        <v>10940</v>
      </c>
    </row>
    <row r="520" spans="2:3" hidden="1">
      <c r="B520" s="184" t="s">
        <v>202</v>
      </c>
      <c r="C520" s="204">
        <v>36700</v>
      </c>
    </row>
    <row r="521" spans="2:3" hidden="1">
      <c r="B521" s="184" t="s">
        <v>207</v>
      </c>
      <c r="C521" s="204">
        <v>36802</v>
      </c>
    </row>
    <row r="522" spans="2:3" hidden="1">
      <c r="B522" s="184" t="s">
        <v>205</v>
      </c>
      <c r="C522" s="204">
        <v>36800</v>
      </c>
    </row>
    <row r="523" spans="2:3" hidden="1">
      <c r="B523" s="184" t="s">
        <v>460</v>
      </c>
      <c r="C523" s="204">
        <v>36801</v>
      </c>
    </row>
    <row r="524" spans="2:3" hidden="1">
      <c r="B524" s="184" t="s">
        <v>211</v>
      </c>
      <c r="C524" s="204">
        <v>36905</v>
      </c>
    </row>
    <row r="525" spans="2:3" hidden="1">
      <c r="B525" s="184" t="s">
        <v>209</v>
      </c>
      <c r="C525" s="204">
        <v>36900</v>
      </c>
    </row>
    <row r="526" spans="2:3" hidden="1">
      <c r="B526" s="184" t="s">
        <v>214</v>
      </c>
      <c r="C526" s="204">
        <v>37100</v>
      </c>
    </row>
    <row r="527" spans="2:3" hidden="1">
      <c r="B527" s="184" t="s">
        <v>215</v>
      </c>
      <c r="C527" s="204">
        <v>37200</v>
      </c>
    </row>
    <row r="528" spans="2:3" hidden="1">
      <c r="B528" s="184" t="s">
        <v>216</v>
      </c>
      <c r="C528" s="204">
        <v>37300</v>
      </c>
    </row>
    <row r="529" spans="2:3" hidden="1">
      <c r="B529" s="184" t="s">
        <v>218</v>
      </c>
      <c r="C529" s="204">
        <v>37305</v>
      </c>
    </row>
    <row r="530" spans="2:3" hidden="1">
      <c r="B530" s="184" t="s">
        <v>183</v>
      </c>
      <c r="C530" s="204">
        <v>36008</v>
      </c>
    </row>
    <row r="531" spans="2:3" hidden="1">
      <c r="B531" s="184" t="s">
        <v>275</v>
      </c>
      <c r="C531" s="204">
        <v>39703</v>
      </c>
    </row>
    <row r="532" spans="2:3" hidden="1">
      <c r="B532" s="184" t="s">
        <v>345</v>
      </c>
      <c r="C532" s="204">
        <v>33209</v>
      </c>
    </row>
    <row r="533" spans="2:3" hidden="1">
      <c r="B533" s="184" t="s">
        <v>220</v>
      </c>
      <c r="C533" s="204">
        <v>37405</v>
      </c>
    </row>
    <row r="534" spans="2:3" hidden="1">
      <c r="B534" s="184" t="s">
        <v>219</v>
      </c>
      <c r="C534" s="204">
        <v>37400</v>
      </c>
    </row>
    <row r="535" spans="2:3" hidden="1">
      <c r="B535" s="184" t="s">
        <v>221</v>
      </c>
      <c r="C535" s="204">
        <v>37500</v>
      </c>
    </row>
    <row r="536" spans="2:3" hidden="1">
      <c r="B536" s="184" t="s">
        <v>224</v>
      </c>
      <c r="C536" s="204">
        <v>37605</v>
      </c>
    </row>
    <row r="537" spans="2:3" hidden="1">
      <c r="B537" s="184" t="s">
        <v>222</v>
      </c>
      <c r="C537" s="204">
        <v>37600</v>
      </c>
    </row>
    <row r="538" spans="2:3" hidden="1">
      <c r="B538" s="184" t="s">
        <v>22</v>
      </c>
      <c r="C538" s="204">
        <v>13500</v>
      </c>
    </row>
    <row r="539" spans="2:3" hidden="1">
      <c r="B539" s="184" t="s">
        <v>226</v>
      </c>
      <c r="C539" s="204">
        <v>37700</v>
      </c>
    </row>
    <row r="540" spans="2:3" hidden="1">
      <c r="B540" s="184" t="s">
        <v>227</v>
      </c>
      <c r="C540" s="204">
        <v>37705</v>
      </c>
    </row>
    <row r="541" spans="2:3" hidden="1">
      <c r="B541" s="184" t="s">
        <v>56</v>
      </c>
      <c r="C541" s="204">
        <v>30103</v>
      </c>
    </row>
    <row r="542" spans="2:3" hidden="1">
      <c r="B542" s="184" t="s">
        <v>142</v>
      </c>
      <c r="C542" s="204">
        <v>34220</v>
      </c>
    </row>
    <row r="543" spans="2:3" hidden="1">
      <c r="B543" s="184" t="s">
        <v>151</v>
      </c>
      <c r="C543" s="204">
        <v>34605</v>
      </c>
    </row>
    <row r="544" spans="2:3" hidden="1">
      <c r="B544" s="184" t="s">
        <v>230</v>
      </c>
      <c r="C544" s="204">
        <v>37805</v>
      </c>
    </row>
    <row r="545" spans="2:3" hidden="1">
      <c r="B545" s="184" t="s">
        <v>228</v>
      </c>
      <c r="C545" s="204">
        <v>37800</v>
      </c>
    </row>
    <row r="546" spans="2:3" hidden="1">
      <c r="B546" s="184" t="s">
        <v>233</v>
      </c>
      <c r="C546" s="204">
        <v>37905</v>
      </c>
    </row>
    <row r="547" spans="2:3" hidden="1">
      <c r="B547" s="184" t="s">
        <v>231</v>
      </c>
      <c r="C547" s="204">
        <v>37900</v>
      </c>
    </row>
    <row r="548" spans="2:3" hidden="1">
      <c r="B548" s="184" t="s">
        <v>235</v>
      </c>
      <c r="C548" s="204">
        <v>38005</v>
      </c>
    </row>
    <row r="549" spans="2:3" hidden="1">
      <c r="B549" s="184" t="s">
        <v>234</v>
      </c>
      <c r="C549" s="204">
        <v>38000</v>
      </c>
    </row>
    <row r="550" spans="2:3" hidden="1">
      <c r="B550" s="184" t="s">
        <v>217</v>
      </c>
      <c r="C550" s="204">
        <v>37301</v>
      </c>
    </row>
    <row r="551" spans="2:3" hidden="1">
      <c r="B551" s="184" t="s">
        <v>236</v>
      </c>
      <c r="C551" s="204">
        <v>38100</v>
      </c>
    </row>
    <row r="552" spans="2:3" hidden="1">
      <c r="B552" s="184" t="s">
        <v>239</v>
      </c>
      <c r="C552" s="204">
        <v>38205</v>
      </c>
    </row>
    <row r="553" spans="2:3" hidden="1">
      <c r="B553" s="184" t="s">
        <v>238</v>
      </c>
      <c r="C553" s="204">
        <v>38200</v>
      </c>
    </row>
    <row r="554" spans="2:3" hidden="1">
      <c r="B554" s="184" t="s">
        <v>193</v>
      </c>
      <c r="C554" s="204">
        <v>36305</v>
      </c>
    </row>
    <row r="555" spans="2:3" hidden="1">
      <c r="B555" s="184" t="s">
        <v>241</v>
      </c>
      <c r="C555" s="204">
        <v>38300</v>
      </c>
    </row>
    <row r="556" spans="2:3" hidden="1">
      <c r="B556" s="184" t="s">
        <v>23</v>
      </c>
      <c r="C556" s="204">
        <v>13700</v>
      </c>
    </row>
    <row r="557" spans="2:3" hidden="1">
      <c r="B557" s="184" t="s">
        <v>462</v>
      </c>
      <c r="C557" s="204">
        <v>32420</v>
      </c>
    </row>
    <row r="558" spans="2:3" hidden="1">
      <c r="B558" s="184" t="s">
        <v>182</v>
      </c>
      <c r="C558" s="204">
        <v>36007</v>
      </c>
    </row>
    <row r="559" spans="2:3" hidden="1">
      <c r="B559" s="184" t="s">
        <v>62</v>
      </c>
      <c r="C559" s="204">
        <v>30405</v>
      </c>
    </row>
    <row r="560" spans="2:3" hidden="1">
      <c r="B560" s="184" t="s">
        <v>229</v>
      </c>
      <c r="C560" s="204">
        <v>37801</v>
      </c>
    </row>
    <row r="561" spans="2:3" hidden="1">
      <c r="B561" s="184" t="s">
        <v>101</v>
      </c>
      <c r="C561" s="204">
        <v>32405</v>
      </c>
    </row>
    <row r="562" spans="2:3" hidden="1">
      <c r="B562" s="184" t="s">
        <v>263</v>
      </c>
      <c r="C562" s="204">
        <v>39204</v>
      </c>
    </row>
    <row r="563" spans="2:3" hidden="1">
      <c r="B563" s="184" t="s">
        <v>158</v>
      </c>
      <c r="C563" s="204">
        <v>35005</v>
      </c>
    </row>
    <row r="564" spans="2:3" hidden="1">
      <c r="B564" s="184" t="s">
        <v>244</v>
      </c>
      <c r="C564" s="204">
        <v>38405</v>
      </c>
    </row>
    <row r="565" spans="2:3" hidden="1">
      <c r="B565" s="184" t="s">
        <v>242</v>
      </c>
      <c r="C565" s="204">
        <v>38400</v>
      </c>
    </row>
    <row r="566" spans="2:3" hidden="1">
      <c r="B566" s="184" t="s">
        <v>192</v>
      </c>
      <c r="C566" s="204">
        <v>36302</v>
      </c>
    </row>
    <row r="567" spans="2:3" hidden="1">
      <c r="B567" s="184" t="s">
        <v>2</v>
      </c>
      <c r="C567" s="204">
        <v>10500</v>
      </c>
    </row>
    <row r="568" spans="2:3" hidden="1">
      <c r="B568" s="184" t="s">
        <v>14</v>
      </c>
      <c r="C568" s="204">
        <v>11900</v>
      </c>
    </row>
    <row r="569" spans="2:3" hidden="1">
      <c r="B569" s="184" t="s">
        <v>283</v>
      </c>
      <c r="C569" s="204">
        <v>18670</v>
      </c>
    </row>
    <row r="570" spans="2:3" hidden="1">
      <c r="B570" s="184" t="s">
        <v>365</v>
      </c>
      <c r="C570" s="204">
        <v>14300.2</v>
      </c>
    </row>
    <row r="571" spans="2:3" hidden="1">
      <c r="B571" s="184" t="s">
        <v>364</v>
      </c>
      <c r="C571" s="204">
        <v>14300</v>
      </c>
    </row>
    <row r="572" spans="2:3" hidden="1">
      <c r="B572" s="184" t="s">
        <v>245</v>
      </c>
      <c r="C572" s="204">
        <v>38500</v>
      </c>
    </row>
    <row r="573" spans="2:3" hidden="1">
      <c r="B573" s="184" t="s">
        <v>154</v>
      </c>
      <c r="C573" s="204">
        <v>34903</v>
      </c>
    </row>
    <row r="574" spans="2:3" hidden="1">
      <c r="B574" s="184" t="s">
        <v>249</v>
      </c>
      <c r="C574" s="204">
        <v>38605</v>
      </c>
    </row>
    <row r="575" spans="2:3" hidden="1">
      <c r="B575" s="184" t="s">
        <v>246</v>
      </c>
      <c r="C575" s="204">
        <v>38600</v>
      </c>
    </row>
    <row r="576" spans="2:3" hidden="1">
      <c r="B576" s="184" t="s">
        <v>252</v>
      </c>
      <c r="C576" s="204">
        <v>38700</v>
      </c>
    </row>
    <row r="577" spans="2:3" hidden="1">
      <c r="B577" s="184" t="s">
        <v>57</v>
      </c>
      <c r="C577" s="204">
        <v>30104</v>
      </c>
    </row>
    <row r="578" spans="2:3" hidden="1">
      <c r="B578" s="184" t="s">
        <v>397</v>
      </c>
      <c r="C578" s="204">
        <v>36303</v>
      </c>
    </row>
    <row r="579" spans="2:3" hidden="1">
      <c r="B579" s="184" t="s">
        <v>113</v>
      </c>
      <c r="C579" s="204">
        <v>32920</v>
      </c>
    </row>
    <row r="580" spans="2:3" hidden="1">
      <c r="B580" s="184" t="s">
        <v>254</v>
      </c>
      <c r="C580" s="204">
        <v>38800</v>
      </c>
    </row>
    <row r="581" spans="2:3" hidden="1">
      <c r="B581" s="184" t="s">
        <v>95</v>
      </c>
      <c r="C581" s="204">
        <v>32005</v>
      </c>
    </row>
    <row r="582" spans="2:3" hidden="1">
      <c r="B582" s="184" t="s">
        <v>271</v>
      </c>
      <c r="C582" s="204">
        <v>39501</v>
      </c>
    </row>
    <row r="583" spans="2:3" hidden="1">
      <c r="B583" s="184" t="s">
        <v>256</v>
      </c>
      <c r="C583" s="204">
        <v>38900</v>
      </c>
    </row>
    <row r="584" spans="2:3" hidden="1">
      <c r="B584" s="184" t="s">
        <v>41</v>
      </c>
      <c r="C584" s="204">
        <v>21200</v>
      </c>
    </row>
    <row r="585" spans="2:3" hidden="1">
      <c r="B585" s="184" t="s">
        <v>45</v>
      </c>
      <c r="C585" s="204">
        <v>21550</v>
      </c>
    </row>
    <row r="586" spans="2:3" hidden="1">
      <c r="B586" s="184" t="s">
        <v>390</v>
      </c>
      <c r="C586" s="204">
        <v>21520</v>
      </c>
    </row>
    <row r="587" spans="2:3" hidden="1">
      <c r="B587" s="184" t="s">
        <v>367</v>
      </c>
      <c r="C587" s="204">
        <v>21525.200000000001</v>
      </c>
    </row>
    <row r="588" spans="2:3" hidden="1">
      <c r="B588" s="184" t="s">
        <v>366</v>
      </c>
      <c r="C588" s="204">
        <v>21525</v>
      </c>
    </row>
    <row r="589" spans="2:3" hidden="1">
      <c r="B589" s="184" t="s">
        <v>257</v>
      </c>
      <c r="C589" s="204">
        <v>39000</v>
      </c>
    </row>
    <row r="590" spans="2:3" hidden="1">
      <c r="B590" s="184" t="s">
        <v>50</v>
      </c>
      <c r="C590" s="204">
        <v>23000</v>
      </c>
    </row>
    <row r="591" spans="2:3" hidden="1">
      <c r="B591" s="184" t="s">
        <v>51</v>
      </c>
      <c r="C591" s="204">
        <v>23100</v>
      </c>
    </row>
    <row r="592" spans="2:3" hidden="1">
      <c r="B592" s="184" t="s">
        <v>40</v>
      </c>
      <c r="C592" s="204">
        <v>20900</v>
      </c>
    </row>
    <row r="593" spans="2:3" hidden="1">
      <c r="B593" s="184" t="s">
        <v>52</v>
      </c>
      <c r="C593" s="204">
        <v>23200</v>
      </c>
    </row>
    <row r="594" spans="2:3" hidden="1">
      <c r="B594" s="184" t="s">
        <v>46</v>
      </c>
      <c r="C594" s="204">
        <v>21570</v>
      </c>
    </row>
    <row r="595" spans="2:3" hidden="1">
      <c r="B595" s="184" t="s">
        <v>223</v>
      </c>
      <c r="C595" s="204">
        <v>37601</v>
      </c>
    </row>
    <row r="596" spans="2:3" hidden="1">
      <c r="B596" s="184" t="s">
        <v>259</v>
      </c>
      <c r="C596" s="204">
        <v>39101</v>
      </c>
    </row>
    <row r="597" spans="2:3" hidden="1">
      <c r="B597" s="184" t="s">
        <v>258</v>
      </c>
      <c r="C597" s="204">
        <v>39100</v>
      </c>
    </row>
    <row r="598" spans="2:3" hidden="1">
      <c r="B598" s="184" t="s">
        <v>260</v>
      </c>
      <c r="C598" s="204">
        <v>39105</v>
      </c>
    </row>
    <row r="599" spans="2:3" hidden="1">
      <c r="B599" s="184" t="s">
        <v>122</v>
      </c>
      <c r="C599" s="204">
        <v>33204</v>
      </c>
    </row>
    <row r="600" spans="2:3" hidden="1">
      <c r="B600" s="184" t="s">
        <v>400</v>
      </c>
      <c r="C600" s="204">
        <v>39200</v>
      </c>
    </row>
    <row r="601" spans="2:3" hidden="1">
      <c r="B601" s="184" t="s">
        <v>264</v>
      </c>
      <c r="C601" s="204">
        <v>39205</v>
      </c>
    </row>
    <row r="602" spans="2:3" hidden="1">
      <c r="B602" s="184" t="s">
        <v>266</v>
      </c>
      <c r="C602" s="204">
        <v>39300</v>
      </c>
    </row>
    <row r="603" spans="2:3" hidden="1">
      <c r="B603" s="184" t="s">
        <v>268</v>
      </c>
      <c r="C603" s="204">
        <v>39400</v>
      </c>
    </row>
    <row r="604" spans="2:3" hidden="1">
      <c r="B604" s="184" t="s">
        <v>270</v>
      </c>
      <c r="C604" s="204">
        <v>39500</v>
      </c>
    </row>
    <row r="605" spans="2:3" hidden="1">
      <c r="B605" s="184" t="s">
        <v>273</v>
      </c>
      <c r="C605" s="204">
        <v>39605</v>
      </c>
    </row>
    <row r="606" spans="2:3" hidden="1">
      <c r="B606" s="184" t="s">
        <v>272</v>
      </c>
      <c r="C606" s="204">
        <v>39600</v>
      </c>
    </row>
    <row r="607" spans="2:3" hidden="1">
      <c r="B607" s="184" t="s">
        <v>143</v>
      </c>
      <c r="C607" s="204">
        <v>34230</v>
      </c>
    </row>
    <row r="608" spans="2:3" hidden="1">
      <c r="B608" s="184" t="s">
        <v>47</v>
      </c>
      <c r="C608" s="204">
        <v>21800</v>
      </c>
    </row>
    <row r="609" spans="2:3" hidden="1">
      <c r="B609" s="184" t="s">
        <v>79</v>
      </c>
      <c r="C609" s="204">
        <v>31205</v>
      </c>
    </row>
    <row r="610" spans="2:3" hidden="1">
      <c r="B610" s="184" t="s">
        <v>102</v>
      </c>
      <c r="C610" s="204">
        <v>32410</v>
      </c>
    </row>
    <row r="611" spans="2:3" hidden="1">
      <c r="B611" s="184" t="s">
        <v>13</v>
      </c>
      <c r="C611" s="204">
        <v>11600</v>
      </c>
    </row>
    <row r="612" spans="2:3" hidden="1">
      <c r="B612" s="184" t="s">
        <v>276</v>
      </c>
      <c r="C612" s="204">
        <v>39705</v>
      </c>
    </row>
    <row r="613" spans="2:3" hidden="1">
      <c r="B613" s="184" t="s">
        <v>274</v>
      </c>
      <c r="C613" s="204">
        <v>39700</v>
      </c>
    </row>
    <row r="614" spans="2:3" hidden="1">
      <c r="B614" s="184" t="s">
        <v>198</v>
      </c>
      <c r="C614" s="204">
        <v>36502</v>
      </c>
    </row>
    <row r="615" spans="2:3" hidden="1">
      <c r="B615" s="184" t="s">
        <v>278</v>
      </c>
      <c r="C615" s="204">
        <v>39805</v>
      </c>
    </row>
    <row r="616" spans="2:3" hidden="1">
      <c r="B616" s="184" t="s">
        <v>277</v>
      </c>
      <c r="C616" s="204">
        <v>39800</v>
      </c>
    </row>
    <row r="617" spans="2:3" hidden="1">
      <c r="B617" s="184" t="s">
        <v>48</v>
      </c>
      <c r="C617" s="204">
        <v>21900</v>
      </c>
    </row>
    <row r="618" spans="2:3" hidden="1">
      <c r="B618" s="184" t="s">
        <v>127</v>
      </c>
      <c r="C618" s="204">
        <v>33400</v>
      </c>
    </row>
    <row r="619" spans="2:3" hidden="1">
      <c r="B619" s="184" t="s">
        <v>279</v>
      </c>
      <c r="C619" s="204">
        <v>39900</v>
      </c>
    </row>
    <row r="620" spans="2:3" hidden="1">
      <c r="B620" s="184" t="s">
        <v>53</v>
      </c>
      <c r="C620" s="204">
        <v>30000</v>
      </c>
    </row>
    <row r="621" spans="2:3" hidden="1">
      <c r="B621" s="184" t="s">
        <v>203</v>
      </c>
      <c r="C621" s="204">
        <v>36701</v>
      </c>
    </row>
  </sheetData>
  <sheetProtection password="CEAA" sheet="1" objects="1" scenarios="1"/>
  <sortState xmlns:xlrd2="http://schemas.microsoft.com/office/spreadsheetml/2017/richdata2" ref="B320:C621">
    <sortCondition ref="B320:B621"/>
  </sortState>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FD625"/>
  <sheetViews>
    <sheetView zoomScaleNormal="100" workbookViewId="0">
      <pane xSplit="2" ySplit="6" topLeftCell="C233" activePane="bottomRight" state="frozen"/>
      <selection activeCell="AE211" sqref="AE211"/>
      <selection pane="topRight" activeCell="AE211" sqref="AE211"/>
      <selection pane="bottomLeft" activeCell="AE211" sqref="AE211"/>
      <selection pane="bottomRight" activeCell="AE211" sqref="AE211"/>
    </sheetView>
  </sheetViews>
  <sheetFormatPr defaultRowHeight="15"/>
  <cols>
    <col min="1" max="1" width="15.28515625" style="73" customWidth="1"/>
    <col min="2" max="2" width="69.7109375" style="73" customWidth="1"/>
    <col min="3" max="4" width="13.85546875" style="73" customWidth="1"/>
    <col min="5" max="5" width="18.28515625" style="73" customWidth="1"/>
    <col min="6" max="6" width="3.85546875" style="73" customWidth="1"/>
    <col min="7" max="7" width="18.28515625" style="73" customWidth="1"/>
    <col min="8" max="8" width="20" style="73" customWidth="1"/>
    <col min="9" max="9" width="15.5703125" style="73" customWidth="1"/>
    <col min="10" max="10" width="19.42578125" style="73" customWidth="1"/>
    <col min="11" max="11" width="3.85546875" style="73" customWidth="1"/>
    <col min="12" max="12" width="18.28515625" style="73" customWidth="1"/>
    <col min="13" max="13" width="20" style="73" customWidth="1"/>
    <col min="14" max="14" width="14.42578125" style="73" customWidth="1"/>
    <col min="15" max="15" width="19.42578125" style="73" customWidth="1"/>
    <col min="16" max="16" width="3.85546875" style="73" customWidth="1"/>
    <col min="17" max="17" width="15" style="73" customWidth="1"/>
    <col min="18" max="18" width="22.42578125" style="73" customWidth="1"/>
    <col min="19" max="19" width="14.85546875" style="73" bestFit="1" customWidth="1"/>
    <col min="20" max="16384" width="9.140625" style="73"/>
  </cols>
  <sheetData>
    <row r="1" spans="1:30" s="152" customFormat="1">
      <c r="A1" s="152" t="s">
        <v>423</v>
      </c>
    </row>
    <row r="2" spans="1:30" s="185" customFormat="1">
      <c r="A2" s="73" t="s">
        <v>427</v>
      </c>
    </row>
    <row r="3" spans="1:30" s="185" customFormat="1">
      <c r="B3" s="185" t="s">
        <v>525</v>
      </c>
      <c r="C3" s="234">
        <f>SUM(C6:C315)-C27-C28</f>
        <v>0.99999999999999989</v>
      </c>
      <c r="D3" s="234">
        <f>SUM(D6:D315)-D27-D28</f>
        <v>0.99999999999999989</v>
      </c>
      <c r="E3" s="196">
        <f>SUM(E6:E316)</f>
        <v>16249195626.012005</v>
      </c>
      <c r="F3" s="196"/>
      <c r="G3" s="196">
        <f t="shared" ref="G3:U3" si="0">SUM(G6:G316)</f>
        <v>352252495.72799993</v>
      </c>
      <c r="H3" s="196">
        <f t="shared" si="0"/>
        <v>7747484446.7639999</v>
      </c>
      <c r="I3" s="196">
        <f t="shared" si="0"/>
        <v>2567127816.5039988</v>
      </c>
      <c r="J3" s="196">
        <f t="shared" si="0"/>
        <v>241041977.88430762</v>
      </c>
      <c r="K3" s="196"/>
      <c r="L3" s="196">
        <f t="shared" si="0"/>
        <v>531596044.76400018</v>
      </c>
      <c r="M3" s="196">
        <f t="shared" si="0"/>
        <v>5548417113.0959988</v>
      </c>
      <c r="N3" s="196">
        <f t="shared" si="0"/>
        <v>0</v>
      </c>
      <c r="O3" s="196">
        <f t="shared" si="0"/>
        <v>232151261.28451496</v>
      </c>
      <c r="P3" s="196"/>
      <c r="Q3" s="196">
        <f t="shared" si="0"/>
        <v>4378994694.8639994</v>
      </c>
      <c r="R3" s="196">
        <f t="shared" si="0"/>
        <v>3935761.4094721708</v>
      </c>
      <c r="S3" s="196">
        <f t="shared" si="0"/>
        <v>4382930456.2734718</v>
      </c>
      <c r="T3" s="196">
        <f t="shared" si="0"/>
        <v>0</v>
      </c>
      <c r="U3" s="196">
        <f t="shared" si="0"/>
        <v>0</v>
      </c>
      <c r="V3" s="184"/>
      <c r="W3" s="184"/>
      <c r="X3" s="184"/>
      <c r="Y3" s="184"/>
      <c r="Z3" s="184"/>
      <c r="AA3" s="184"/>
      <c r="AB3" s="184"/>
      <c r="AC3" s="184"/>
      <c r="AD3" s="184"/>
    </row>
    <row r="4" spans="1:30" s="185" customFormat="1">
      <c r="B4" s="185" t="s">
        <v>526</v>
      </c>
    </row>
    <row r="5" spans="1:30">
      <c r="G5" s="74" t="s">
        <v>291</v>
      </c>
      <c r="H5" s="74"/>
      <c r="I5" s="74"/>
      <c r="J5" s="74"/>
      <c r="L5" s="74" t="s">
        <v>292</v>
      </c>
      <c r="M5" s="74"/>
      <c r="N5" s="74"/>
      <c r="O5" s="74"/>
      <c r="Q5" s="74" t="s">
        <v>293</v>
      </c>
      <c r="R5" s="74"/>
      <c r="S5" s="74"/>
    </row>
    <row r="6" spans="1:30" ht="120">
      <c r="A6" s="75" t="s">
        <v>280</v>
      </c>
      <c r="B6" s="75" t="s">
        <v>281</v>
      </c>
      <c r="C6" s="75" t="s">
        <v>341</v>
      </c>
      <c r="D6" s="75" t="s">
        <v>342</v>
      </c>
      <c r="E6" s="75" t="s">
        <v>358</v>
      </c>
      <c r="F6" s="75"/>
      <c r="G6" s="75" t="s">
        <v>294</v>
      </c>
      <c r="H6" s="75" t="s">
        <v>295</v>
      </c>
      <c r="I6" s="75" t="s">
        <v>296</v>
      </c>
      <c r="J6" s="75" t="s">
        <v>297</v>
      </c>
      <c r="K6" s="75"/>
      <c r="L6" s="75" t="s">
        <v>294</v>
      </c>
      <c r="M6" s="75" t="s">
        <v>295</v>
      </c>
      <c r="N6" s="75" t="s">
        <v>296</v>
      </c>
      <c r="O6" s="75" t="s">
        <v>297</v>
      </c>
      <c r="P6" s="75"/>
      <c r="Q6" s="75" t="s">
        <v>298</v>
      </c>
      <c r="R6" s="75" t="s">
        <v>299</v>
      </c>
      <c r="S6" s="75" t="s">
        <v>300</v>
      </c>
    </row>
    <row r="7" spans="1:30" s="152" customFormat="1">
      <c r="A7" s="175" t="s">
        <v>431</v>
      </c>
      <c r="B7" s="149" t="s">
        <v>430</v>
      </c>
      <c r="C7" s="38">
        <v>0</v>
      </c>
      <c r="D7" s="38">
        <v>0</v>
      </c>
      <c r="E7" s="38">
        <v>0</v>
      </c>
      <c r="F7" s="75"/>
      <c r="G7" s="38">
        <v>0</v>
      </c>
      <c r="H7" s="38">
        <v>0</v>
      </c>
      <c r="I7" s="38">
        <v>0</v>
      </c>
      <c r="J7" s="38">
        <v>0</v>
      </c>
      <c r="K7" s="75"/>
      <c r="L7" s="38">
        <v>0</v>
      </c>
      <c r="M7" s="38">
        <v>0</v>
      </c>
      <c r="N7" s="38">
        <v>0</v>
      </c>
      <c r="O7" s="38">
        <v>0</v>
      </c>
      <c r="P7" s="75"/>
      <c r="Q7" s="38">
        <v>0</v>
      </c>
      <c r="R7" s="38">
        <v>0</v>
      </c>
      <c r="S7" s="38">
        <v>0</v>
      </c>
    </row>
    <row r="8" spans="1:30">
      <c r="A8" s="148">
        <v>10200</v>
      </c>
      <c r="B8" s="36" t="s">
        <v>0</v>
      </c>
      <c r="C8" s="41">
        <v>1.0897999999999999E-3</v>
      </c>
      <c r="D8" s="41">
        <v>1.1054000000000001E-3</v>
      </c>
      <c r="E8" s="37">
        <v>8646953.8017999995</v>
      </c>
      <c r="F8" s="37"/>
      <c r="G8" s="38">
        <v>187449.95919999998</v>
      </c>
      <c r="H8" s="38">
        <v>4122797.3145999997</v>
      </c>
      <c r="I8" s="38">
        <v>1366088.2755999998</v>
      </c>
      <c r="J8" s="37">
        <v>38738.274949956765</v>
      </c>
      <c r="K8" s="37"/>
      <c r="L8" s="38">
        <v>282887.01459999999</v>
      </c>
      <c r="M8" s="38">
        <v>2952571.1643999997</v>
      </c>
      <c r="N8" s="38">
        <v>0</v>
      </c>
      <c r="O8" s="37">
        <v>235752.08617464642</v>
      </c>
      <c r="P8" s="37"/>
      <c r="Q8" s="38">
        <v>2330267.0296</v>
      </c>
      <c r="R8" s="39">
        <v>-41056.979750448474</v>
      </c>
      <c r="S8" s="39">
        <v>2289210.0498495516</v>
      </c>
    </row>
    <row r="9" spans="1:30">
      <c r="A9" s="35">
        <v>10400</v>
      </c>
      <c r="B9" s="36" t="s">
        <v>1</v>
      </c>
      <c r="C9" s="41">
        <v>3.2104999999999998E-3</v>
      </c>
      <c r="D9" s="41">
        <v>3.2499999999999999E-3</v>
      </c>
      <c r="E9" s="37">
        <v>25473522.830499999</v>
      </c>
      <c r="F9" s="37"/>
      <c r="G9" s="38">
        <v>552218.84199999995</v>
      </c>
      <c r="H9" s="38">
        <v>12145568.7085</v>
      </c>
      <c r="I9" s="38">
        <v>4024432.3809999996</v>
      </c>
      <c r="J9" s="37">
        <v>337544.37789838482</v>
      </c>
      <c r="K9" s="37"/>
      <c r="L9" s="38">
        <v>833371.95849999995</v>
      </c>
      <c r="M9" s="38">
        <v>8698137.0189999994</v>
      </c>
      <c r="N9" s="38">
        <v>0</v>
      </c>
      <c r="O9" s="37">
        <v>2792700.2489493391</v>
      </c>
      <c r="P9" s="37"/>
      <c r="Q9" s="38">
        <v>6864858.0459999992</v>
      </c>
      <c r="R9" s="39">
        <v>-1606643.3128903236</v>
      </c>
      <c r="S9" s="39">
        <v>5258214.7331096753</v>
      </c>
    </row>
    <row r="10" spans="1:30">
      <c r="A10" s="35">
        <v>10500</v>
      </c>
      <c r="B10" s="36" t="s">
        <v>2</v>
      </c>
      <c r="C10" s="41">
        <v>7.7539999999999998E-4</v>
      </c>
      <c r="D10" s="41">
        <v>7.2939999999999995E-4</v>
      </c>
      <c r="E10" s="37">
        <v>6152365.5514000002</v>
      </c>
      <c r="F10" s="37"/>
      <c r="G10" s="38">
        <v>133371.90159999998</v>
      </c>
      <c r="H10" s="38">
        <v>2933397.9057999998</v>
      </c>
      <c r="I10" s="38">
        <v>971980.95880000002</v>
      </c>
      <c r="J10" s="37">
        <v>164307.97113248019</v>
      </c>
      <c r="K10" s="37"/>
      <c r="L10" s="38">
        <v>201276.00579999998</v>
      </c>
      <c r="M10" s="38">
        <v>2100774.1612</v>
      </c>
      <c r="N10" s="38">
        <v>0</v>
      </c>
      <c r="O10" s="37">
        <v>25122.098058482457</v>
      </c>
      <c r="P10" s="37"/>
      <c r="Q10" s="38">
        <v>1658000.6007999999</v>
      </c>
      <c r="R10" s="39">
        <v>26149.640074608942</v>
      </c>
      <c r="S10" s="39">
        <v>1684150.2408746087</v>
      </c>
    </row>
    <row r="11" spans="1:30">
      <c r="A11" s="35">
        <v>10700</v>
      </c>
      <c r="B11" s="36" t="s">
        <v>3</v>
      </c>
      <c r="C11" s="41">
        <v>4.6511E-3</v>
      </c>
      <c r="D11" s="41">
        <v>4.5304999999999998E-3</v>
      </c>
      <c r="E11" s="37">
        <v>36903878.535099998</v>
      </c>
      <c r="F11" s="37"/>
      <c r="G11" s="38">
        <v>800007.80440000002</v>
      </c>
      <c r="H11" s="38">
        <v>17595469.434700001</v>
      </c>
      <c r="I11" s="38">
        <v>5830256.1742000002</v>
      </c>
      <c r="J11" s="37">
        <v>7546095.268754214</v>
      </c>
      <c r="K11" s="37"/>
      <c r="L11" s="38">
        <v>1207318.5847</v>
      </c>
      <c r="M11" s="38">
        <v>12601122.9058</v>
      </c>
      <c r="N11" s="38">
        <v>0</v>
      </c>
      <c r="O11" s="37">
        <v>0</v>
      </c>
      <c r="P11" s="37"/>
      <c r="Q11" s="38">
        <v>9945223.8772</v>
      </c>
      <c r="R11" s="39">
        <v>3008853.8938627066</v>
      </c>
      <c r="S11" s="39">
        <v>12954077.771062706</v>
      </c>
    </row>
    <row r="12" spans="1:30">
      <c r="A12" s="35">
        <v>10800</v>
      </c>
      <c r="B12" s="36" t="s">
        <v>4</v>
      </c>
      <c r="C12" s="41">
        <v>1.98189E-2</v>
      </c>
      <c r="D12" s="41">
        <v>1.9146300000000002E-2</v>
      </c>
      <c r="E12" s="37">
        <v>157251892.7349</v>
      </c>
      <c r="F12" s="37"/>
      <c r="G12" s="38">
        <v>3408930.0756000001</v>
      </c>
      <c r="H12" s="38">
        <v>74976424.7553</v>
      </c>
      <c r="I12" s="38">
        <v>24843427.165800001</v>
      </c>
      <c r="J12" s="37">
        <v>4483343.6829328844</v>
      </c>
      <c r="K12" s="37"/>
      <c r="L12" s="38">
        <v>5144530.6052999999</v>
      </c>
      <c r="M12" s="38">
        <v>53694909.754200004</v>
      </c>
      <c r="N12" s="38">
        <v>0</v>
      </c>
      <c r="O12" s="37">
        <v>244967.46391497264</v>
      </c>
      <c r="P12" s="37"/>
      <c r="Q12" s="38">
        <v>42377802.562799998</v>
      </c>
      <c r="R12" s="39">
        <v>1405801.566430781</v>
      </c>
      <c r="S12" s="39">
        <v>43783604.129230782</v>
      </c>
    </row>
    <row r="13" spans="1:30">
      <c r="A13" s="35">
        <v>10850</v>
      </c>
      <c r="B13" s="36" t="s">
        <v>5</v>
      </c>
      <c r="C13" s="41">
        <v>1.507E-4</v>
      </c>
      <c r="D13" s="41">
        <v>1.383E-4</v>
      </c>
      <c r="E13" s="37">
        <v>1195720.2587000001</v>
      </c>
      <c r="F13" s="37"/>
      <c r="G13" s="38">
        <v>25921.002800000002</v>
      </c>
      <c r="H13" s="38">
        <v>570109.70389999996</v>
      </c>
      <c r="I13" s="38">
        <v>188905.7654</v>
      </c>
      <c r="J13" s="37">
        <v>278461.0715279571</v>
      </c>
      <c r="K13" s="37"/>
      <c r="L13" s="38">
        <v>39118.253900000003</v>
      </c>
      <c r="M13" s="38">
        <v>408288.19459999999</v>
      </c>
      <c r="N13" s="38">
        <v>0</v>
      </c>
      <c r="O13" s="37">
        <v>0</v>
      </c>
      <c r="P13" s="37"/>
      <c r="Q13" s="38">
        <v>322234.57640000002</v>
      </c>
      <c r="R13" s="39">
        <v>142783.45396093177</v>
      </c>
      <c r="S13" s="39">
        <v>465018.03036093176</v>
      </c>
    </row>
    <row r="14" spans="1:30">
      <c r="A14" s="35">
        <v>10900</v>
      </c>
      <c r="B14" s="36" t="s">
        <v>6</v>
      </c>
      <c r="C14" s="41">
        <v>1.7773999999999999E-3</v>
      </c>
      <c r="D14" s="41">
        <v>1.9082000000000001E-3</v>
      </c>
      <c r="E14" s="37">
        <v>14102675.4334</v>
      </c>
      <c r="F14" s="37"/>
      <c r="G14" s="38">
        <v>305719.90960000001</v>
      </c>
      <c r="H14" s="38">
        <v>6724041.0597999999</v>
      </c>
      <c r="I14" s="38">
        <v>2228010.0027999999</v>
      </c>
      <c r="J14" s="37">
        <v>804731.14142373181</v>
      </c>
      <c r="K14" s="37"/>
      <c r="L14" s="38">
        <v>461372.15979999996</v>
      </c>
      <c r="M14" s="38">
        <v>4815470.7171999998</v>
      </c>
      <c r="N14" s="38">
        <v>0</v>
      </c>
      <c r="O14" s="37">
        <v>0</v>
      </c>
      <c r="P14" s="37"/>
      <c r="Q14" s="38">
        <v>3800529.1047999999</v>
      </c>
      <c r="R14" s="39">
        <v>557238.28861075628</v>
      </c>
      <c r="S14" s="39">
        <v>4357767.3934107563</v>
      </c>
    </row>
    <row r="15" spans="1:30">
      <c r="A15" s="35">
        <v>10910</v>
      </c>
      <c r="B15" s="36" t="s">
        <v>7</v>
      </c>
      <c r="C15" s="41">
        <v>2.9599999999999998E-4</v>
      </c>
      <c r="D15" s="41">
        <v>2.6919999999999998E-4</v>
      </c>
      <c r="E15" s="37">
        <v>2348594.5359999998</v>
      </c>
      <c r="F15" s="37"/>
      <c r="G15" s="38">
        <v>50913.183999999994</v>
      </c>
      <c r="H15" s="38">
        <v>1119790.7919999999</v>
      </c>
      <c r="I15" s="38">
        <v>371042.51199999999</v>
      </c>
      <c r="J15" s="37">
        <v>179168.00559262454</v>
      </c>
      <c r="K15" s="37"/>
      <c r="L15" s="38">
        <v>76834.792000000001</v>
      </c>
      <c r="M15" s="38">
        <v>801946.28799999994</v>
      </c>
      <c r="N15" s="38">
        <v>0</v>
      </c>
      <c r="O15" s="37">
        <v>168744.73465821246</v>
      </c>
      <c r="P15" s="37"/>
      <c r="Q15" s="38">
        <v>632922.59199999995</v>
      </c>
      <c r="R15" s="39">
        <v>5365.613714271487</v>
      </c>
      <c r="S15" s="39">
        <v>638288.2057142714</v>
      </c>
    </row>
    <row r="16" spans="1:30">
      <c r="A16" s="35">
        <v>10930</v>
      </c>
      <c r="B16" s="36" t="s">
        <v>8</v>
      </c>
      <c r="C16" s="41">
        <v>2.7759999999999998E-3</v>
      </c>
      <c r="D16" s="41">
        <v>2.5428E-3</v>
      </c>
      <c r="E16" s="37">
        <v>22026008.215999998</v>
      </c>
      <c r="F16" s="37"/>
      <c r="G16" s="38">
        <v>477483.10399999999</v>
      </c>
      <c r="H16" s="38">
        <v>10501821.751999998</v>
      </c>
      <c r="I16" s="38">
        <v>3479777.0719999997</v>
      </c>
      <c r="J16" s="37">
        <v>2019200.7123433463</v>
      </c>
      <c r="K16" s="37"/>
      <c r="L16" s="38">
        <v>720585.75199999998</v>
      </c>
      <c r="M16" s="38">
        <v>7520955.7279999992</v>
      </c>
      <c r="N16" s="38">
        <v>0</v>
      </c>
      <c r="O16" s="37">
        <v>61678.341030691183</v>
      </c>
      <c r="P16" s="37"/>
      <c r="Q16" s="38">
        <v>5935787.5519999992</v>
      </c>
      <c r="R16" s="39">
        <v>766511.39779928525</v>
      </c>
      <c r="S16" s="39">
        <v>6702298.9497992843</v>
      </c>
    </row>
    <row r="17" spans="1:16384">
      <c r="A17" s="35">
        <v>10940</v>
      </c>
      <c r="B17" s="36" t="s">
        <v>9</v>
      </c>
      <c r="C17" s="41">
        <v>6.9059999999999998E-4</v>
      </c>
      <c r="D17" s="41">
        <v>6.9930000000000003E-4</v>
      </c>
      <c r="E17" s="37">
        <v>5479524.9545999998</v>
      </c>
      <c r="F17" s="37"/>
      <c r="G17" s="38">
        <v>118785.9624</v>
      </c>
      <c r="H17" s="38">
        <v>2612592.9761999999</v>
      </c>
      <c r="I17" s="38">
        <v>865682.29319999996</v>
      </c>
      <c r="J17" s="37">
        <v>122737.17948090105</v>
      </c>
      <c r="K17" s="37"/>
      <c r="L17" s="38">
        <v>179263.8762</v>
      </c>
      <c r="M17" s="38">
        <v>1871027.3868</v>
      </c>
      <c r="N17" s="38">
        <v>0</v>
      </c>
      <c r="O17" s="37">
        <v>216274.86360404873</v>
      </c>
      <c r="P17" s="37"/>
      <c r="Q17" s="38">
        <v>1476676.8311999999</v>
      </c>
      <c r="R17" s="39">
        <v>-99528.690679335661</v>
      </c>
      <c r="S17" s="39">
        <v>1377148.1405206642</v>
      </c>
    </row>
    <row r="18" spans="1:16384">
      <c r="A18" s="35">
        <v>10950</v>
      </c>
      <c r="B18" s="36" t="s">
        <v>10</v>
      </c>
      <c r="C18" s="41">
        <v>6.625E-4</v>
      </c>
      <c r="D18" s="41">
        <v>6.8150000000000003E-4</v>
      </c>
      <c r="E18" s="37">
        <v>5256567.1624999996</v>
      </c>
      <c r="F18" s="37"/>
      <c r="G18" s="38">
        <v>113952.65</v>
      </c>
      <c r="H18" s="38">
        <v>2506288.5125000002</v>
      </c>
      <c r="I18" s="38">
        <v>830458.32499999995</v>
      </c>
      <c r="J18" s="37">
        <v>147068.65767137677</v>
      </c>
      <c r="K18" s="37"/>
      <c r="L18" s="38">
        <v>171969.76250000001</v>
      </c>
      <c r="M18" s="38">
        <v>1794896.675</v>
      </c>
      <c r="N18" s="38">
        <v>0</v>
      </c>
      <c r="O18" s="37">
        <v>7716.6390000000538</v>
      </c>
      <c r="P18" s="37"/>
      <c r="Q18" s="38">
        <v>1416591.95</v>
      </c>
      <c r="R18" s="39">
        <v>107539.56555075421</v>
      </c>
      <c r="S18" s="39">
        <v>1524131.5155507543</v>
      </c>
    </row>
    <row r="19" spans="1:16384" s="185" customFormat="1">
      <c r="A19" s="204">
        <v>11050</v>
      </c>
      <c r="B19" s="184" t="s">
        <v>434</v>
      </c>
      <c r="C19" s="194">
        <v>0</v>
      </c>
      <c r="D19" s="194">
        <v>0</v>
      </c>
      <c r="E19" s="204"/>
      <c r="F19" s="184"/>
      <c r="G19" s="194"/>
      <c r="H19" s="194"/>
      <c r="I19" s="204"/>
      <c r="J19" s="184"/>
      <c r="K19" s="194"/>
      <c r="L19" s="194"/>
      <c r="M19" s="204"/>
      <c r="N19" s="184"/>
      <c r="O19" s="194"/>
      <c r="P19" s="194"/>
      <c r="Q19" s="204"/>
      <c r="R19" s="184"/>
      <c r="S19" s="194"/>
      <c r="T19" s="194"/>
      <c r="U19" s="204"/>
      <c r="V19" s="184"/>
      <c r="W19" s="194"/>
      <c r="X19" s="194"/>
      <c r="Y19" s="204"/>
      <c r="Z19" s="184"/>
      <c r="AA19" s="194"/>
      <c r="AB19" s="194"/>
      <c r="AC19" s="204"/>
      <c r="AD19" s="184"/>
      <c r="AE19" s="194"/>
      <c r="AF19" s="194"/>
      <c r="AG19" s="204"/>
      <c r="AH19" s="184"/>
      <c r="AI19" s="194"/>
      <c r="AJ19" s="194"/>
      <c r="AK19" s="204"/>
      <c r="AL19" s="184"/>
      <c r="AM19" s="194"/>
      <c r="AN19" s="194"/>
      <c r="AO19" s="204"/>
      <c r="AP19" s="184"/>
      <c r="AQ19" s="194"/>
      <c r="AR19" s="194"/>
      <c r="AS19" s="204"/>
      <c r="AT19" s="184"/>
      <c r="AU19" s="194"/>
      <c r="AV19" s="194"/>
      <c r="AW19" s="204"/>
      <c r="AX19" s="184"/>
      <c r="AY19" s="194"/>
      <c r="AZ19" s="194"/>
      <c r="BA19" s="204"/>
      <c r="BB19" s="184"/>
      <c r="BC19" s="194"/>
      <c r="BD19" s="194"/>
      <c r="BE19" s="204"/>
      <c r="BF19" s="184"/>
      <c r="BG19" s="194"/>
      <c r="BH19" s="194"/>
      <c r="BI19" s="204"/>
      <c r="BJ19" s="184"/>
      <c r="BK19" s="194"/>
      <c r="BL19" s="194"/>
      <c r="BM19" s="204"/>
      <c r="BN19" s="184"/>
      <c r="BO19" s="194"/>
      <c r="BP19" s="194"/>
      <c r="BQ19" s="204"/>
      <c r="BR19" s="184"/>
      <c r="BS19" s="194"/>
      <c r="BT19" s="194"/>
      <c r="BU19" s="204"/>
      <c r="BV19" s="184"/>
      <c r="BW19" s="194"/>
      <c r="BX19" s="194"/>
      <c r="BY19" s="204"/>
      <c r="BZ19" s="184"/>
      <c r="CA19" s="194"/>
      <c r="CB19" s="194"/>
      <c r="CC19" s="204"/>
      <c r="CD19" s="184"/>
      <c r="CE19" s="194"/>
      <c r="CF19" s="194"/>
      <c r="CG19" s="204"/>
      <c r="CH19" s="184"/>
      <c r="CI19" s="194"/>
      <c r="CJ19" s="194"/>
      <c r="CK19" s="204"/>
      <c r="CL19" s="184"/>
      <c r="CM19" s="194"/>
      <c r="CN19" s="194"/>
      <c r="CO19" s="204"/>
      <c r="CP19" s="184"/>
      <c r="CQ19" s="194"/>
      <c r="CR19" s="194"/>
      <c r="CS19" s="204"/>
      <c r="CT19" s="184"/>
      <c r="CU19" s="194"/>
      <c r="CV19" s="194"/>
      <c r="CW19" s="204"/>
      <c r="CX19" s="184"/>
      <c r="CY19" s="194"/>
      <c r="CZ19" s="194"/>
      <c r="DA19" s="204"/>
      <c r="DB19" s="184"/>
      <c r="DC19" s="194"/>
      <c r="DD19" s="194"/>
      <c r="DE19" s="204"/>
      <c r="DF19" s="184"/>
      <c r="DG19" s="194"/>
      <c r="DH19" s="194"/>
      <c r="DI19" s="204"/>
      <c r="DJ19" s="184"/>
      <c r="DK19" s="194"/>
      <c r="DL19" s="194"/>
      <c r="DM19" s="204"/>
      <c r="DN19" s="184"/>
      <c r="DO19" s="194"/>
      <c r="DP19" s="194"/>
      <c r="DQ19" s="204"/>
      <c r="DR19" s="184"/>
      <c r="DS19" s="194"/>
      <c r="DT19" s="194"/>
      <c r="DU19" s="204"/>
      <c r="DV19" s="184"/>
      <c r="DW19" s="194"/>
      <c r="DX19" s="194"/>
      <c r="DY19" s="204"/>
      <c r="DZ19" s="184"/>
      <c r="EA19" s="194"/>
      <c r="EB19" s="194"/>
      <c r="EC19" s="204"/>
      <c r="ED19" s="184"/>
      <c r="EE19" s="194"/>
      <c r="EF19" s="194"/>
      <c r="EG19" s="204"/>
      <c r="EH19" s="184"/>
      <c r="EI19" s="194"/>
      <c r="EJ19" s="194"/>
      <c r="EK19" s="204"/>
      <c r="EL19" s="184"/>
      <c r="EM19" s="194"/>
      <c r="EN19" s="194"/>
      <c r="EO19" s="204"/>
      <c r="EP19" s="184"/>
      <c r="EQ19" s="194"/>
      <c r="ER19" s="194"/>
      <c r="ES19" s="204"/>
      <c r="ET19" s="184"/>
      <c r="EU19" s="194"/>
      <c r="EV19" s="194"/>
      <c r="EW19" s="204"/>
      <c r="EX19" s="184"/>
      <c r="EY19" s="194"/>
      <c r="EZ19" s="194"/>
      <c r="FA19" s="204"/>
      <c r="FB19" s="184"/>
      <c r="FC19" s="194"/>
      <c r="FD19" s="194"/>
      <c r="FE19" s="204"/>
      <c r="FF19" s="184"/>
      <c r="FG19" s="194"/>
      <c r="FH19" s="194"/>
      <c r="FI19" s="204"/>
      <c r="FJ19" s="184"/>
      <c r="FK19" s="194"/>
      <c r="FL19" s="194"/>
      <c r="FM19" s="204"/>
      <c r="FN19" s="184"/>
      <c r="FO19" s="194"/>
      <c r="FP19" s="194"/>
      <c r="FQ19" s="204"/>
      <c r="FR19" s="184"/>
      <c r="FS19" s="194"/>
      <c r="FT19" s="194"/>
      <c r="FU19" s="204"/>
      <c r="FV19" s="184"/>
      <c r="FW19" s="194"/>
      <c r="FX19" s="194"/>
      <c r="FY19" s="204"/>
      <c r="FZ19" s="184"/>
      <c r="GA19" s="194"/>
      <c r="GB19" s="194"/>
      <c r="GC19" s="204"/>
      <c r="GD19" s="184"/>
      <c r="GE19" s="194"/>
      <c r="GF19" s="194"/>
      <c r="GG19" s="204"/>
      <c r="GH19" s="184"/>
      <c r="GI19" s="194"/>
      <c r="GJ19" s="194"/>
      <c r="GK19" s="204"/>
      <c r="GL19" s="184"/>
      <c r="GM19" s="194"/>
      <c r="GN19" s="194"/>
      <c r="GO19" s="204"/>
      <c r="GP19" s="184"/>
      <c r="GQ19" s="194"/>
      <c r="GR19" s="194"/>
      <c r="GS19" s="204"/>
      <c r="GT19" s="184"/>
      <c r="GU19" s="194"/>
      <c r="GV19" s="194"/>
      <c r="GW19" s="204"/>
      <c r="GX19" s="184"/>
      <c r="GY19" s="194"/>
      <c r="GZ19" s="194"/>
      <c r="HA19" s="204"/>
      <c r="HB19" s="184"/>
      <c r="HC19" s="194"/>
      <c r="HD19" s="194"/>
      <c r="HE19" s="204"/>
      <c r="HF19" s="184"/>
      <c r="HG19" s="194"/>
      <c r="HH19" s="194"/>
      <c r="HI19" s="204"/>
      <c r="HJ19" s="184"/>
      <c r="HK19" s="194"/>
      <c r="HL19" s="194"/>
      <c r="HM19" s="204"/>
      <c r="HN19" s="184"/>
      <c r="HO19" s="194"/>
      <c r="HP19" s="194"/>
      <c r="HQ19" s="204"/>
      <c r="HR19" s="184"/>
      <c r="HS19" s="194"/>
      <c r="HT19" s="194"/>
      <c r="HU19" s="204"/>
      <c r="HV19" s="184"/>
      <c r="HW19" s="194"/>
      <c r="HX19" s="194"/>
      <c r="HY19" s="204"/>
      <c r="HZ19" s="184"/>
      <c r="IA19" s="194"/>
      <c r="IB19" s="194"/>
      <c r="IC19" s="204"/>
      <c r="ID19" s="184"/>
      <c r="IE19" s="194"/>
      <c r="IF19" s="194"/>
      <c r="IG19" s="204"/>
      <c r="IH19" s="184"/>
      <c r="II19" s="194"/>
      <c r="IJ19" s="194"/>
      <c r="IK19" s="204"/>
      <c r="IL19" s="184"/>
      <c r="IM19" s="194"/>
      <c r="IN19" s="194"/>
      <c r="IO19" s="204"/>
      <c r="IP19" s="184"/>
      <c r="IQ19" s="194"/>
      <c r="IR19" s="194"/>
      <c r="IS19" s="204"/>
      <c r="IT19" s="184"/>
      <c r="IU19" s="194"/>
      <c r="IV19" s="194"/>
      <c r="IW19" s="204"/>
      <c r="IX19" s="184"/>
      <c r="IY19" s="194"/>
      <c r="IZ19" s="194"/>
      <c r="JA19" s="204"/>
      <c r="JB19" s="184"/>
      <c r="JC19" s="194"/>
      <c r="JD19" s="194"/>
      <c r="JE19" s="204"/>
      <c r="JF19" s="184"/>
      <c r="JG19" s="194"/>
      <c r="JH19" s="194"/>
      <c r="JI19" s="204"/>
      <c r="JJ19" s="184"/>
      <c r="JK19" s="194"/>
      <c r="JL19" s="194"/>
      <c r="JM19" s="204"/>
      <c r="JN19" s="184"/>
      <c r="JO19" s="194"/>
      <c r="JP19" s="194"/>
      <c r="JQ19" s="204"/>
      <c r="JR19" s="184"/>
      <c r="JS19" s="194"/>
      <c r="JT19" s="194"/>
      <c r="JU19" s="204"/>
      <c r="JV19" s="184"/>
      <c r="JW19" s="194"/>
      <c r="JX19" s="194"/>
      <c r="JY19" s="204"/>
      <c r="JZ19" s="184"/>
      <c r="KA19" s="194"/>
      <c r="KB19" s="194"/>
      <c r="KC19" s="204"/>
      <c r="KD19" s="184"/>
      <c r="KE19" s="194"/>
      <c r="KF19" s="194"/>
      <c r="KG19" s="204"/>
      <c r="KH19" s="184"/>
      <c r="KI19" s="194"/>
      <c r="KJ19" s="194"/>
      <c r="KK19" s="204"/>
      <c r="KL19" s="184"/>
      <c r="KM19" s="194"/>
      <c r="KN19" s="194"/>
      <c r="KO19" s="204"/>
      <c r="KP19" s="184"/>
      <c r="KQ19" s="194"/>
      <c r="KR19" s="194"/>
      <c r="KS19" s="204"/>
      <c r="KT19" s="184"/>
      <c r="KU19" s="194"/>
      <c r="KV19" s="194"/>
      <c r="KW19" s="204"/>
      <c r="KX19" s="184"/>
      <c r="KY19" s="194"/>
      <c r="KZ19" s="194"/>
      <c r="LA19" s="204"/>
      <c r="LB19" s="184"/>
      <c r="LC19" s="194"/>
      <c r="LD19" s="194"/>
      <c r="LE19" s="204"/>
      <c r="LF19" s="184"/>
      <c r="LG19" s="194"/>
      <c r="LH19" s="194"/>
      <c r="LI19" s="204"/>
      <c r="LJ19" s="184"/>
      <c r="LK19" s="194"/>
      <c r="LL19" s="194"/>
      <c r="LM19" s="204"/>
      <c r="LN19" s="184"/>
      <c r="LO19" s="194"/>
      <c r="LP19" s="194"/>
      <c r="LQ19" s="204"/>
      <c r="LR19" s="184"/>
      <c r="LS19" s="194"/>
      <c r="LT19" s="194"/>
      <c r="LU19" s="204"/>
      <c r="LV19" s="184"/>
      <c r="LW19" s="194"/>
      <c r="LX19" s="194"/>
      <c r="LY19" s="204"/>
      <c r="LZ19" s="184"/>
      <c r="MA19" s="194"/>
      <c r="MB19" s="194"/>
      <c r="MC19" s="204"/>
      <c r="MD19" s="184"/>
      <c r="ME19" s="194"/>
      <c r="MF19" s="194"/>
      <c r="MG19" s="204"/>
      <c r="MH19" s="184"/>
      <c r="MI19" s="194"/>
      <c r="MJ19" s="194"/>
      <c r="MK19" s="204"/>
      <c r="ML19" s="184"/>
      <c r="MM19" s="194"/>
      <c r="MN19" s="194"/>
      <c r="MO19" s="204"/>
      <c r="MP19" s="184"/>
      <c r="MQ19" s="194"/>
      <c r="MR19" s="194"/>
      <c r="MS19" s="204"/>
      <c r="MT19" s="184"/>
      <c r="MU19" s="194"/>
      <c r="MV19" s="194"/>
      <c r="MW19" s="204"/>
      <c r="MX19" s="184"/>
      <c r="MY19" s="194"/>
      <c r="MZ19" s="194"/>
      <c r="NA19" s="204"/>
      <c r="NB19" s="184"/>
      <c r="NC19" s="194"/>
      <c r="ND19" s="194"/>
      <c r="NE19" s="204"/>
      <c r="NF19" s="184"/>
      <c r="NG19" s="194"/>
      <c r="NH19" s="194"/>
      <c r="NI19" s="204"/>
      <c r="NJ19" s="184"/>
      <c r="NK19" s="194"/>
      <c r="NL19" s="194"/>
      <c r="NM19" s="204"/>
      <c r="NN19" s="184"/>
      <c r="NO19" s="194"/>
      <c r="NP19" s="194"/>
      <c r="NQ19" s="204"/>
      <c r="NR19" s="184"/>
      <c r="NS19" s="194"/>
      <c r="NT19" s="194"/>
      <c r="NU19" s="204"/>
      <c r="NV19" s="184"/>
      <c r="NW19" s="194"/>
      <c r="NX19" s="194"/>
      <c r="NY19" s="204"/>
      <c r="NZ19" s="184"/>
      <c r="OA19" s="194"/>
      <c r="OB19" s="194"/>
      <c r="OC19" s="204"/>
      <c r="OD19" s="184"/>
      <c r="OE19" s="194"/>
      <c r="OF19" s="194"/>
      <c r="OG19" s="204"/>
      <c r="OH19" s="184"/>
      <c r="OI19" s="194"/>
      <c r="OJ19" s="194"/>
      <c r="OK19" s="204"/>
      <c r="OL19" s="184"/>
      <c r="OM19" s="194"/>
      <c r="ON19" s="194"/>
      <c r="OO19" s="204"/>
      <c r="OP19" s="184"/>
      <c r="OQ19" s="194"/>
      <c r="OR19" s="194"/>
      <c r="OS19" s="204"/>
      <c r="OT19" s="184"/>
      <c r="OU19" s="194"/>
      <c r="OV19" s="194"/>
      <c r="OW19" s="204"/>
      <c r="OX19" s="184"/>
      <c r="OY19" s="194"/>
      <c r="OZ19" s="194"/>
      <c r="PA19" s="204"/>
      <c r="PB19" s="184"/>
      <c r="PC19" s="194"/>
      <c r="PD19" s="194"/>
      <c r="PE19" s="204"/>
      <c r="PF19" s="184"/>
      <c r="PG19" s="194"/>
      <c r="PH19" s="194"/>
      <c r="PI19" s="204"/>
      <c r="PJ19" s="184"/>
      <c r="PK19" s="194"/>
      <c r="PL19" s="194"/>
      <c r="PM19" s="204"/>
      <c r="PN19" s="184"/>
      <c r="PO19" s="194"/>
      <c r="PP19" s="194"/>
      <c r="PQ19" s="204"/>
      <c r="PR19" s="184"/>
      <c r="PS19" s="194"/>
      <c r="PT19" s="194"/>
      <c r="PU19" s="204"/>
      <c r="PV19" s="184"/>
      <c r="PW19" s="194"/>
      <c r="PX19" s="194"/>
      <c r="PY19" s="204"/>
      <c r="PZ19" s="184"/>
      <c r="QA19" s="194"/>
      <c r="QB19" s="194"/>
      <c r="QC19" s="204"/>
      <c r="QD19" s="184"/>
      <c r="QE19" s="194"/>
      <c r="QF19" s="194"/>
      <c r="QG19" s="204"/>
      <c r="QH19" s="184"/>
      <c r="QI19" s="194"/>
      <c r="QJ19" s="194"/>
      <c r="QK19" s="204"/>
      <c r="QL19" s="184"/>
      <c r="QM19" s="194"/>
      <c r="QN19" s="194"/>
      <c r="QO19" s="204"/>
      <c r="QP19" s="184"/>
      <c r="QQ19" s="194"/>
      <c r="QR19" s="194"/>
      <c r="QS19" s="204"/>
      <c r="QT19" s="184"/>
      <c r="QU19" s="194"/>
      <c r="QV19" s="194"/>
      <c r="QW19" s="204"/>
      <c r="QX19" s="184"/>
      <c r="QY19" s="194"/>
      <c r="QZ19" s="194"/>
      <c r="RA19" s="204"/>
      <c r="RB19" s="184"/>
      <c r="RC19" s="194"/>
      <c r="RD19" s="194"/>
      <c r="RE19" s="204"/>
      <c r="RF19" s="184"/>
      <c r="RG19" s="194"/>
      <c r="RH19" s="194"/>
      <c r="RI19" s="204"/>
      <c r="RJ19" s="184"/>
      <c r="RK19" s="194"/>
      <c r="RL19" s="194"/>
      <c r="RM19" s="204"/>
      <c r="RN19" s="184"/>
      <c r="RO19" s="194"/>
      <c r="RP19" s="194"/>
      <c r="RQ19" s="204"/>
      <c r="RR19" s="184"/>
      <c r="RS19" s="194"/>
      <c r="RT19" s="194"/>
      <c r="RU19" s="204"/>
      <c r="RV19" s="184"/>
      <c r="RW19" s="194"/>
      <c r="RX19" s="194"/>
      <c r="RY19" s="204"/>
      <c r="RZ19" s="184"/>
      <c r="SA19" s="194"/>
      <c r="SB19" s="194"/>
      <c r="SC19" s="204"/>
      <c r="SD19" s="184"/>
      <c r="SE19" s="194"/>
      <c r="SF19" s="194"/>
      <c r="SG19" s="204"/>
      <c r="SH19" s="184"/>
      <c r="SI19" s="194"/>
      <c r="SJ19" s="194"/>
      <c r="SK19" s="204"/>
      <c r="SL19" s="184"/>
      <c r="SM19" s="194"/>
      <c r="SN19" s="194"/>
      <c r="SO19" s="204"/>
      <c r="SP19" s="184"/>
      <c r="SQ19" s="194"/>
      <c r="SR19" s="194"/>
      <c r="SS19" s="204"/>
      <c r="ST19" s="184"/>
      <c r="SU19" s="194"/>
      <c r="SV19" s="194"/>
      <c r="SW19" s="204"/>
      <c r="SX19" s="184"/>
      <c r="SY19" s="194"/>
      <c r="SZ19" s="194"/>
      <c r="TA19" s="204"/>
      <c r="TB19" s="184"/>
      <c r="TC19" s="194"/>
      <c r="TD19" s="194"/>
      <c r="TE19" s="204"/>
      <c r="TF19" s="184"/>
      <c r="TG19" s="194"/>
      <c r="TH19" s="194"/>
      <c r="TI19" s="204"/>
      <c r="TJ19" s="184"/>
      <c r="TK19" s="194"/>
      <c r="TL19" s="194"/>
      <c r="TM19" s="204"/>
      <c r="TN19" s="184"/>
      <c r="TO19" s="194"/>
      <c r="TP19" s="194"/>
      <c r="TQ19" s="204"/>
      <c r="TR19" s="184"/>
      <c r="TS19" s="194"/>
      <c r="TT19" s="194"/>
      <c r="TU19" s="204"/>
      <c r="TV19" s="184"/>
      <c r="TW19" s="194"/>
      <c r="TX19" s="194"/>
      <c r="TY19" s="204"/>
      <c r="TZ19" s="184"/>
      <c r="UA19" s="194"/>
      <c r="UB19" s="194"/>
      <c r="UC19" s="204"/>
      <c r="UD19" s="184"/>
      <c r="UE19" s="194"/>
      <c r="UF19" s="194"/>
      <c r="UG19" s="204"/>
      <c r="UH19" s="184"/>
      <c r="UI19" s="194"/>
      <c r="UJ19" s="194"/>
      <c r="UK19" s="204"/>
      <c r="UL19" s="184"/>
      <c r="UM19" s="194"/>
      <c r="UN19" s="194"/>
      <c r="UO19" s="204"/>
      <c r="UP19" s="184"/>
      <c r="UQ19" s="194"/>
      <c r="UR19" s="194"/>
      <c r="US19" s="204"/>
      <c r="UT19" s="184"/>
      <c r="UU19" s="194"/>
      <c r="UV19" s="194"/>
      <c r="UW19" s="204"/>
      <c r="UX19" s="184"/>
      <c r="UY19" s="194"/>
      <c r="UZ19" s="194"/>
      <c r="VA19" s="204"/>
      <c r="VB19" s="184"/>
      <c r="VC19" s="194"/>
      <c r="VD19" s="194"/>
      <c r="VE19" s="204"/>
      <c r="VF19" s="184"/>
      <c r="VG19" s="194"/>
      <c r="VH19" s="194"/>
      <c r="VI19" s="204"/>
      <c r="VJ19" s="184"/>
      <c r="VK19" s="194"/>
      <c r="VL19" s="194"/>
      <c r="VM19" s="204"/>
      <c r="VN19" s="184"/>
      <c r="VO19" s="194"/>
      <c r="VP19" s="194"/>
      <c r="VQ19" s="204"/>
      <c r="VR19" s="184"/>
      <c r="VS19" s="194"/>
      <c r="VT19" s="194"/>
      <c r="VU19" s="204"/>
      <c r="VV19" s="184"/>
      <c r="VW19" s="194"/>
      <c r="VX19" s="194"/>
      <c r="VY19" s="204"/>
      <c r="VZ19" s="184"/>
      <c r="WA19" s="194"/>
      <c r="WB19" s="194"/>
      <c r="WC19" s="204"/>
      <c r="WD19" s="184"/>
      <c r="WE19" s="194"/>
      <c r="WF19" s="194"/>
      <c r="WG19" s="204"/>
      <c r="WH19" s="184"/>
      <c r="WI19" s="194"/>
      <c r="WJ19" s="194"/>
      <c r="WK19" s="204"/>
      <c r="WL19" s="184"/>
      <c r="WM19" s="194"/>
      <c r="WN19" s="194"/>
      <c r="WO19" s="204"/>
      <c r="WP19" s="184"/>
      <c r="WQ19" s="194"/>
      <c r="WR19" s="194"/>
      <c r="WS19" s="204"/>
      <c r="WT19" s="184"/>
      <c r="WU19" s="194"/>
      <c r="WV19" s="194"/>
      <c r="WW19" s="204"/>
      <c r="WX19" s="184"/>
      <c r="WY19" s="194"/>
      <c r="WZ19" s="194"/>
      <c r="XA19" s="204"/>
      <c r="XB19" s="184"/>
      <c r="XC19" s="194"/>
      <c r="XD19" s="194"/>
      <c r="XE19" s="204"/>
      <c r="XF19" s="184"/>
      <c r="XG19" s="194"/>
      <c r="XH19" s="194"/>
      <c r="XI19" s="204"/>
      <c r="XJ19" s="184"/>
      <c r="XK19" s="194"/>
      <c r="XL19" s="194"/>
      <c r="XM19" s="204"/>
      <c r="XN19" s="184"/>
      <c r="XO19" s="194"/>
      <c r="XP19" s="194"/>
      <c r="XQ19" s="204"/>
      <c r="XR19" s="184"/>
      <c r="XS19" s="194"/>
      <c r="XT19" s="194"/>
      <c r="XU19" s="204"/>
      <c r="XV19" s="184"/>
      <c r="XW19" s="194"/>
      <c r="XX19" s="194"/>
      <c r="XY19" s="204"/>
      <c r="XZ19" s="184"/>
      <c r="YA19" s="194"/>
      <c r="YB19" s="194"/>
      <c r="YC19" s="204"/>
      <c r="YD19" s="184"/>
      <c r="YE19" s="194"/>
      <c r="YF19" s="194"/>
      <c r="YG19" s="204"/>
      <c r="YH19" s="184"/>
      <c r="YI19" s="194"/>
      <c r="YJ19" s="194"/>
      <c r="YK19" s="204"/>
      <c r="YL19" s="184"/>
      <c r="YM19" s="194"/>
      <c r="YN19" s="194"/>
      <c r="YO19" s="204"/>
      <c r="YP19" s="184"/>
      <c r="YQ19" s="194"/>
      <c r="YR19" s="194"/>
      <c r="YS19" s="204"/>
      <c r="YT19" s="184"/>
      <c r="YU19" s="194"/>
      <c r="YV19" s="194"/>
      <c r="YW19" s="204"/>
      <c r="YX19" s="184"/>
      <c r="YY19" s="194"/>
      <c r="YZ19" s="194"/>
      <c r="ZA19" s="204"/>
      <c r="ZB19" s="184"/>
      <c r="ZC19" s="194"/>
      <c r="ZD19" s="194"/>
      <c r="ZE19" s="204"/>
      <c r="ZF19" s="184"/>
      <c r="ZG19" s="194"/>
      <c r="ZH19" s="194"/>
      <c r="ZI19" s="204"/>
      <c r="ZJ19" s="184"/>
      <c r="ZK19" s="194"/>
      <c r="ZL19" s="194"/>
      <c r="ZM19" s="204"/>
      <c r="ZN19" s="184"/>
      <c r="ZO19" s="194"/>
      <c r="ZP19" s="194"/>
      <c r="ZQ19" s="204"/>
      <c r="ZR19" s="184"/>
      <c r="ZS19" s="194"/>
      <c r="ZT19" s="194"/>
      <c r="ZU19" s="204"/>
      <c r="ZV19" s="184"/>
      <c r="ZW19" s="194"/>
      <c r="ZX19" s="194"/>
      <c r="ZY19" s="204"/>
      <c r="ZZ19" s="184"/>
      <c r="AAA19" s="194"/>
      <c r="AAB19" s="194"/>
      <c r="AAC19" s="204"/>
      <c r="AAD19" s="184"/>
      <c r="AAE19" s="194"/>
      <c r="AAF19" s="194"/>
      <c r="AAG19" s="204"/>
      <c r="AAH19" s="184"/>
      <c r="AAI19" s="194"/>
      <c r="AAJ19" s="194"/>
      <c r="AAK19" s="204"/>
      <c r="AAL19" s="184"/>
      <c r="AAM19" s="194"/>
      <c r="AAN19" s="194"/>
      <c r="AAO19" s="204"/>
      <c r="AAP19" s="184"/>
      <c r="AAQ19" s="194"/>
      <c r="AAR19" s="194"/>
      <c r="AAS19" s="204"/>
      <c r="AAT19" s="184"/>
      <c r="AAU19" s="194"/>
      <c r="AAV19" s="194"/>
      <c r="AAW19" s="204"/>
      <c r="AAX19" s="184"/>
      <c r="AAY19" s="194"/>
      <c r="AAZ19" s="194"/>
      <c r="ABA19" s="204"/>
      <c r="ABB19" s="184"/>
      <c r="ABC19" s="194"/>
      <c r="ABD19" s="194"/>
      <c r="ABE19" s="204"/>
      <c r="ABF19" s="184"/>
      <c r="ABG19" s="194"/>
      <c r="ABH19" s="194"/>
      <c r="ABI19" s="204"/>
      <c r="ABJ19" s="184"/>
      <c r="ABK19" s="194"/>
      <c r="ABL19" s="194"/>
      <c r="ABM19" s="204"/>
      <c r="ABN19" s="184"/>
      <c r="ABO19" s="194"/>
      <c r="ABP19" s="194"/>
      <c r="ABQ19" s="204"/>
      <c r="ABR19" s="184"/>
      <c r="ABS19" s="194"/>
      <c r="ABT19" s="194"/>
      <c r="ABU19" s="204"/>
      <c r="ABV19" s="184"/>
      <c r="ABW19" s="194"/>
      <c r="ABX19" s="194"/>
      <c r="ABY19" s="204"/>
      <c r="ABZ19" s="184"/>
      <c r="ACA19" s="194"/>
      <c r="ACB19" s="194"/>
      <c r="ACC19" s="204"/>
      <c r="ACD19" s="184"/>
      <c r="ACE19" s="194"/>
      <c r="ACF19" s="194"/>
      <c r="ACG19" s="204"/>
      <c r="ACH19" s="184"/>
      <c r="ACI19" s="194"/>
      <c r="ACJ19" s="194"/>
      <c r="ACK19" s="204"/>
      <c r="ACL19" s="184"/>
      <c r="ACM19" s="194"/>
      <c r="ACN19" s="194"/>
      <c r="ACO19" s="204"/>
      <c r="ACP19" s="184"/>
      <c r="ACQ19" s="194"/>
      <c r="ACR19" s="194"/>
      <c r="ACS19" s="204"/>
      <c r="ACT19" s="184"/>
      <c r="ACU19" s="194"/>
      <c r="ACV19" s="194"/>
      <c r="ACW19" s="204"/>
      <c r="ACX19" s="184"/>
      <c r="ACY19" s="194"/>
      <c r="ACZ19" s="194"/>
      <c r="ADA19" s="204"/>
      <c r="ADB19" s="184"/>
      <c r="ADC19" s="194"/>
      <c r="ADD19" s="194"/>
      <c r="ADE19" s="204"/>
      <c r="ADF19" s="184"/>
      <c r="ADG19" s="194"/>
      <c r="ADH19" s="194"/>
      <c r="ADI19" s="204"/>
      <c r="ADJ19" s="184"/>
      <c r="ADK19" s="194"/>
      <c r="ADL19" s="194"/>
      <c r="ADM19" s="204"/>
      <c r="ADN19" s="184"/>
      <c r="ADO19" s="194"/>
      <c r="ADP19" s="194"/>
      <c r="ADQ19" s="204"/>
      <c r="ADR19" s="184"/>
      <c r="ADS19" s="194"/>
      <c r="ADT19" s="194"/>
      <c r="ADU19" s="204"/>
      <c r="ADV19" s="184"/>
      <c r="ADW19" s="194"/>
      <c r="ADX19" s="194"/>
      <c r="ADY19" s="204"/>
      <c r="ADZ19" s="184"/>
      <c r="AEA19" s="194"/>
      <c r="AEB19" s="194"/>
      <c r="AEC19" s="204"/>
      <c r="AED19" s="184"/>
      <c r="AEE19" s="194"/>
      <c r="AEF19" s="194"/>
      <c r="AEG19" s="204"/>
      <c r="AEH19" s="184"/>
      <c r="AEI19" s="194"/>
      <c r="AEJ19" s="194"/>
      <c r="AEK19" s="204"/>
      <c r="AEL19" s="184"/>
      <c r="AEM19" s="194"/>
      <c r="AEN19" s="194"/>
      <c r="AEO19" s="204"/>
      <c r="AEP19" s="184"/>
      <c r="AEQ19" s="194"/>
      <c r="AER19" s="194"/>
      <c r="AES19" s="204"/>
      <c r="AET19" s="184"/>
      <c r="AEU19" s="194"/>
      <c r="AEV19" s="194"/>
      <c r="AEW19" s="204"/>
      <c r="AEX19" s="184"/>
      <c r="AEY19" s="194"/>
      <c r="AEZ19" s="194"/>
      <c r="AFA19" s="204"/>
      <c r="AFB19" s="184"/>
      <c r="AFC19" s="194"/>
      <c r="AFD19" s="194"/>
      <c r="AFE19" s="204"/>
      <c r="AFF19" s="184"/>
      <c r="AFG19" s="194"/>
      <c r="AFH19" s="194"/>
      <c r="AFI19" s="204"/>
      <c r="AFJ19" s="184"/>
      <c r="AFK19" s="194"/>
      <c r="AFL19" s="194"/>
      <c r="AFM19" s="204"/>
      <c r="AFN19" s="184"/>
      <c r="AFO19" s="194"/>
      <c r="AFP19" s="194"/>
      <c r="AFQ19" s="204"/>
      <c r="AFR19" s="184"/>
      <c r="AFS19" s="194"/>
      <c r="AFT19" s="194"/>
      <c r="AFU19" s="204"/>
      <c r="AFV19" s="184"/>
      <c r="AFW19" s="194"/>
      <c r="AFX19" s="194"/>
      <c r="AFY19" s="204"/>
      <c r="AFZ19" s="184"/>
      <c r="AGA19" s="194"/>
      <c r="AGB19" s="194"/>
      <c r="AGC19" s="204"/>
      <c r="AGD19" s="184"/>
      <c r="AGE19" s="194"/>
      <c r="AGF19" s="194"/>
      <c r="AGG19" s="204"/>
      <c r="AGH19" s="184"/>
      <c r="AGI19" s="194"/>
      <c r="AGJ19" s="194"/>
      <c r="AGK19" s="204"/>
      <c r="AGL19" s="184"/>
      <c r="AGM19" s="194"/>
      <c r="AGN19" s="194"/>
      <c r="AGO19" s="204"/>
      <c r="AGP19" s="184"/>
      <c r="AGQ19" s="194"/>
      <c r="AGR19" s="194"/>
      <c r="AGS19" s="204"/>
      <c r="AGT19" s="184"/>
      <c r="AGU19" s="194"/>
      <c r="AGV19" s="194"/>
      <c r="AGW19" s="204"/>
      <c r="AGX19" s="184"/>
      <c r="AGY19" s="194"/>
      <c r="AGZ19" s="194"/>
      <c r="AHA19" s="204"/>
      <c r="AHB19" s="184"/>
      <c r="AHC19" s="194"/>
      <c r="AHD19" s="194"/>
      <c r="AHE19" s="204"/>
      <c r="AHF19" s="184"/>
      <c r="AHG19" s="194"/>
      <c r="AHH19" s="194"/>
      <c r="AHI19" s="204"/>
      <c r="AHJ19" s="184"/>
      <c r="AHK19" s="194"/>
      <c r="AHL19" s="194"/>
      <c r="AHM19" s="204"/>
      <c r="AHN19" s="184"/>
      <c r="AHO19" s="194"/>
      <c r="AHP19" s="194"/>
      <c r="AHQ19" s="204"/>
      <c r="AHR19" s="184"/>
      <c r="AHS19" s="194"/>
      <c r="AHT19" s="194"/>
      <c r="AHU19" s="204"/>
      <c r="AHV19" s="184"/>
      <c r="AHW19" s="194"/>
      <c r="AHX19" s="194"/>
      <c r="AHY19" s="204"/>
      <c r="AHZ19" s="184"/>
      <c r="AIA19" s="194"/>
      <c r="AIB19" s="194"/>
      <c r="AIC19" s="204"/>
      <c r="AID19" s="184"/>
      <c r="AIE19" s="194"/>
      <c r="AIF19" s="194"/>
      <c r="AIG19" s="204"/>
      <c r="AIH19" s="184"/>
      <c r="AII19" s="194"/>
      <c r="AIJ19" s="194"/>
      <c r="AIK19" s="204"/>
      <c r="AIL19" s="184"/>
      <c r="AIM19" s="194"/>
      <c r="AIN19" s="194"/>
      <c r="AIO19" s="204"/>
      <c r="AIP19" s="184"/>
      <c r="AIQ19" s="194"/>
      <c r="AIR19" s="194"/>
      <c r="AIS19" s="204"/>
      <c r="AIT19" s="184"/>
      <c r="AIU19" s="194"/>
      <c r="AIV19" s="194"/>
      <c r="AIW19" s="204"/>
      <c r="AIX19" s="184"/>
      <c r="AIY19" s="194"/>
      <c r="AIZ19" s="194"/>
      <c r="AJA19" s="204"/>
      <c r="AJB19" s="184"/>
      <c r="AJC19" s="194"/>
      <c r="AJD19" s="194"/>
      <c r="AJE19" s="204"/>
      <c r="AJF19" s="184"/>
      <c r="AJG19" s="194"/>
      <c r="AJH19" s="194"/>
      <c r="AJI19" s="204"/>
      <c r="AJJ19" s="184"/>
      <c r="AJK19" s="194"/>
      <c r="AJL19" s="194"/>
      <c r="AJM19" s="204"/>
      <c r="AJN19" s="184"/>
      <c r="AJO19" s="194"/>
      <c r="AJP19" s="194"/>
      <c r="AJQ19" s="204"/>
      <c r="AJR19" s="184"/>
      <c r="AJS19" s="194"/>
      <c r="AJT19" s="194"/>
      <c r="AJU19" s="204"/>
      <c r="AJV19" s="184"/>
      <c r="AJW19" s="194"/>
      <c r="AJX19" s="194"/>
      <c r="AJY19" s="204"/>
      <c r="AJZ19" s="184"/>
      <c r="AKA19" s="194"/>
      <c r="AKB19" s="194"/>
      <c r="AKC19" s="204"/>
      <c r="AKD19" s="184"/>
      <c r="AKE19" s="194"/>
      <c r="AKF19" s="194"/>
      <c r="AKG19" s="204"/>
      <c r="AKH19" s="184"/>
      <c r="AKI19" s="194"/>
      <c r="AKJ19" s="194"/>
      <c r="AKK19" s="204"/>
      <c r="AKL19" s="184"/>
      <c r="AKM19" s="194"/>
      <c r="AKN19" s="194"/>
      <c r="AKO19" s="204"/>
      <c r="AKP19" s="184"/>
      <c r="AKQ19" s="194"/>
      <c r="AKR19" s="194"/>
      <c r="AKS19" s="204"/>
      <c r="AKT19" s="184"/>
      <c r="AKU19" s="194"/>
      <c r="AKV19" s="194"/>
      <c r="AKW19" s="204"/>
      <c r="AKX19" s="184"/>
      <c r="AKY19" s="194"/>
      <c r="AKZ19" s="194"/>
      <c r="ALA19" s="204"/>
      <c r="ALB19" s="184"/>
      <c r="ALC19" s="194"/>
      <c r="ALD19" s="194"/>
      <c r="ALE19" s="204"/>
      <c r="ALF19" s="184"/>
      <c r="ALG19" s="194"/>
      <c r="ALH19" s="194"/>
      <c r="ALI19" s="204"/>
      <c r="ALJ19" s="184"/>
      <c r="ALK19" s="194"/>
      <c r="ALL19" s="194"/>
      <c r="ALM19" s="204"/>
      <c r="ALN19" s="184"/>
      <c r="ALO19" s="194"/>
      <c r="ALP19" s="194"/>
      <c r="ALQ19" s="204"/>
      <c r="ALR19" s="184"/>
      <c r="ALS19" s="194"/>
      <c r="ALT19" s="194"/>
      <c r="ALU19" s="204"/>
      <c r="ALV19" s="184"/>
      <c r="ALW19" s="194"/>
      <c r="ALX19" s="194"/>
      <c r="ALY19" s="204"/>
      <c r="ALZ19" s="184"/>
      <c r="AMA19" s="194"/>
      <c r="AMB19" s="194"/>
      <c r="AMC19" s="204"/>
      <c r="AMD19" s="184"/>
      <c r="AME19" s="194"/>
      <c r="AMF19" s="194"/>
      <c r="AMG19" s="204"/>
      <c r="AMH19" s="184"/>
      <c r="AMI19" s="194"/>
      <c r="AMJ19" s="194"/>
      <c r="AMK19" s="204"/>
      <c r="AML19" s="184"/>
      <c r="AMM19" s="194"/>
      <c r="AMN19" s="194"/>
      <c r="AMO19" s="204"/>
      <c r="AMP19" s="184"/>
      <c r="AMQ19" s="194"/>
      <c r="AMR19" s="194"/>
      <c r="AMS19" s="204"/>
      <c r="AMT19" s="184"/>
      <c r="AMU19" s="194"/>
      <c r="AMV19" s="194"/>
      <c r="AMW19" s="204"/>
      <c r="AMX19" s="184"/>
      <c r="AMY19" s="194"/>
      <c r="AMZ19" s="194"/>
      <c r="ANA19" s="204"/>
      <c r="ANB19" s="184"/>
      <c r="ANC19" s="194"/>
      <c r="AND19" s="194"/>
      <c r="ANE19" s="204"/>
      <c r="ANF19" s="184"/>
      <c r="ANG19" s="194"/>
      <c r="ANH19" s="194"/>
      <c r="ANI19" s="204"/>
      <c r="ANJ19" s="184"/>
      <c r="ANK19" s="194"/>
      <c r="ANL19" s="194"/>
      <c r="ANM19" s="204"/>
      <c r="ANN19" s="184"/>
      <c r="ANO19" s="194"/>
      <c r="ANP19" s="194"/>
      <c r="ANQ19" s="204"/>
      <c r="ANR19" s="184"/>
      <c r="ANS19" s="194"/>
      <c r="ANT19" s="194"/>
      <c r="ANU19" s="204"/>
      <c r="ANV19" s="184"/>
      <c r="ANW19" s="194"/>
      <c r="ANX19" s="194"/>
      <c r="ANY19" s="204"/>
      <c r="ANZ19" s="184"/>
      <c r="AOA19" s="194"/>
      <c r="AOB19" s="194"/>
      <c r="AOC19" s="204"/>
      <c r="AOD19" s="184"/>
      <c r="AOE19" s="194"/>
      <c r="AOF19" s="194"/>
      <c r="AOG19" s="204"/>
      <c r="AOH19" s="184"/>
      <c r="AOI19" s="194"/>
      <c r="AOJ19" s="194"/>
      <c r="AOK19" s="204"/>
      <c r="AOL19" s="184"/>
      <c r="AOM19" s="194"/>
      <c r="AON19" s="194"/>
      <c r="AOO19" s="204"/>
      <c r="AOP19" s="184"/>
      <c r="AOQ19" s="194"/>
      <c r="AOR19" s="194"/>
      <c r="AOS19" s="204"/>
      <c r="AOT19" s="184"/>
      <c r="AOU19" s="194"/>
      <c r="AOV19" s="194"/>
      <c r="AOW19" s="204"/>
      <c r="AOX19" s="184"/>
      <c r="AOY19" s="194"/>
      <c r="AOZ19" s="194"/>
      <c r="APA19" s="204"/>
      <c r="APB19" s="184"/>
      <c r="APC19" s="194"/>
      <c r="APD19" s="194"/>
      <c r="APE19" s="204"/>
      <c r="APF19" s="184"/>
      <c r="APG19" s="194"/>
      <c r="APH19" s="194"/>
      <c r="API19" s="204"/>
      <c r="APJ19" s="184"/>
      <c r="APK19" s="194"/>
      <c r="APL19" s="194"/>
      <c r="APM19" s="204"/>
      <c r="APN19" s="184"/>
      <c r="APO19" s="194"/>
      <c r="APP19" s="194"/>
      <c r="APQ19" s="204"/>
      <c r="APR19" s="184"/>
      <c r="APS19" s="194"/>
      <c r="APT19" s="194"/>
      <c r="APU19" s="204"/>
      <c r="APV19" s="184"/>
      <c r="APW19" s="194"/>
      <c r="APX19" s="194"/>
      <c r="APY19" s="204"/>
      <c r="APZ19" s="184"/>
      <c r="AQA19" s="194"/>
      <c r="AQB19" s="194"/>
      <c r="AQC19" s="204"/>
      <c r="AQD19" s="184"/>
      <c r="AQE19" s="194"/>
      <c r="AQF19" s="194"/>
      <c r="AQG19" s="204"/>
      <c r="AQH19" s="184"/>
      <c r="AQI19" s="194"/>
      <c r="AQJ19" s="194"/>
      <c r="AQK19" s="204"/>
      <c r="AQL19" s="184"/>
      <c r="AQM19" s="194"/>
      <c r="AQN19" s="194"/>
      <c r="AQO19" s="204"/>
      <c r="AQP19" s="184"/>
      <c r="AQQ19" s="194"/>
      <c r="AQR19" s="194"/>
      <c r="AQS19" s="204"/>
      <c r="AQT19" s="184"/>
      <c r="AQU19" s="194"/>
      <c r="AQV19" s="194"/>
      <c r="AQW19" s="204"/>
      <c r="AQX19" s="184"/>
      <c r="AQY19" s="194"/>
      <c r="AQZ19" s="194"/>
      <c r="ARA19" s="204"/>
      <c r="ARB19" s="184"/>
      <c r="ARC19" s="194"/>
      <c r="ARD19" s="194"/>
      <c r="ARE19" s="204"/>
      <c r="ARF19" s="184"/>
      <c r="ARG19" s="194"/>
      <c r="ARH19" s="194"/>
      <c r="ARI19" s="204"/>
      <c r="ARJ19" s="184"/>
      <c r="ARK19" s="194"/>
      <c r="ARL19" s="194"/>
      <c r="ARM19" s="204"/>
      <c r="ARN19" s="184"/>
      <c r="ARO19" s="194"/>
      <c r="ARP19" s="194"/>
      <c r="ARQ19" s="204"/>
      <c r="ARR19" s="184"/>
      <c r="ARS19" s="194"/>
      <c r="ART19" s="194"/>
      <c r="ARU19" s="204"/>
      <c r="ARV19" s="184"/>
      <c r="ARW19" s="194"/>
      <c r="ARX19" s="194"/>
      <c r="ARY19" s="204"/>
      <c r="ARZ19" s="184"/>
      <c r="ASA19" s="194"/>
      <c r="ASB19" s="194"/>
      <c r="ASC19" s="204"/>
      <c r="ASD19" s="184"/>
      <c r="ASE19" s="194"/>
      <c r="ASF19" s="194"/>
      <c r="ASG19" s="204"/>
      <c r="ASH19" s="184"/>
      <c r="ASI19" s="194"/>
      <c r="ASJ19" s="194"/>
      <c r="ASK19" s="204"/>
      <c r="ASL19" s="184"/>
      <c r="ASM19" s="194"/>
      <c r="ASN19" s="194"/>
      <c r="ASO19" s="204"/>
      <c r="ASP19" s="184"/>
      <c r="ASQ19" s="194"/>
      <c r="ASR19" s="194"/>
      <c r="ASS19" s="204"/>
      <c r="AST19" s="184"/>
      <c r="ASU19" s="194"/>
      <c r="ASV19" s="194"/>
      <c r="ASW19" s="204"/>
      <c r="ASX19" s="184"/>
      <c r="ASY19" s="194"/>
      <c r="ASZ19" s="194"/>
      <c r="ATA19" s="204"/>
      <c r="ATB19" s="184"/>
      <c r="ATC19" s="194"/>
      <c r="ATD19" s="194"/>
      <c r="ATE19" s="204"/>
      <c r="ATF19" s="184"/>
      <c r="ATG19" s="194"/>
      <c r="ATH19" s="194"/>
      <c r="ATI19" s="204"/>
      <c r="ATJ19" s="184"/>
      <c r="ATK19" s="194"/>
      <c r="ATL19" s="194"/>
      <c r="ATM19" s="204"/>
      <c r="ATN19" s="184"/>
      <c r="ATO19" s="194"/>
      <c r="ATP19" s="194"/>
      <c r="ATQ19" s="204"/>
      <c r="ATR19" s="184"/>
      <c r="ATS19" s="194"/>
      <c r="ATT19" s="194"/>
      <c r="ATU19" s="204"/>
      <c r="ATV19" s="184"/>
      <c r="ATW19" s="194"/>
      <c r="ATX19" s="194"/>
      <c r="ATY19" s="204"/>
      <c r="ATZ19" s="184"/>
      <c r="AUA19" s="194"/>
      <c r="AUB19" s="194"/>
      <c r="AUC19" s="204"/>
      <c r="AUD19" s="184"/>
      <c r="AUE19" s="194"/>
      <c r="AUF19" s="194"/>
      <c r="AUG19" s="204"/>
      <c r="AUH19" s="184"/>
      <c r="AUI19" s="194"/>
      <c r="AUJ19" s="194"/>
      <c r="AUK19" s="204"/>
      <c r="AUL19" s="184"/>
      <c r="AUM19" s="194"/>
      <c r="AUN19" s="194"/>
      <c r="AUO19" s="204"/>
      <c r="AUP19" s="184"/>
      <c r="AUQ19" s="194"/>
      <c r="AUR19" s="194"/>
      <c r="AUS19" s="204"/>
      <c r="AUT19" s="184"/>
      <c r="AUU19" s="194"/>
      <c r="AUV19" s="194"/>
      <c r="AUW19" s="204"/>
      <c r="AUX19" s="184"/>
      <c r="AUY19" s="194"/>
      <c r="AUZ19" s="194"/>
      <c r="AVA19" s="204"/>
      <c r="AVB19" s="184"/>
      <c r="AVC19" s="194"/>
      <c r="AVD19" s="194"/>
      <c r="AVE19" s="204"/>
      <c r="AVF19" s="184"/>
      <c r="AVG19" s="194"/>
      <c r="AVH19" s="194"/>
      <c r="AVI19" s="204"/>
      <c r="AVJ19" s="184"/>
      <c r="AVK19" s="194"/>
      <c r="AVL19" s="194"/>
      <c r="AVM19" s="204"/>
      <c r="AVN19" s="184"/>
      <c r="AVO19" s="194"/>
      <c r="AVP19" s="194"/>
      <c r="AVQ19" s="204"/>
      <c r="AVR19" s="184"/>
      <c r="AVS19" s="194"/>
      <c r="AVT19" s="194"/>
      <c r="AVU19" s="204"/>
      <c r="AVV19" s="184"/>
      <c r="AVW19" s="194"/>
      <c r="AVX19" s="194"/>
      <c r="AVY19" s="204"/>
      <c r="AVZ19" s="184"/>
      <c r="AWA19" s="194"/>
      <c r="AWB19" s="194"/>
      <c r="AWC19" s="204"/>
      <c r="AWD19" s="184"/>
      <c r="AWE19" s="194"/>
      <c r="AWF19" s="194"/>
      <c r="AWG19" s="204"/>
      <c r="AWH19" s="184"/>
      <c r="AWI19" s="194"/>
      <c r="AWJ19" s="194"/>
      <c r="AWK19" s="204"/>
      <c r="AWL19" s="184"/>
      <c r="AWM19" s="194"/>
      <c r="AWN19" s="194"/>
      <c r="AWO19" s="204"/>
      <c r="AWP19" s="184"/>
      <c r="AWQ19" s="194"/>
      <c r="AWR19" s="194"/>
      <c r="AWS19" s="204"/>
      <c r="AWT19" s="184"/>
      <c r="AWU19" s="194"/>
      <c r="AWV19" s="194"/>
      <c r="AWW19" s="204"/>
      <c r="AWX19" s="184"/>
      <c r="AWY19" s="194"/>
      <c r="AWZ19" s="194"/>
      <c r="AXA19" s="204"/>
      <c r="AXB19" s="184"/>
      <c r="AXC19" s="194"/>
      <c r="AXD19" s="194"/>
      <c r="AXE19" s="204"/>
      <c r="AXF19" s="184"/>
      <c r="AXG19" s="194"/>
      <c r="AXH19" s="194"/>
      <c r="AXI19" s="204"/>
      <c r="AXJ19" s="184"/>
      <c r="AXK19" s="194"/>
      <c r="AXL19" s="194"/>
      <c r="AXM19" s="204"/>
      <c r="AXN19" s="184"/>
      <c r="AXO19" s="194"/>
      <c r="AXP19" s="194"/>
      <c r="AXQ19" s="204"/>
      <c r="AXR19" s="184"/>
      <c r="AXS19" s="194"/>
      <c r="AXT19" s="194"/>
      <c r="AXU19" s="204"/>
      <c r="AXV19" s="184"/>
      <c r="AXW19" s="194"/>
      <c r="AXX19" s="194"/>
      <c r="AXY19" s="204"/>
      <c r="AXZ19" s="184"/>
      <c r="AYA19" s="194"/>
      <c r="AYB19" s="194"/>
      <c r="AYC19" s="204"/>
      <c r="AYD19" s="184"/>
      <c r="AYE19" s="194"/>
      <c r="AYF19" s="194"/>
      <c r="AYG19" s="204"/>
      <c r="AYH19" s="184"/>
      <c r="AYI19" s="194"/>
      <c r="AYJ19" s="194"/>
      <c r="AYK19" s="204"/>
      <c r="AYL19" s="184"/>
      <c r="AYM19" s="194"/>
      <c r="AYN19" s="194"/>
      <c r="AYO19" s="204"/>
      <c r="AYP19" s="184"/>
      <c r="AYQ19" s="194"/>
      <c r="AYR19" s="194"/>
      <c r="AYS19" s="204"/>
      <c r="AYT19" s="184"/>
      <c r="AYU19" s="194"/>
      <c r="AYV19" s="194"/>
      <c r="AYW19" s="204"/>
      <c r="AYX19" s="184"/>
      <c r="AYY19" s="194"/>
      <c r="AYZ19" s="194"/>
      <c r="AZA19" s="204"/>
      <c r="AZB19" s="184"/>
      <c r="AZC19" s="194"/>
      <c r="AZD19" s="194"/>
      <c r="AZE19" s="204"/>
      <c r="AZF19" s="184"/>
      <c r="AZG19" s="194"/>
      <c r="AZH19" s="194"/>
      <c r="AZI19" s="204"/>
      <c r="AZJ19" s="184"/>
      <c r="AZK19" s="194"/>
      <c r="AZL19" s="194"/>
      <c r="AZM19" s="204"/>
      <c r="AZN19" s="184"/>
      <c r="AZO19" s="194"/>
      <c r="AZP19" s="194"/>
      <c r="AZQ19" s="204"/>
      <c r="AZR19" s="184"/>
      <c r="AZS19" s="194"/>
      <c r="AZT19" s="194"/>
      <c r="AZU19" s="204"/>
      <c r="AZV19" s="184"/>
      <c r="AZW19" s="194"/>
      <c r="AZX19" s="194"/>
      <c r="AZY19" s="204"/>
      <c r="AZZ19" s="184"/>
      <c r="BAA19" s="194"/>
      <c r="BAB19" s="194"/>
      <c r="BAC19" s="204"/>
      <c r="BAD19" s="184"/>
      <c r="BAE19" s="194"/>
      <c r="BAF19" s="194"/>
      <c r="BAG19" s="204"/>
      <c r="BAH19" s="184"/>
      <c r="BAI19" s="194"/>
      <c r="BAJ19" s="194"/>
      <c r="BAK19" s="204"/>
      <c r="BAL19" s="184"/>
      <c r="BAM19" s="194"/>
      <c r="BAN19" s="194"/>
      <c r="BAO19" s="204"/>
      <c r="BAP19" s="184"/>
      <c r="BAQ19" s="194"/>
      <c r="BAR19" s="194"/>
      <c r="BAS19" s="204"/>
      <c r="BAT19" s="184"/>
      <c r="BAU19" s="194"/>
      <c r="BAV19" s="194"/>
      <c r="BAW19" s="204"/>
      <c r="BAX19" s="184"/>
      <c r="BAY19" s="194"/>
      <c r="BAZ19" s="194"/>
      <c r="BBA19" s="204"/>
      <c r="BBB19" s="184"/>
      <c r="BBC19" s="194"/>
      <c r="BBD19" s="194"/>
      <c r="BBE19" s="204"/>
      <c r="BBF19" s="184"/>
      <c r="BBG19" s="194"/>
      <c r="BBH19" s="194"/>
      <c r="BBI19" s="204"/>
      <c r="BBJ19" s="184"/>
      <c r="BBK19" s="194"/>
      <c r="BBL19" s="194"/>
      <c r="BBM19" s="204"/>
      <c r="BBN19" s="184"/>
      <c r="BBO19" s="194"/>
      <c r="BBP19" s="194"/>
      <c r="BBQ19" s="204"/>
      <c r="BBR19" s="184"/>
      <c r="BBS19" s="194"/>
      <c r="BBT19" s="194"/>
      <c r="BBU19" s="204"/>
      <c r="BBV19" s="184"/>
      <c r="BBW19" s="194"/>
      <c r="BBX19" s="194"/>
      <c r="BBY19" s="204"/>
      <c r="BBZ19" s="184"/>
      <c r="BCA19" s="194"/>
      <c r="BCB19" s="194"/>
      <c r="BCC19" s="204"/>
      <c r="BCD19" s="184"/>
      <c r="BCE19" s="194"/>
      <c r="BCF19" s="194"/>
      <c r="BCG19" s="204"/>
      <c r="BCH19" s="184"/>
      <c r="BCI19" s="194"/>
      <c r="BCJ19" s="194"/>
      <c r="BCK19" s="204"/>
      <c r="BCL19" s="184"/>
      <c r="BCM19" s="194"/>
      <c r="BCN19" s="194"/>
      <c r="BCO19" s="204"/>
      <c r="BCP19" s="184"/>
      <c r="BCQ19" s="194"/>
      <c r="BCR19" s="194"/>
      <c r="BCS19" s="204"/>
      <c r="BCT19" s="184"/>
      <c r="BCU19" s="194"/>
      <c r="BCV19" s="194"/>
      <c r="BCW19" s="204"/>
      <c r="BCX19" s="184"/>
      <c r="BCY19" s="194"/>
      <c r="BCZ19" s="194"/>
      <c r="BDA19" s="204"/>
      <c r="BDB19" s="184"/>
      <c r="BDC19" s="194"/>
      <c r="BDD19" s="194"/>
      <c r="BDE19" s="204"/>
      <c r="BDF19" s="184"/>
      <c r="BDG19" s="194"/>
      <c r="BDH19" s="194"/>
      <c r="BDI19" s="204"/>
      <c r="BDJ19" s="184"/>
      <c r="BDK19" s="194"/>
      <c r="BDL19" s="194"/>
      <c r="BDM19" s="204"/>
      <c r="BDN19" s="184"/>
      <c r="BDO19" s="194"/>
      <c r="BDP19" s="194"/>
      <c r="BDQ19" s="204"/>
      <c r="BDR19" s="184"/>
      <c r="BDS19" s="194"/>
      <c r="BDT19" s="194"/>
      <c r="BDU19" s="204"/>
      <c r="BDV19" s="184"/>
      <c r="BDW19" s="194"/>
      <c r="BDX19" s="194"/>
      <c r="BDY19" s="204"/>
      <c r="BDZ19" s="184"/>
      <c r="BEA19" s="194"/>
      <c r="BEB19" s="194"/>
      <c r="BEC19" s="204"/>
      <c r="BED19" s="184"/>
      <c r="BEE19" s="194"/>
      <c r="BEF19" s="194"/>
      <c r="BEG19" s="204"/>
      <c r="BEH19" s="184"/>
      <c r="BEI19" s="194"/>
      <c r="BEJ19" s="194"/>
      <c r="BEK19" s="204"/>
      <c r="BEL19" s="184"/>
      <c r="BEM19" s="194"/>
      <c r="BEN19" s="194"/>
      <c r="BEO19" s="204"/>
      <c r="BEP19" s="184"/>
      <c r="BEQ19" s="194"/>
      <c r="BER19" s="194"/>
      <c r="BES19" s="204"/>
      <c r="BET19" s="184"/>
      <c r="BEU19" s="194"/>
      <c r="BEV19" s="194"/>
      <c r="BEW19" s="204"/>
      <c r="BEX19" s="184"/>
      <c r="BEY19" s="194"/>
      <c r="BEZ19" s="194"/>
      <c r="BFA19" s="204"/>
      <c r="BFB19" s="184"/>
      <c r="BFC19" s="194"/>
      <c r="BFD19" s="194"/>
      <c r="BFE19" s="204"/>
      <c r="BFF19" s="184"/>
      <c r="BFG19" s="194"/>
      <c r="BFH19" s="194"/>
      <c r="BFI19" s="204"/>
      <c r="BFJ19" s="184"/>
      <c r="BFK19" s="194"/>
      <c r="BFL19" s="194"/>
      <c r="BFM19" s="204"/>
      <c r="BFN19" s="184"/>
      <c r="BFO19" s="194"/>
      <c r="BFP19" s="194"/>
      <c r="BFQ19" s="204"/>
      <c r="BFR19" s="184"/>
      <c r="BFS19" s="194"/>
      <c r="BFT19" s="194"/>
      <c r="BFU19" s="204"/>
      <c r="BFV19" s="184"/>
      <c r="BFW19" s="194"/>
      <c r="BFX19" s="194"/>
      <c r="BFY19" s="204"/>
      <c r="BFZ19" s="184"/>
      <c r="BGA19" s="194"/>
      <c r="BGB19" s="194"/>
      <c r="BGC19" s="204"/>
      <c r="BGD19" s="184"/>
      <c r="BGE19" s="194"/>
      <c r="BGF19" s="194"/>
      <c r="BGG19" s="204"/>
      <c r="BGH19" s="184"/>
      <c r="BGI19" s="194"/>
      <c r="BGJ19" s="194"/>
      <c r="BGK19" s="204"/>
      <c r="BGL19" s="184"/>
      <c r="BGM19" s="194"/>
      <c r="BGN19" s="194"/>
      <c r="BGO19" s="204"/>
      <c r="BGP19" s="184"/>
      <c r="BGQ19" s="194"/>
      <c r="BGR19" s="194"/>
      <c r="BGS19" s="204"/>
      <c r="BGT19" s="184"/>
      <c r="BGU19" s="194"/>
      <c r="BGV19" s="194"/>
      <c r="BGW19" s="204"/>
      <c r="BGX19" s="184"/>
      <c r="BGY19" s="194"/>
      <c r="BGZ19" s="194"/>
      <c r="BHA19" s="204"/>
      <c r="BHB19" s="184"/>
      <c r="BHC19" s="194"/>
      <c r="BHD19" s="194"/>
      <c r="BHE19" s="204"/>
      <c r="BHF19" s="184"/>
      <c r="BHG19" s="194"/>
      <c r="BHH19" s="194"/>
      <c r="BHI19" s="204"/>
      <c r="BHJ19" s="184"/>
      <c r="BHK19" s="194"/>
      <c r="BHL19" s="194"/>
      <c r="BHM19" s="204"/>
      <c r="BHN19" s="184"/>
      <c r="BHO19" s="194"/>
      <c r="BHP19" s="194"/>
      <c r="BHQ19" s="204"/>
      <c r="BHR19" s="184"/>
      <c r="BHS19" s="194"/>
      <c r="BHT19" s="194"/>
      <c r="BHU19" s="204"/>
      <c r="BHV19" s="184"/>
      <c r="BHW19" s="194"/>
      <c r="BHX19" s="194"/>
      <c r="BHY19" s="204"/>
      <c r="BHZ19" s="184"/>
      <c r="BIA19" s="194"/>
      <c r="BIB19" s="194"/>
      <c r="BIC19" s="204"/>
      <c r="BID19" s="184"/>
      <c r="BIE19" s="194"/>
      <c r="BIF19" s="194"/>
      <c r="BIG19" s="204"/>
      <c r="BIH19" s="184"/>
      <c r="BII19" s="194"/>
      <c r="BIJ19" s="194"/>
      <c r="BIK19" s="204"/>
      <c r="BIL19" s="184"/>
      <c r="BIM19" s="194"/>
      <c r="BIN19" s="194"/>
      <c r="BIO19" s="204"/>
      <c r="BIP19" s="184"/>
      <c r="BIQ19" s="194"/>
      <c r="BIR19" s="194"/>
      <c r="BIS19" s="204"/>
      <c r="BIT19" s="184"/>
      <c r="BIU19" s="194"/>
      <c r="BIV19" s="194"/>
      <c r="BIW19" s="204"/>
      <c r="BIX19" s="184"/>
      <c r="BIY19" s="194"/>
      <c r="BIZ19" s="194"/>
      <c r="BJA19" s="204"/>
      <c r="BJB19" s="184"/>
      <c r="BJC19" s="194"/>
      <c r="BJD19" s="194"/>
      <c r="BJE19" s="204"/>
      <c r="BJF19" s="184"/>
      <c r="BJG19" s="194"/>
      <c r="BJH19" s="194"/>
      <c r="BJI19" s="204"/>
      <c r="BJJ19" s="184"/>
      <c r="BJK19" s="194"/>
      <c r="BJL19" s="194"/>
      <c r="BJM19" s="204"/>
      <c r="BJN19" s="184"/>
      <c r="BJO19" s="194"/>
      <c r="BJP19" s="194"/>
      <c r="BJQ19" s="204"/>
      <c r="BJR19" s="184"/>
      <c r="BJS19" s="194"/>
      <c r="BJT19" s="194"/>
      <c r="BJU19" s="204"/>
      <c r="BJV19" s="184"/>
      <c r="BJW19" s="194"/>
      <c r="BJX19" s="194"/>
      <c r="BJY19" s="204"/>
      <c r="BJZ19" s="184"/>
      <c r="BKA19" s="194"/>
      <c r="BKB19" s="194"/>
      <c r="BKC19" s="204"/>
      <c r="BKD19" s="184"/>
      <c r="BKE19" s="194"/>
      <c r="BKF19" s="194"/>
      <c r="BKG19" s="204"/>
      <c r="BKH19" s="184"/>
      <c r="BKI19" s="194"/>
      <c r="BKJ19" s="194"/>
      <c r="BKK19" s="204"/>
      <c r="BKL19" s="184"/>
      <c r="BKM19" s="194"/>
      <c r="BKN19" s="194"/>
      <c r="BKO19" s="204"/>
      <c r="BKP19" s="184"/>
      <c r="BKQ19" s="194"/>
      <c r="BKR19" s="194"/>
      <c r="BKS19" s="204"/>
      <c r="BKT19" s="184"/>
      <c r="BKU19" s="194"/>
      <c r="BKV19" s="194"/>
      <c r="BKW19" s="204"/>
      <c r="BKX19" s="184"/>
      <c r="BKY19" s="194"/>
      <c r="BKZ19" s="194"/>
      <c r="BLA19" s="204"/>
      <c r="BLB19" s="184"/>
      <c r="BLC19" s="194"/>
      <c r="BLD19" s="194"/>
      <c r="BLE19" s="204"/>
      <c r="BLF19" s="184"/>
      <c r="BLG19" s="194"/>
      <c r="BLH19" s="194"/>
      <c r="BLI19" s="204"/>
      <c r="BLJ19" s="184"/>
      <c r="BLK19" s="194"/>
      <c r="BLL19" s="194"/>
      <c r="BLM19" s="204"/>
      <c r="BLN19" s="184"/>
      <c r="BLO19" s="194"/>
      <c r="BLP19" s="194"/>
      <c r="BLQ19" s="204"/>
      <c r="BLR19" s="184"/>
      <c r="BLS19" s="194"/>
      <c r="BLT19" s="194"/>
      <c r="BLU19" s="204"/>
      <c r="BLV19" s="184"/>
      <c r="BLW19" s="194"/>
      <c r="BLX19" s="194"/>
      <c r="BLY19" s="204"/>
      <c r="BLZ19" s="184"/>
      <c r="BMA19" s="194"/>
      <c r="BMB19" s="194"/>
      <c r="BMC19" s="204"/>
      <c r="BMD19" s="184"/>
      <c r="BME19" s="194"/>
      <c r="BMF19" s="194"/>
      <c r="BMG19" s="204"/>
      <c r="BMH19" s="184"/>
      <c r="BMI19" s="194"/>
      <c r="BMJ19" s="194"/>
      <c r="BMK19" s="204"/>
      <c r="BML19" s="184"/>
      <c r="BMM19" s="194"/>
      <c r="BMN19" s="194"/>
      <c r="BMO19" s="204"/>
      <c r="BMP19" s="184"/>
      <c r="BMQ19" s="194"/>
      <c r="BMR19" s="194"/>
      <c r="BMS19" s="204"/>
      <c r="BMT19" s="184"/>
      <c r="BMU19" s="194"/>
      <c r="BMV19" s="194"/>
      <c r="BMW19" s="204"/>
      <c r="BMX19" s="184"/>
      <c r="BMY19" s="194"/>
      <c r="BMZ19" s="194"/>
      <c r="BNA19" s="204"/>
      <c r="BNB19" s="184"/>
      <c r="BNC19" s="194"/>
      <c r="BND19" s="194"/>
      <c r="BNE19" s="204"/>
      <c r="BNF19" s="184"/>
      <c r="BNG19" s="194"/>
      <c r="BNH19" s="194"/>
      <c r="BNI19" s="204"/>
      <c r="BNJ19" s="184"/>
      <c r="BNK19" s="194"/>
      <c r="BNL19" s="194"/>
      <c r="BNM19" s="204"/>
      <c r="BNN19" s="184"/>
      <c r="BNO19" s="194"/>
      <c r="BNP19" s="194"/>
      <c r="BNQ19" s="204"/>
      <c r="BNR19" s="184"/>
      <c r="BNS19" s="194"/>
      <c r="BNT19" s="194"/>
      <c r="BNU19" s="204"/>
      <c r="BNV19" s="184"/>
      <c r="BNW19" s="194"/>
      <c r="BNX19" s="194"/>
      <c r="BNY19" s="204"/>
      <c r="BNZ19" s="184"/>
      <c r="BOA19" s="194"/>
      <c r="BOB19" s="194"/>
      <c r="BOC19" s="204"/>
      <c r="BOD19" s="184"/>
      <c r="BOE19" s="194"/>
      <c r="BOF19" s="194"/>
      <c r="BOG19" s="204"/>
      <c r="BOH19" s="184"/>
      <c r="BOI19" s="194"/>
      <c r="BOJ19" s="194"/>
      <c r="BOK19" s="204"/>
      <c r="BOL19" s="184"/>
      <c r="BOM19" s="194"/>
      <c r="BON19" s="194"/>
      <c r="BOO19" s="204"/>
      <c r="BOP19" s="184"/>
      <c r="BOQ19" s="194"/>
      <c r="BOR19" s="194"/>
      <c r="BOS19" s="204"/>
      <c r="BOT19" s="184"/>
      <c r="BOU19" s="194"/>
      <c r="BOV19" s="194"/>
      <c r="BOW19" s="204"/>
      <c r="BOX19" s="184"/>
      <c r="BOY19" s="194"/>
      <c r="BOZ19" s="194"/>
      <c r="BPA19" s="204"/>
      <c r="BPB19" s="184"/>
      <c r="BPC19" s="194"/>
      <c r="BPD19" s="194"/>
      <c r="BPE19" s="204"/>
      <c r="BPF19" s="184"/>
      <c r="BPG19" s="194"/>
      <c r="BPH19" s="194"/>
      <c r="BPI19" s="204"/>
      <c r="BPJ19" s="184"/>
      <c r="BPK19" s="194"/>
      <c r="BPL19" s="194"/>
      <c r="BPM19" s="204"/>
      <c r="BPN19" s="184"/>
      <c r="BPO19" s="194"/>
      <c r="BPP19" s="194"/>
      <c r="BPQ19" s="204"/>
      <c r="BPR19" s="184"/>
      <c r="BPS19" s="194"/>
      <c r="BPT19" s="194"/>
      <c r="BPU19" s="204"/>
      <c r="BPV19" s="184"/>
      <c r="BPW19" s="194"/>
      <c r="BPX19" s="194"/>
      <c r="BPY19" s="204"/>
      <c r="BPZ19" s="184"/>
      <c r="BQA19" s="194"/>
      <c r="BQB19" s="194"/>
      <c r="BQC19" s="204"/>
      <c r="BQD19" s="184"/>
      <c r="BQE19" s="194"/>
      <c r="BQF19" s="194"/>
      <c r="BQG19" s="204"/>
      <c r="BQH19" s="184"/>
      <c r="BQI19" s="194"/>
      <c r="BQJ19" s="194"/>
      <c r="BQK19" s="204"/>
      <c r="BQL19" s="184"/>
      <c r="BQM19" s="194"/>
      <c r="BQN19" s="194"/>
      <c r="BQO19" s="204"/>
      <c r="BQP19" s="184"/>
      <c r="BQQ19" s="194"/>
      <c r="BQR19" s="194"/>
      <c r="BQS19" s="204"/>
      <c r="BQT19" s="184"/>
      <c r="BQU19" s="194"/>
      <c r="BQV19" s="194"/>
      <c r="BQW19" s="204"/>
      <c r="BQX19" s="184"/>
      <c r="BQY19" s="194"/>
      <c r="BQZ19" s="194"/>
      <c r="BRA19" s="204"/>
      <c r="BRB19" s="184"/>
      <c r="BRC19" s="194"/>
      <c r="BRD19" s="194"/>
      <c r="BRE19" s="204"/>
      <c r="BRF19" s="184"/>
      <c r="BRG19" s="194"/>
      <c r="BRH19" s="194"/>
      <c r="BRI19" s="204"/>
      <c r="BRJ19" s="184"/>
      <c r="BRK19" s="194"/>
      <c r="BRL19" s="194"/>
      <c r="BRM19" s="204"/>
      <c r="BRN19" s="184"/>
      <c r="BRO19" s="194"/>
      <c r="BRP19" s="194"/>
      <c r="BRQ19" s="204"/>
      <c r="BRR19" s="184"/>
      <c r="BRS19" s="194"/>
      <c r="BRT19" s="194"/>
      <c r="BRU19" s="204"/>
      <c r="BRV19" s="184"/>
      <c r="BRW19" s="194"/>
      <c r="BRX19" s="194"/>
      <c r="BRY19" s="204"/>
      <c r="BRZ19" s="184"/>
      <c r="BSA19" s="194"/>
      <c r="BSB19" s="194"/>
      <c r="BSC19" s="204"/>
      <c r="BSD19" s="184"/>
      <c r="BSE19" s="194"/>
      <c r="BSF19" s="194"/>
      <c r="BSG19" s="204"/>
      <c r="BSH19" s="184"/>
      <c r="BSI19" s="194"/>
      <c r="BSJ19" s="194"/>
      <c r="BSK19" s="204"/>
      <c r="BSL19" s="184"/>
      <c r="BSM19" s="194"/>
      <c r="BSN19" s="194"/>
      <c r="BSO19" s="204"/>
      <c r="BSP19" s="184"/>
      <c r="BSQ19" s="194"/>
      <c r="BSR19" s="194"/>
      <c r="BSS19" s="204"/>
      <c r="BST19" s="184"/>
      <c r="BSU19" s="194"/>
      <c r="BSV19" s="194"/>
      <c r="BSW19" s="204"/>
      <c r="BSX19" s="184"/>
      <c r="BSY19" s="194"/>
      <c r="BSZ19" s="194"/>
      <c r="BTA19" s="204"/>
      <c r="BTB19" s="184"/>
      <c r="BTC19" s="194"/>
      <c r="BTD19" s="194"/>
      <c r="BTE19" s="204"/>
      <c r="BTF19" s="184"/>
      <c r="BTG19" s="194"/>
      <c r="BTH19" s="194"/>
      <c r="BTI19" s="204"/>
      <c r="BTJ19" s="184"/>
      <c r="BTK19" s="194"/>
      <c r="BTL19" s="194"/>
      <c r="BTM19" s="204"/>
      <c r="BTN19" s="184"/>
      <c r="BTO19" s="194"/>
      <c r="BTP19" s="194"/>
      <c r="BTQ19" s="204"/>
      <c r="BTR19" s="184"/>
      <c r="BTS19" s="194"/>
      <c r="BTT19" s="194"/>
      <c r="BTU19" s="204"/>
      <c r="BTV19" s="184"/>
      <c r="BTW19" s="194"/>
      <c r="BTX19" s="194"/>
      <c r="BTY19" s="204"/>
      <c r="BTZ19" s="184"/>
      <c r="BUA19" s="194"/>
      <c r="BUB19" s="194"/>
      <c r="BUC19" s="204"/>
      <c r="BUD19" s="184"/>
      <c r="BUE19" s="194"/>
      <c r="BUF19" s="194"/>
      <c r="BUG19" s="204"/>
      <c r="BUH19" s="184"/>
      <c r="BUI19" s="194"/>
      <c r="BUJ19" s="194"/>
      <c r="BUK19" s="204"/>
      <c r="BUL19" s="184"/>
      <c r="BUM19" s="194"/>
      <c r="BUN19" s="194"/>
      <c r="BUO19" s="204"/>
      <c r="BUP19" s="184"/>
      <c r="BUQ19" s="194"/>
      <c r="BUR19" s="194"/>
      <c r="BUS19" s="204"/>
      <c r="BUT19" s="184"/>
      <c r="BUU19" s="194"/>
      <c r="BUV19" s="194"/>
      <c r="BUW19" s="204"/>
      <c r="BUX19" s="184"/>
      <c r="BUY19" s="194"/>
      <c r="BUZ19" s="194"/>
      <c r="BVA19" s="204"/>
      <c r="BVB19" s="184"/>
      <c r="BVC19" s="194"/>
      <c r="BVD19" s="194"/>
      <c r="BVE19" s="204"/>
      <c r="BVF19" s="184"/>
      <c r="BVG19" s="194"/>
      <c r="BVH19" s="194"/>
      <c r="BVI19" s="204"/>
      <c r="BVJ19" s="184"/>
      <c r="BVK19" s="194"/>
      <c r="BVL19" s="194"/>
      <c r="BVM19" s="204"/>
      <c r="BVN19" s="184"/>
      <c r="BVO19" s="194"/>
      <c r="BVP19" s="194"/>
      <c r="BVQ19" s="204"/>
      <c r="BVR19" s="184"/>
      <c r="BVS19" s="194"/>
      <c r="BVT19" s="194"/>
      <c r="BVU19" s="204"/>
      <c r="BVV19" s="184"/>
      <c r="BVW19" s="194"/>
      <c r="BVX19" s="194"/>
      <c r="BVY19" s="204"/>
      <c r="BVZ19" s="184"/>
      <c r="BWA19" s="194"/>
      <c r="BWB19" s="194"/>
      <c r="BWC19" s="204"/>
      <c r="BWD19" s="184"/>
      <c r="BWE19" s="194"/>
      <c r="BWF19" s="194"/>
      <c r="BWG19" s="204"/>
      <c r="BWH19" s="184"/>
      <c r="BWI19" s="194"/>
      <c r="BWJ19" s="194"/>
      <c r="BWK19" s="204"/>
      <c r="BWL19" s="184"/>
      <c r="BWM19" s="194"/>
      <c r="BWN19" s="194"/>
      <c r="BWO19" s="204"/>
      <c r="BWP19" s="184"/>
      <c r="BWQ19" s="194"/>
      <c r="BWR19" s="194"/>
      <c r="BWS19" s="204"/>
      <c r="BWT19" s="184"/>
      <c r="BWU19" s="194"/>
      <c r="BWV19" s="194"/>
      <c r="BWW19" s="204"/>
      <c r="BWX19" s="184"/>
      <c r="BWY19" s="194"/>
      <c r="BWZ19" s="194"/>
      <c r="BXA19" s="204"/>
      <c r="BXB19" s="184"/>
      <c r="BXC19" s="194"/>
      <c r="BXD19" s="194"/>
      <c r="BXE19" s="204"/>
      <c r="BXF19" s="184"/>
      <c r="BXG19" s="194"/>
      <c r="BXH19" s="194"/>
      <c r="BXI19" s="204"/>
      <c r="BXJ19" s="184"/>
      <c r="BXK19" s="194"/>
      <c r="BXL19" s="194"/>
      <c r="BXM19" s="204"/>
      <c r="BXN19" s="184"/>
      <c r="BXO19" s="194"/>
      <c r="BXP19" s="194"/>
      <c r="BXQ19" s="204"/>
      <c r="BXR19" s="184"/>
      <c r="BXS19" s="194"/>
      <c r="BXT19" s="194"/>
      <c r="BXU19" s="204"/>
      <c r="BXV19" s="184"/>
      <c r="BXW19" s="194"/>
      <c r="BXX19" s="194"/>
      <c r="BXY19" s="204"/>
      <c r="BXZ19" s="184"/>
      <c r="BYA19" s="194"/>
      <c r="BYB19" s="194"/>
      <c r="BYC19" s="204"/>
      <c r="BYD19" s="184"/>
      <c r="BYE19" s="194"/>
      <c r="BYF19" s="194"/>
      <c r="BYG19" s="204"/>
      <c r="BYH19" s="184"/>
      <c r="BYI19" s="194"/>
      <c r="BYJ19" s="194"/>
      <c r="BYK19" s="204"/>
      <c r="BYL19" s="184"/>
      <c r="BYM19" s="194"/>
      <c r="BYN19" s="194"/>
      <c r="BYO19" s="204"/>
      <c r="BYP19" s="184"/>
      <c r="BYQ19" s="194"/>
      <c r="BYR19" s="194"/>
      <c r="BYS19" s="204"/>
      <c r="BYT19" s="184"/>
      <c r="BYU19" s="194"/>
      <c r="BYV19" s="194"/>
      <c r="BYW19" s="204"/>
      <c r="BYX19" s="184"/>
      <c r="BYY19" s="194"/>
      <c r="BYZ19" s="194"/>
      <c r="BZA19" s="204"/>
      <c r="BZB19" s="184"/>
      <c r="BZC19" s="194"/>
      <c r="BZD19" s="194"/>
      <c r="BZE19" s="204"/>
      <c r="BZF19" s="184"/>
      <c r="BZG19" s="194"/>
      <c r="BZH19" s="194"/>
      <c r="BZI19" s="204"/>
      <c r="BZJ19" s="184"/>
      <c r="BZK19" s="194"/>
      <c r="BZL19" s="194"/>
      <c r="BZM19" s="204"/>
      <c r="BZN19" s="184"/>
      <c r="BZO19" s="194"/>
      <c r="BZP19" s="194"/>
      <c r="BZQ19" s="204"/>
      <c r="BZR19" s="184"/>
      <c r="BZS19" s="194"/>
      <c r="BZT19" s="194"/>
      <c r="BZU19" s="204"/>
      <c r="BZV19" s="184"/>
      <c r="BZW19" s="194"/>
      <c r="BZX19" s="194"/>
      <c r="BZY19" s="204"/>
      <c r="BZZ19" s="184"/>
      <c r="CAA19" s="194"/>
      <c r="CAB19" s="194"/>
      <c r="CAC19" s="204"/>
      <c r="CAD19" s="184"/>
      <c r="CAE19" s="194"/>
      <c r="CAF19" s="194"/>
      <c r="CAG19" s="204"/>
      <c r="CAH19" s="184"/>
      <c r="CAI19" s="194"/>
      <c r="CAJ19" s="194"/>
      <c r="CAK19" s="204"/>
      <c r="CAL19" s="184"/>
      <c r="CAM19" s="194"/>
      <c r="CAN19" s="194"/>
      <c r="CAO19" s="204"/>
      <c r="CAP19" s="184"/>
      <c r="CAQ19" s="194"/>
      <c r="CAR19" s="194"/>
      <c r="CAS19" s="204"/>
      <c r="CAT19" s="184"/>
      <c r="CAU19" s="194"/>
      <c r="CAV19" s="194"/>
      <c r="CAW19" s="204"/>
      <c r="CAX19" s="184"/>
      <c r="CAY19" s="194"/>
      <c r="CAZ19" s="194"/>
      <c r="CBA19" s="204"/>
      <c r="CBB19" s="184"/>
      <c r="CBC19" s="194"/>
      <c r="CBD19" s="194"/>
      <c r="CBE19" s="204"/>
      <c r="CBF19" s="184"/>
      <c r="CBG19" s="194"/>
      <c r="CBH19" s="194"/>
      <c r="CBI19" s="204"/>
      <c r="CBJ19" s="184"/>
      <c r="CBK19" s="194"/>
      <c r="CBL19" s="194"/>
      <c r="CBM19" s="204"/>
      <c r="CBN19" s="184"/>
      <c r="CBO19" s="194"/>
      <c r="CBP19" s="194"/>
      <c r="CBQ19" s="204"/>
      <c r="CBR19" s="184"/>
      <c r="CBS19" s="194"/>
      <c r="CBT19" s="194"/>
      <c r="CBU19" s="204"/>
      <c r="CBV19" s="184"/>
      <c r="CBW19" s="194"/>
      <c r="CBX19" s="194"/>
      <c r="CBY19" s="204"/>
      <c r="CBZ19" s="184"/>
      <c r="CCA19" s="194"/>
      <c r="CCB19" s="194"/>
      <c r="CCC19" s="204"/>
      <c r="CCD19" s="184"/>
      <c r="CCE19" s="194"/>
      <c r="CCF19" s="194"/>
      <c r="CCG19" s="204"/>
      <c r="CCH19" s="184"/>
      <c r="CCI19" s="194"/>
      <c r="CCJ19" s="194"/>
      <c r="CCK19" s="204"/>
      <c r="CCL19" s="184"/>
      <c r="CCM19" s="194"/>
      <c r="CCN19" s="194"/>
      <c r="CCO19" s="204"/>
      <c r="CCP19" s="184"/>
      <c r="CCQ19" s="194"/>
      <c r="CCR19" s="194"/>
      <c r="CCS19" s="204"/>
      <c r="CCT19" s="184"/>
      <c r="CCU19" s="194"/>
      <c r="CCV19" s="194"/>
      <c r="CCW19" s="204"/>
      <c r="CCX19" s="184"/>
      <c r="CCY19" s="194"/>
      <c r="CCZ19" s="194"/>
      <c r="CDA19" s="204"/>
      <c r="CDB19" s="184"/>
      <c r="CDC19" s="194"/>
      <c r="CDD19" s="194"/>
      <c r="CDE19" s="204"/>
      <c r="CDF19" s="184"/>
      <c r="CDG19" s="194"/>
      <c r="CDH19" s="194"/>
      <c r="CDI19" s="204"/>
      <c r="CDJ19" s="184"/>
      <c r="CDK19" s="194"/>
      <c r="CDL19" s="194"/>
      <c r="CDM19" s="204"/>
      <c r="CDN19" s="184"/>
      <c r="CDO19" s="194"/>
      <c r="CDP19" s="194"/>
      <c r="CDQ19" s="204"/>
      <c r="CDR19" s="184"/>
      <c r="CDS19" s="194"/>
      <c r="CDT19" s="194"/>
      <c r="CDU19" s="204"/>
      <c r="CDV19" s="184"/>
      <c r="CDW19" s="194"/>
      <c r="CDX19" s="194"/>
      <c r="CDY19" s="204"/>
      <c r="CDZ19" s="184"/>
      <c r="CEA19" s="194"/>
      <c r="CEB19" s="194"/>
      <c r="CEC19" s="204"/>
      <c r="CED19" s="184"/>
      <c r="CEE19" s="194"/>
      <c r="CEF19" s="194"/>
      <c r="CEG19" s="204"/>
      <c r="CEH19" s="184"/>
      <c r="CEI19" s="194"/>
      <c r="CEJ19" s="194"/>
      <c r="CEK19" s="204"/>
      <c r="CEL19" s="184"/>
      <c r="CEM19" s="194"/>
      <c r="CEN19" s="194"/>
      <c r="CEO19" s="204"/>
      <c r="CEP19" s="184"/>
      <c r="CEQ19" s="194"/>
      <c r="CER19" s="194"/>
      <c r="CES19" s="204"/>
      <c r="CET19" s="184"/>
      <c r="CEU19" s="194"/>
      <c r="CEV19" s="194"/>
      <c r="CEW19" s="204"/>
      <c r="CEX19" s="184"/>
      <c r="CEY19" s="194"/>
      <c r="CEZ19" s="194"/>
      <c r="CFA19" s="204"/>
      <c r="CFB19" s="184"/>
      <c r="CFC19" s="194"/>
      <c r="CFD19" s="194"/>
      <c r="CFE19" s="204"/>
      <c r="CFF19" s="184"/>
      <c r="CFG19" s="194"/>
      <c r="CFH19" s="194"/>
      <c r="CFI19" s="204"/>
      <c r="CFJ19" s="184"/>
      <c r="CFK19" s="194"/>
      <c r="CFL19" s="194"/>
      <c r="CFM19" s="204"/>
      <c r="CFN19" s="184"/>
      <c r="CFO19" s="194"/>
      <c r="CFP19" s="194"/>
      <c r="CFQ19" s="204"/>
      <c r="CFR19" s="184"/>
      <c r="CFS19" s="194"/>
      <c r="CFT19" s="194"/>
      <c r="CFU19" s="204"/>
      <c r="CFV19" s="184"/>
      <c r="CFW19" s="194"/>
      <c r="CFX19" s="194"/>
      <c r="CFY19" s="204"/>
      <c r="CFZ19" s="184"/>
      <c r="CGA19" s="194"/>
      <c r="CGB19" s="194"/>
      <c r="CGC19" s="204"/>
      <c r="CGD19" s="184"/>
      <c r="CGE19" s="194"/>
      <c r="CGF19" s="194"/>
      <c r="CGG19" s="204"/>
      <c r="CGH19" s="184"/>
      <c r="CGI19" s="194"/>
      <c r="CGJ19" s="194"/>
      <c r="CGK19" s="204"/>
      <c r="CGL19" s="184"/>
      <c r="CGM19" s="194"/>
      <c r="CGN19" s="194"/>
      <c r="CGO19" s="204"/>
      <c r="CGP19" s="184"/>
      <c r="CGQ19" s="194"/>
      <c r="CGR19" s="194"/>
      <c r="CGS19" s="204"/>
      <c r="CGT19" s="184"/>
      <c r="CGU19" s="194"/>
      <c r="CGV19" s="194"/>
      <c r="CGW19" s="204"/>
      <c r="CGX19" s="184"/>
      <c r="CGY19" s="194"/>
      <c r="CGZ19" s="194"/>
      <c r="CHA19" s="204"/>
      <c r="CHB19" s="184"/>
      <c r="CHC19" s="194"/>
      <c r="CHD19" s="194"/>
      <c r="CHE19" s="204"/>
      <c r="CHF19" s="184"/>
      <c r="CHG19" s="194"/>
      <c r="CHH19" s="194"/>
      <c r="CHI19" s="204"/>
      <c r="CHJ19" s="184"/>
      <c r="CHK19" s="194"/>
      <c r="CHL19" s="194"/>
      <c r="CHM19" s="204"/>
      <c r="CHN19" s="184"/>
      <c r="CHO19" s="194"/>
      <c r="CHP19" s="194"/>
      <c r="CHQ19" s="204"/>
      <c r="CHR19" s="184"/>
      <c r="CHS19" s="194"/>
      <c r="CHT19" s="194"/>
      <c r="CHU19" s="204"/>
      <c r="CHV19" s="184"/>
      <c r="CHW19" s="194"/>
      <c r="CHX19" s="194"/>
      <c r="CHY19" s="204"/>
      <c r="CHZ19" s="184"/>
      <c r="CIA19" s="194"/>
      <c r="CIB19" s="194"/>
      <c r="CIC19" s="204"/>
      <c r="CID19" s="184"/>
      <c r="CIE19" s="194"/>
      <c r="CIF19" s="194"/>
      <c r="CIG19" s="204"/>
      <c r="CIH19" s="184"/>
      <c r="CII19" s="194"/>
      <c r="CIJ19" s="194"/>
      <c r="CIK19" s="204"/>
      <c r="CIL19" s="184"/>
      <c r="CIM19" s="194"/>
      <c r="CIN19" s="194"/>
      <c r="CIO19" s="204"/>
      <c r="CIP19" s="184"/>
      <c r="CIQ19" s="194"/>
      <c r="CIR19" s="194"/>
      <c r="CIS19" s="204"/>
      <c r="CIT19" s="184"/>
      <c r="CIU19" s="194"/>
      <c r="CIV19" s="194"/>
      <c r="CIW19" s="204"/>
      <c r="CIX19" s="184"/>
      <c r="CIY19" s="194"/>
      <c r="CIZ19" s="194"/>
      <c r="CJA19" s="204"/>
      <c r="CJB19" s="184"/>
      <c r="CJC19" s="194"/>
      <c r="CJD19" s="194"/>
      <c r="CJE19" s="204"/>
      <c r="CJF19" s="184"/>
      <c r="CJG19" s="194"/>
      <c r="CJH19" s="194"/>
      <c r="CJI19" s="204"/>
      <c r="CJJ19" s="184"/>
      <c r="CJK19" s="194"/>
      <c r="CJL19" s="194"/>
      <c r="CJM19" s="204"/>
      <c r="CJN19" s="184"/>
      <c r="CJO19" s="194"/>
      <c r="CJP19" s="194"/>
      <c r="CJQ19" s="204"/>
      <c r="CJR19" s="184"/>
      <c r="CJS19" s="194"/>
      <c r="CJT19" s="194"/>
      <c r="CJU19" s="204"/>
      <c r="CJV19" s="184"/>
      <c r="CJW19" s="194"/>
      <c r="CJX19" s="194"/>
      <c r="CJY19" s="204"/>
      <c r="CJZ19" s="184"/>
      <c r="CKA19" s="194"/>
      <c r="CKB19" s="194"/>
      <c r="CKC19" s="204"/>
      <c r="CKD19" s="184"/>
      <c r="CKE19" s="194"/>
      <c r="CKF19" s="194"/>
      <c r="CKG19" s="204"/>
      <c r="CKH19" s="184"/>
      <c r="CKI19" s="194"/>
      <c r="CKJ19" s="194"/>
      <c r="CKK19" s="204"/>
      <c r="CKL19" s="184"/>
      <c r="CKM19" s="194"/>
      <c r="CKN19" s="194"/>
      <c r="CKO19" s="204"/>
      <c r="CKP19" s="184"/>
      <c r="CKQ19" s="194"/>
      <c r="CKR19" s="194"/>
      <c r="CKS19" s="204"/>
      <c r="CKT19" s="184"/>
      <c r="CKU19" s="194"/>
      <c r="CKV19" s="194"/>
      <c r="CKW19" s="204"/>
      <c r="CKX19" s="184"/>
      <c r="CKY19" s="194"/>
      <c r="CKZ19" s="194"/>
      <c r="CLA19" s="204"/>
      <c r="CLB19" s="184"/>
      <c r="CLC19" s="194"/>
      <c r="CLD19" s="194"/>
      <c r="CLE19" s="204"/>
      <c r="CLF19" s="184"/>
      <c r="CLG19" s="194"/>
      <c r="CLH19" s="194"/>
      <c r="CLI19" s="204"/>
      <c r="CLJ19" s="184"/>
      <c r="CLK19" s="194"/>
      <c r="CLL19" s="194"/>
      <c r="CLM19" s="204"/>
      <c r="CLN19" s="184"/>
      <c r="CLO19" s="194"/>
      <c r="CLP19" s="194"/>
      <c r="CLQ19" s="204"/>
      <c r="CLR19" s="184"/>
      <c r="CLS19" s="194"/>
      <c r="CLT19" s="194"/>
      <c r="CLU19" s="204"/>
      <c r="CLV19" s="184"/>
      <c r="CLW19" s="194"/>
      <c r="CLX19" s="194"/>
      <c r="CLY19" s="204"/>
      <c r="CLZ19" s="184"/>
      <c r="CMA19" s="194"/>
      <c r="CMB19" s="194"/>
      <c r="CMC19" s="204"/>
      <c r="CMD19" s="184"/>
      <c r="CME19" s="194"/>
      <c r="CMF19" s="194"/>
      <c r="CMG19" s="204"/>
      <c r="CMH19" s="184"/>
      <c r="CMI19" s="194"/>
      <c r="CMJ19" s="194"/>
      <c r="CMK19" s="204"/>
      <c r="CML19" s="184"/>
      <c r="CMM19" s="194"/>
      <c r="CMN19" s="194"/>
      <c r="CMO19" s="204"/>
      <c r="CMP19" s="184"/>
      <c r="CMQ19" s="194"/>
      <c r="CMR19" s="194"/>
      <c r="CMS19" s="204"/>
      <c r="CMT19" s="184"/>
      <c r="CMU19" s="194"/>
      <c r="CMV19" s="194"/>
      <c r="CMW19" s="204"/>
      <c r="CMX19" s="184"/>
      <c r="CMY19" s="194"/>
      <c r="CMZ19" s="194"/>
      <c r="CNA19" s="204"/>
      <c r="CNB19" s="184"/>
      <c r="CNC19" s="194"/>
      <c r="CND19" s="194"/>
      <c r="CNE19" s="204"/>
      <c r="CNF19" s="184"/>
      <c r="CNG19" s="194"/>
      <c r="CNH19" s="194"/>
      <c r="CNI19" s="204"/>
      <c r="CNJ19" s="184"/>
      <c r="CNK19" s="194"/>
      <c r="CNL19" s="194"/>
      <c r="CNM19" s="204"/>
      <c r="CNN19" s="184"/>
      <c r="CNO19" s="194"/>
      <c r="CNP19" s="194"/>
      <c r="CNQ19" s="204"/>
      <c r="CNR19" s="184"/>
      <c r="CNS19" s="194"/>
      <c r="CNT19" s="194"/>
      <c r="CNU19" s="204"/>
      <c r="CNV19" s="184"/>
      <c r="CNW19" s="194"/>
      <c r="CNX19" s="194"/>
      <c r="CNY19" s="204"/>
      <c r="CNZ19" s="184"/>
      <c r="COA19" s="194"/>
      <c r="COB19" s="194"/>
      <c r="COC19" s="204"/>
      <c r="COD19" s="184"/>
      <c r="COE19" s="194"/>
      <c r="COF19" s="194"/>
      <c r="COG19" s="204"/>
      <c r="COH19" s="184"/>
      <c r="COI19" s="194"/>
      <c r="COJ19" s="194"/>
      <c r="COK19" s="204"/>
      <c r="COL19" s="184"/>
      <c r="COM19" s="194"/>
      <c r="CON19" s="194"/>
      <c r="COO19" s="204"/>
      <c r="COP19" s="184"/>
      <c r="COQ19" s="194"/>
      <c r="COR19" s="194"/>
      <c r="COS19" s="204"/>
      <c r="COT19" s="184"/>
      <c r="COU19" s="194"/>
      <c r="COV19" s="194"/>
      <c r="COW19" s="204"/>
      <c r="COX19" s="184"/>
      <c r="COY19" s="194"/>
      <c r="COZ19" s="194"/>
      <c r="CPA19" s="204"/>
      <c r="CPB19" s="184"/>
      <c r="CPC19" s="194"/>
      <c r="CPD19" s="194"/>
      <c r="CPE19" s="204"/>
      <c r="CPF19" s="184"/>
      <c r="CPG19" s="194"/>
      <c r="CPH19" s="194"/>
      <c r="CPI19" s="204"/>
      <c r="CPJ19" s="184"/>
      <c r="CPK19" s="194"/>
      <c r="CPL19" s="194"/>
      <c r="CPM19" s="204"/>
      <c r="CPN19" s="184"/>
      <c r="CPO19" s="194"/>
      <c r="CPP19" s="194"/>
      <c r="CPQ19" s="204"/>
      <c r="CPR19" s="184"/>
      <c r="CPS19" s="194"/>
      <c r="CPT19" s="194"/>
      <c r="CPU19" s="204"/>
      <c r="CPV19" s="184"/>
      <c r="CPW19" s="194"/>
      <c r="CPX19" s="194"/>
      <c r="CPY19" s="204"/>
      <c r="CPZ19" s="184"/>
      <c r="CQA19" s="194"/>
      <c r="CQB19" s="194"/>
      <c r="CQC19" s="204"/>
      <c r="CQD19" s="184"/>
      <c r="CQE19" s="194"/>
      <c r="CQF19" s="194"/>
      <c r="CQG19" s="204"/>
      <c r="CQH19" s="184"/>
      <c r="CQI19" s="194"/>
      <c r="CQJ19" s="194"/>
      <c r="CQK19" s="204"/>
      <c r="CQL19" s="184"/>
      <c r="CQM19" s="194"/>
      <c r="CQN19" s="194"/>
      <c r="CQO19" s="204"/>
      <c r="CQP19" s="184"/>
      <c r="CQQ19" s="194"/>
      <c r="CQR19" s="194"/>
      <c r="CQS19" s="204"/>
      <c r="CQT19" s="184"/>
      <c r="CQU19" s="194"/>
      <c r="CQV19" s="194"/>
      <c r="CQW19" s="204"/>
      <c r="CQX19" s="184"/>
      <c r="CQY19" s="194"/>
      <c r="CQZ19" s="194"/>
      <c r="CRA19" s="204"/>
      <c r="CRB19" s="184"/>
      <c r="CRC19" s="194"/>
      <c r="CRD19" s="194"/>
      <c r="CRE19" s="204"/>
      <c r="CRF19" s="184"/>
      <c r="CRG19" s="194"/>
      <c r="CRH19" s="194"/>
      <c r="CRI19" s="204"/>
      <c r="CRJ19" s="184"/>
      <c r="CRK19" s="194"/>
      <c r="CRL19" s="194"/>
      <c r="CRM19" s="204"/>
      <c r="CRN19" s="184"/>
      <c r="CRO19" s="194"/>
      <c r="CRP19" s="194"/>
      <c r="CRQ19" s="204"/>
      <c r="CRR19" s="184"/>
      <c r="CRS19" s="194"/>
      <c r="CRT19" s="194"/>
      <c r="CRU19" s="204"/>
      <c r="CRV19" s="184"/>
      <c r="CRW19" s="194"/>
      <c r="CRX19" s="194"/>
      <c r="CRY19" s="204"/>
      <c r="CRZ19" s="184"/>
      <c r="CSA19" s="194"/>
      <c r="CSB19" s="194"/>
      <c r="CSC19" s="204"/>
      <c r="CSD19" s="184"/>
      <c r="CSE19" s="194"/>
      <c r="CSF19" s="194"/>
      <c r="CSG19" s="204"/>
      <c r="CSH19" s="184"/>
      <c r="CSI19" s="194"/>
      <c r="CSJ19" s="194"/>
      <c r="CSK19" s="204"/>
      <c r="CSL19" s="184"/>
      <c r="CSM19" s="194"/>
      <c r="CSN19" s="194"/>
      <c r="CSO19" s="204"/>
      <c r="CSP19" s="184"/>
      <c r="CSQ19" s="194"/>
      <c r="CSR19" s="194"/>
      <c r="CSS19" s="204"/>
      <c r="CST19" s="184"/>
      <c r="CSU19" s="194"/>
      <c r="CSV19" s="194"/>
      <c r="CSW19" s="204"/>
      <c r="CSX19" s="184"/>
      <c r="CSY19" s="194"/>
      <c r="CSZ19" s="194"/>
      <c r="CTA19" s="204"/>
      <c r="CTB19" s="184"/>
      <c r="CTC19" s="194"/>
      <c r="CTD19" s="194"/>
      <c r="CTE19" s="204"/>
      <c r="CTF19" s="184"/>
      <c r="CTG19" s="194"/>
      <c r="CTH19" s="194"/>
      <c r="CTI19" s="204"/>
      <c r="CTJ19" s="184"/>
      <c r="CTK19" s="194"/>
      <c r="CTL19" s="194"/>
      <c r="CTM19" s="204"/>
      <c r="CTN19" s="184"/>
      <c r="CTO19" s="194"/>
      <c r="CTP19" s="194"/>
      <c r="CTQ19" s="204"/>
      <c r="CTR19" s="184"/>
      <c r="CTS19" s="194"/>
      <c r="CTT19" s="194"/>
      <c r="CTU19" s="204"/>
      <c r="CTV19" s="184"/>
      <c r="CTW19" s="194"/>
      <c r="CTX19" s="194"/>
      <c r="CTY19" s="204"/>
      <c r="CTZ19" s="184"/>
      <c r="CUA19" s="194"/>
      <c r="CUB19" s="194"/>
      <c r="CUC19" s="204"/>
      <c r="CUD19" s="184"/>
      <c r="CUE19" s="194"/>
      <c r="CUF19" s="194"/>
      <c r="CUG19" s="204"/>
      <c r="CUH19" s="184"/>
      <c r="CUI19" s="194"/>
      <c r="CUJ19" s="194"/>
      <c r="CUK19" s="204"/>
      <c r="CUL19" s="184"/>
      <c r="CUM19" s="194"/>
      <c r="CUN19" s="194"/>
      <c r="CUO19" s="204"/>
      <c r="CUP19" s="184"/>
      <c r="CUQ19" s="194"/>
      <c r="CUR19" s="194"/>
      <c r="CUS19" s="204"/>
      <c r="CUT19" s="184"/>
      <c r="CUU19" s="194"/>
      <c r="CUV19" s="194"/>
      <c r="CUW19" s="204"/>
      <c r="CUX19" s="184"/>
      <c r="CUY19" s="194"/>
      <c r="CUZ19" s="194"/>
      <c r="CVA19" s="204"/>
      <c r="CVB19" s="184"/>
      <c r="CVC19" s="194"/>
      <c r="CVD19" s="194"/>
      <c r="CVE19" s="204"/>
      <c r="CVF19" s="184"/>
      <c r="CVG19" s="194"/>
      <c r="CVH19" s="194"/>
      <c r="CVI19" s="204"/>
      <c r="CVJ19" s="184"/>
      <c r="CVK19" s="194"/>
      <c r="CVL19" s="194"/>
      <c r="CVM19" s="204"/>
      <c r="CVN19" s="184"/>
      <c r="CVO19" s="194"/>
      <c r="CVP19" s="194"/>
      <c r="CVQ19" s="204"/>
      <c r="CVR19" s="184"/>
      <c r="CVS19" s="194"/>
      <c r="CVT19" s="194"/>
      <c r="CVU19" s="204"/>
      <c r="CVV19" s="184"/>
      <c r="CVW19" s="194"/>
      <c r="CVX19" s="194"/>
      <c r="CVY19" s="204"/>
      <c r="CVZ19" s="184"/>
      <c r="CWA19" s="194"/>
      <c r="CWB19" s="194"/>
      <c r="CWC19" s="204"/>
      <c r="CWD19" s="184"/>
      <c r="CWE19" s="194"/>
      <c r="CWF19" s="194"/>
      <c r="CWG19" s="204"/>
      <c r="CWH19" s="184"/>
      <c r="CWI19" s="194"/>
      <c r="CWJ19" s="194"/>
      <c r="CWK19" s="204"/>
      <c r="CWL19" s="184"/>
      <c r="CWM19" s="194"/>
      <c r="CWN19" s="194"/>
      <c r="CWO19" s="204"/>
      <c r="CWP19" s="184"/>
      <c r="CWQ19" s="194"/>
      <c r="CWR19" s="194"/>
      <c r="CWS19" s="204"/>
      <c r="CWT19" s="184"/>
      <c r="CWU19" s="194"/>
      <c r="CWV19" s="194"/>
      <c r="CWW19" s="204"/>
      <c r="CWX19" s="184"/>
      <c r="CWY19" s="194"/>
      <c r="CWZ19" s="194"/>
      <c r="CXA19" s="204"/>
      <c r="CXB19" s="184"/>
      <c r="CXC19" s="194"/>
      <c r="CXD19" s="194"/>
      <c r="CXE19" s="204"/>
      <c r="CXF19" s="184"/>
      <c r="CXG19" s="194"/>
      <c r="CXH19" s="194"/>
      <c r="CXI19" s="204"/>
      <c r="CXJ19" s="184"/>
      <c r="CXK19" s="194"/>
      <c r="CXL19" s="194"/>
      <c r="CXM19" s="204"/>
      <c r="CXN19" s="184"/>
      <c r="CXO19" s="194"/>
      <c r="CXP19" s="194"/>
      <c r="CXQ19" s="204"/>
      <c r="CXR19" s="184"/>
      <c r="CXS19" s="194"/>
      <c r="CXT19" s="194"/>
      <c r="CXU19" s="204"/>
      <c r="CXV19" s="184"/>
      <c r="CXW19" s="194"/>
      <c r="CXX19" s="194"/>
      <c r="CXY19" s="204"/>
      <c r="CXZ19" s="184"/>
      <c r="CYA19" s="194"/>
      <c r="CYB19" s="194"/>
      <c r="CYC19" s="204"/>
      <c r="CYD19" s="184"/>
      <c r="CYE19" s="194"/>
      <c r="CYF19" s="194"/>
      <c r="CYG19" s="204"/>
      <c r="CYH19" s="184"/>
      <c r="CYI19" s="194"/>
      <c r="CYJ19" s="194"/>
      <c r="CYK19" s="204"/>
      <c r="CYL19" s="184"/>
      <c r="CYM19" s="194"/>
      <c r="CYN19" s="194"/>
      <c r="CYO19" s="204"/>
      <c r="CYP19" s="184"/>
      <c r="CYQ19" s="194"/>
      <c r="CYR19" s="194"/>
      <c r="CYS19" s="204"/>
      <c r="CYT19" s="184"/>
      <c r="CYU19" s="194"/>
      <c r="CYV19" s="194"/>
      <c r="CYW19" s="204"/>
      <c r="CYX19" s="184"/>
      <c r="CYY19" s="194"/>
      <c r="CYZ19" s="194"/>
      <c r="CZA19" s="204"/>
      <c r="CZB19" s="184"/>
      <c r="CZC19" s="194"/>
      <c r="CZD19" s="194"/>
      <c r="CZE19" s="204"/>
      <c r="CZF19" s="184"/>
      <c r="CZG19" s="194"/>
      <c r="CZH19" s="194"/>
      <c r="CZI19" s="204"/>
      <c r="CZJ19" s="184"/>
      <c r="CZK19" s="194"/>
      <c r="CZL19" s="194"/>
      <c r="CZM19" s="204"/>
      <c r="CZN19" s="184"/>
      <c r="CZO19" s="194"/>
      <c r="CZP19" s="194"/>
      <c r="CZQ19" s="204"/>
      <c r="CZR19" s="184"/>
      <c r="CZS19" s="194"/>
      <c r="CZT19" s="194"/>
      <c r="CZU19" s="204"/>
      <c r="CZV19" s="184"/>
      <c r="CZW19" s="194"/>
      <c r="CZX19" s="194"/>
      <c r="CZY19" s="204"/>
      <c r="CZZ19" s="184"/>
      <c r="DAA19" s="194"/>
      <c r="DAB19" s="194"/>
      <c r="DAC19" s="204"/>
      <c r="DAD19" s="184"/>
      <c r="DAE19" s="194"/>
      <c r="DAF19" s="194"/>
      <c r="DAG19" s="204"/>
      <c r="DAH19" s="184"/>
      <c r="DAI19" s="194"/>
      <c r="DAJ19" s="194"/>
      <c r="DAK19" s="204"/>
      <c r="DAL19" s="184"/>
      <c r="DAM19" s="194"/>
      <c r="DAN19" s="194"/>
      <c r="DAO19" s="204"/>
      <c r="DAP19" s="184"/>
      <c r="DAQ19" s="194"/>
      <c r="DAR19" s="194"/>
      <c r="DAS19" s="204"/>
      <c r="DAT19" s="184"/>
      <c r="DAU19" s="194"/>
      <c r="DAV19" s="194"/>
      <c r="DAW19" s="204"/>
      <c r="DAX19" s="184"/>
      <c r="DAY19" s="194"/>
      <c r="DAZ19" s="194"/>
      <c r="DBA19" s="204"/>
      <c r="DBB19" s="184"/>
      <c r="DBC19" s="194"/>
      <c r="DBD19" s="194"/>
      <c r="DBE19" s="204"/>
      <c r="DBF19" s="184"/>
      <c r="DBG19" s="194"/>
      <c r="DBH19" s="194"/>
      <c r="DBI19" s="204"/>
      <c r="DBJ19" s="184"/>
      <c r="DBK19" s="194"/>
      <c r="DBL19" s="194"/>
      <c r="DBM19" s="204"/>
      <c r="DBN19" s="184"/>
      <c r="DBO19" s="194"/>
      <c r="DBP19" s="194"/>
      <c r="DBQ19" s="204"/>
      <c r="DBR19" s="184"/>
      <c r="DBS19" s="194"/>
      <c r="DBT19" s="194"/>
      <c r="DBU19" s="204"/>
      <c r="DBV19" s="184"/>
      <c r="DBW19" s="194"/>
      <c r="DBX19" s="194"/>
      <c r="DBY19" s="204"/>
      <c r="DBZ19" s="184"/>
      <c r="DCA19" s="194"/>
      <c r="DCB19" s="194"/>
      <c r="DCC19" s="204"/>
      <c r="DCD19" s="184"/>
      <c r="DCE19" s="194"/>
      <c r="DCF19" s="194"/>
      <c r="DCG19" s="204"/>
      <c r="DCH19" s="184"/>
      <c r="DCI19" s="194"/>
      <c r="DCJ19" s="194"/>
      <c r="DCK19" s="204"/>
      <c r="DCL19" s="184"/>
      <c r="DCM19" s="194"/>
      <c r="DCN19" s="194"/>
      <c r="DCO19" s="204"/>
      <c r="DCP19" s="184"/>
      <c r="DCQ19" s="194"/>
      <c r="DCR19" s="194"/>
      <c r="DCS19" s="204"/>
      <c r="DCT19" s="184"/>
      <c r="DCU19" s="194"/>
      <c r="DCV19" s="194"/>
      <c r="DCW19" s="204"/>
      <c r="DCX19" s="184"/>
      <c r="DCY19" s="194"/>
      <c r="DCZ19" s="194"/>
      <c r="DDA19" s="204"/>
      <c r="DDB19" s="184"/>
      <c r="DDC19" s="194"/>
      <c r="DDD19" s="194"/>
      <c r="DDE19" s="204"/>
      <c r="DDF19" s="184"/>
      <c r="DDG19" s="194"/>
      <c r="DDH19" s="194"/>
      <c r="DDI19" s="204"/>
      <c r="DDJ19" s="184"/>
      <c r="DDK19" s="194"/>
      <c r="DDL19" s="194"/>
      <c r="DDM19" s="204"/>
      <c r="DDN19" s="184"/>
      <c r="DDO19" s="194"/>
      <c r="DDP19" s="194"/>
      <c r="DDQ19" s="204"/>
      <c r="DDR19" s="184"/>
      <c r="DDS19" s="194"/>
      <c r="DDT19" s="194"/>
      <c r="DDU19" s="204"/>
      <c r="DDV19" s="184"/>
      <c r="DDW19" s="194"/>
      <c r="DDX19" s="194"/>
      <c r="DDY19" s="204"/>
      <c r="DDZ19" s="184"/>
      <c r="DEA19" s="194"/>
      <c r="DEB19" s="194"/>
      <c r="DEC19" s="204"/>
      <c r="DED19" s="184"/>
      <c r="DEE19" s="194"/>
      <c r="DEF19" s="194"/>
      <c r="DEG19" s="204"/>
      <c r="DEH19" s="184"/>
      <c r="DEI19" s="194"/>
      <c r="DEJ19" s="194"/>
      <c r="DEK19" s="204"/>
      <c r="DEL19" s="184"/>
      <c r="DEM19" s="194"/>
      <c r="DEN19" s="194"/>
      <c r="DEO19" s="204"/>
      <c r="DEP19" s="184"/>
      <c r="DEQ19" s="194"/>
      <c r="DER19" s="194"/>
      <c r="DES19" s="204"/>
      <c r="DET19" s="184"/>
      <c r="DEU19" s="194"/>
      <c r="DEV19" s="194"/>
      <c r="DEW19" s="204"/>
      <c r="DEX19" s="184"/>
      <c r="DEY19" s="194"/>
      <c r="DEZ19" s="194"/>
      <c r="DFA19" s="204"/>
      <c r="DFB19" s="184"/>
      <c r="DFC19" s="194"/>
      <c r="DFD19" s="194"/>
      <c r="DFE19" s="204"/>
      <c r="DFF19" s="184"/>
      <c r="DFG19" s="194"/>
      <c r="DFH19" s="194"/>
      <c r="DFI19" s="204"/>
      <c r="DFJ19" s="184"/>
      <c r="DFK19" s="194"/>
      <c r="DFL19" s="194"/>
      <c r="DFM19" s="204"/>
      <c r="DFN19" s="184"/>
      <c r="DFO19" s="194"/>
      <c r="DFP19" s="194"/>
      <c r="DFQ19" s="204"/>
      <c r="DFR19" s="184"/>
      <c r="DFS19" s="194"/>
      <c r="DFT19" s="194"/>
      <c r="DFU19" s="204"/>
      <c r="DFV19" s="184"/>
      <c r="DFW19" s="194"/>
      <c r="DFX19" s="194"/>
      <c r="DFY19" s="204"/>
      <c r="DFZ19" s="184"/>
      <c r="DGA19" s="194"/>
      <c r="DGB19" s="194"/>
      <c r="DGC19" s="204"/>
      <c r="DGD19" s="184"/>
      <c r="DGE19" s="194"/>
      <c r="DGF19" s="194"/>
      <c r="DGG19" s="204"/>
      <c r="DGH19" s="184"/>
      <c r="DGI19" s="194"/>
      <c r="DGJ19" s="194"/>
      <c r="DGK19" s="204"/>
      <c r="DGL19" s="184"/>
      <c r="DGM19" s="194"/>
      <c r="DGN19" s="194"/>
      <c r="DGO19" s="204"/>
      <c r="DGP19" s="184"/>
      <c r="DGQ19" s="194"/>
      <c r="DGR19" s="194"/>
      <c r="DGS19" s="204"/>
      <c r="DGT19" s="184"/>
      <c r="DGU19" s="194"/>
      <c r="DGV19" s="194"/>
      <c r="DGW19" s="204"/>
      <c r="DGX19" s="184"/>
      <c r="DGY19" s="194"/>
      <c r="DGZ19" s="194"/>
      <c r="DHA19" s="204"/>
      <c r="DHB19" s="184"/>
      <c r="DHC19" s="194"/>
      <c r="DHD19" s="194"/>
      <c r="DHE19" s="204"/>
      <c r="DHF19" s="184"/>
      <c r="DHG19" s="194"/>
      <c r="DHH19" s="194"/>
      <c r="DHI19" s="204"/>
      <c r="DHJ19" s="184"/>
      <c r="DHK19" s="194"/>
      <c r="DHL19" s="194"/>
      <c r="DHM19" s="204"/>
      <c r="DHN19" s="184"/>
      <c r="DHO19" s="194"/>
      <c r="DHP19" s="194"/>
      <c r="DHQ19" s="204"/>
      <c r="DHR19" s="184"/>
      <c r="DHS19" s="194"/>
      <c r="DHT19" s="194"/>
      <c r="DHU19" s="204"/>
      <c r="DHV19" s="184"/>
      <c r="DHW19" s="194"/>
      <c r="DHX19" s="194"/>
      <c r="DHY19" s="204"/>
      <c r="DHZ19" s="184"/>
      <c r="DIA19" s="194"/>
      <c r="DIB19" s="194"/>
      <c r="DIC19" s="204"/>
      <c r="DID19" s="184"/>
      <c r="DIE19" s="194"/>
      <c r="DIF19" s="194"/>
      <c r="DIG19" s="204"/>
      <c r="DIH19" s="184"/>
      <c r="DII19" s="194"/>
      <c r="DIJ19" s="194"/>
      <c r="DIK19" s="204"/>
      <c r="DIL19" s="184"/>
      <c r="DIM19" s="194"/>
      <c r="DIN19" s="194"/>
      <c r="DIO19" s="204"/>
      <c r="DIP19" s="184"/>
      <c r="DIQ19" s="194"/>
      <c r="DIR19" s="194"/>
      <c r="DIS19" s="204"/>
      <c r="DIT19" s="184"/>
      <c r="DIU19" s="194"/>
      <c r="DIV19" s="194"/>
      <c r="DIW19" s="204"/>
      <c r="DIX19" s="184"/>
      <c r="DIY19" s="194"/>
      <c r="DIZ19" s="194"/>
      <c r="DJA19" s="204"/>
      <c r="DJB19" s="184"/>
      <c r="DJC19" s="194"/>
      <c r="DJD19" s="194"/>
      <c r="DJE19" s="204"/>
      <c r="DJF19" s="184"/>
      <c r="DJG19" s="194"/>
      <c r="DJH19" s="194"/>
      <c r="DJI19" s="204"/>
      <c r="DJJ19" s="184"/>
      <c r="DJK19" s="194"/>
      <c r="DJL19" s="194"/>
      <c r="DJM19" s="204"/>
      <c r="DJN19" s="184"/>
      <c r="DJO19" s="194"/>
      <c r="DJP19" s="194"/>
      <c r="DJQ19" s="204"/>
      <c r="DJR19" s="184"/>
      <c r="DJS19" s="194"/>
      <c r="DJT19" s="194"/>
      <c r="DJU19" s="204"/>
      <c r="DJV19" s="184"/>
      <c r="DJW19" s="194"/>
      <c r="DJX19" s="194"/>
      <c r="DJY19" s="204"/>
      <c r="DJZ19" s="184"/>
      <c r="DKA19" s="194"/>
      <c r="DKB19" s="194"/>
      <c r="DKC19" s="204"/>
      <c r="DKD19" s="184"/>
      <c r="DKE19" s="194"/>
      <c r="DKF19" s="194"/>
      <c r="DKG19" s="204"/>
      <c r="DKH19" s="184"/>
      <c r="DKI19" s="194"/>
      <c r="DKJ19" s="194"/>
      <c r="DKK19" s="204"/>
      <c r="DKL19" s="184"/>
      <c r="DKM19" s="194"/>
      <c r="DKN19" s="194"/>
      <c r="DKO19" s="204"/>
      <c r="DKP19" s="184"/>
      <c r="DKQ19" s="194"/>
      <c r="DKR19" s="194"/>
      <c r="DKS19" s="204"/>
      <c r="DKT19" s="184"/>
      <c r="DKU19" s="194"/>
      <c r="DKV19" s="194"/>
      <c r="DKW19" s="204"/>
      <c r="DKX19" s="184"/>
      <c r="DKY19" s="194"/>
      <c r="DKZ19" s="194"/>
      <c r="DLA19" s="204"/>
      <c r="DLB19" s="184"/>
      <c r="DLC19" s="194"/>
      <c r="DLD19" s="194"/>
      <c r="DLE19" s="204"/>
      <c r="DLF19" s="184"/>
      <c r="DLG19" s="194"/>
      <c r="DLH19" s="194"/>
      <c r="DLI19" s="204"/>
      <c r="DLJ19" s="184"/>
      <c r="DLK19" s="194"/>
      <c r="DLL19" s="194"/>
      <c r="DLM19" s="204"/>
      <c r="DLN19" s="184"/>
      <c r="DLO19" s="194"/>
      <c r="DLP19" s="194"/>
      <c r="DLQ19" s="204"/>
      <c r="DLR19" s="184"/>
      <c r="DLS19" s="194"/>
      <c r="DLT19" s="194"/>
      <c r="DLU19" s="204"/>
      <c r="DLV19" s="184"/>
      <c r="DLW19" s="194"/>
      <c r="DLX19" s="194"/>
      <c r="DLY19" s="204"/>
      <c r="DLZ19" s="184"/>
      <c r="DMA19" s="194"/>
      <c r="DMB19" s="194"/>
      <c r="DMC19" s="204"/>
      <c r="DMD19" s="184"/>
      <c r="DME19" s="194"/>
      <c r="DMF19" s="194"/>
      <c r="DMG19" s="204"/>
      <c r="DMH19" s="184"/>
      <c r="DMI19" s="194"/>
      <c r="DMJ19" s="194"/>
      <c r="DMK19" s="204"/>
      <c r="DML19" s="184"/>
      <c r="DMM19" s="194"/>
      <c r="DMN19" s="194"/>
      <c r="DMO19" s="204"/>
      <c r="DMP19" s="184"/>
      <c r="DMQ19" s="194"/>
      <c r="DMR19" s="194"/>
      <c r="DMS19" s="204"/>
      <c r="DMT19" s="184"/>
      <c r="DMU19" s="194"/>
      <c r="DMV19" s="194"/>
      <c r="DMW19" s="204"/>
      <c r="DMX19" s="184"/>
      <c r="DMY19" s="194"/>
      <c r="DMZ19" s="194"/>
      <c r="DNA19" s="204"/>
      <c r="DNB19" s="184"/>
      <c r="DNC19" s="194"/>
      <c r="DND19" s="194"/>
      <c r="DNE19" s="204"/>
      <c r="DNF19" s="184"/>
      <c r="DNG19" s="194"/>
      <c r="DNH19" s="194"/>
      <c r="DNI19" s="204"/>
      <c r="DNJ19" s="184"/>
      <c r="DNK19" s="194"/>
      <c r="DNL19" s="194"/>
      <c r="DNM19" s="204"/>
      <c r="DNN19" s="184"/>
      <c r="DNO19" s="194"/>
      <c r="DNP19" s="194"/>
      <c r="DNQ19" s="204"/>
      <c r="DNR19" s="184"/>
      <c r="DNS19" s="194"/>
      <c r="DNT19" s="194"/>
      <c r="DNU19" s="204"/>
      <c r="DNV19" s="184"/>
      <c r="DNW19" s="194"/>
      <c r="DNX19" s="194"/>
      <c r="DNY19" s="204"/>
      <c r="DNZ19" s="184"/>
      <c r="DOA19" s="194"/>
      <c r="DOB19" s="194"/>
      <c r="DOC19" s="204"/>
      <c r="DOD19" s="184"/>
      <c r="DOE19" s="194"/>
      <c r="DOF19" s="194"/>
      <c r="DOG19" s="204"/>
      <c r="DOH19" s="184"/>
      <c r="DOI19" s="194"/>
      <c r="DOJ19" s="194"/>
      <c r="DOK19" s="204"/>
      <c r="DOL19" s="184"/>
      <c r="DOM19" s="194"/>
      <c r="DON19" s="194"/>
      <c r="DOO19" s="204"/>
      <c r="DOP19" s="184"/>
      <c r="DOQ19" s="194"/>
      <c r="DOR19" s="194"/>
      <c r="DOS19" s="204"/>
      <c r="DOT19" s="184"/>
      <c r="DOU19" s="194"/>
      <c r="DOV19" s="194"/>
      <c r="DOW19" s="204"/>
      <c r="DOX19" s="184"/>
      <c r="DOY19" s="194"/>
      <c r="DOZ19" s="194"/>
      <c r="DPA19" s="204"/>
      <c r="DPB19" s="184"/>
      <c r="DPC19" s="194"/>
      <c r="DPD19" s="194"/>
      <c r="DPE19" s="204"/>
      <c r="DPF19" s="184"/>
      <c r="DPG19" s="194"/>
      <c r="DPH19" s="194"/>
      <c r="DPI19" s="204"/>
      <c r="DPJ19" s="184"/>
      <c r="DPK19" s="194"/>
      <c r="DPL19" s="194"/>
      <c r="DPM19" s="204"/>
      <c r="DPN19" s="184"/>
      <c r="DPO19" s="194"/>
      <c r="DPP19" s="194"/>
      <c r="DPQ19" s="204"/>
      <c r="DPR19" s="184"/>
      <c r="DPS19" s="194"/>
      <c r="DPT19" s="194"/>
      <c r="DPU19" s="204"/>
      <c r="DPV19" s="184"/>
      <c r="DPW19" s="194"/>
      <c r="DPX19" s="194"/>
      <c r="DPY19" s="204"/>
      <c r="DPZ19" s="184"/>
      <c r="DQA19" s="194"/>
      <c r="DQB19" s="194"/>
      <c r="DQC19" s="204"/>
      <c r="DQD19" s="184"/>
      <c r="DQE19" s="194"/>
      <c r="DQF19" s="194"/>
      <c r="DQG19" s="204"/>
      <c r="DQH19" s="184"/>
      <c r="DQI19" s="194"/>
      <c r="DQJ19" s="194"/>
      <c r="DQK19" s="204"/>
      <c r="DQL19" s="184"/>
      <c r="DQM19" s="194"/>
      <c r="DQN19" s="194"/>
      <c r="DQO19" s="204"/>
      <c r="DQP19" s="184"/>
      <c r="DQQ19" s="194"/>
      <c r="DQR19" s="194"/>
      <c r="DQS19" s="204"/>
      <c r="DQT19" s="184"/>
      <c r="DQU19" s="194"/>
      <c r="DQV19" s="194"/>
      <c r="DQW19" s="204"/>
      <c r="DQX19" s="184"/>
      <c r="DQY19" s="194"/>
      <c r="DQZ19" s="194"/>
      <c r="DRA19" s="204"/>
      <c r="DRB19" s="184"/>
      <c r="DRC19" s="194"/>
      <c r="DRD19" s="194"/>
      <c r="DRE19" s="204"/>
      <c r="DRF19" s="184"/>
      <c r="DRG19" s="194"/>
      <c r="DRH19" s="194"/>
      <c r="DRI19" s="204"/>
      <c r="DRJ19" s="184"/>
      <c r="DRK19" s="194"/>
      <c r="DRL19" s="194"/>
      <c r="DRM19" s="204"/>
      <c r="DRN19" s="184"/>
      <c r="DRO19" s="194"/>
      <c r="DRP19" s="194"/>
      <c r="DRQ19" s="204"/>
      <c r="DRR19" s="184"/>
      <c r="DRS19" s="194"/>
      <c r="DRT19" s="194"/>
      <c r="DRU19" s="204"/>
      <c r="DRV19" s="184"/>
      <c r="DRW19" s="194"/>
      <c r="DRX19" s="194"/>
      <c r="DRY19" s="204"/>
      <c r="DRZ19" s="184"/>
      <c r="DSA19" s="194"/>
      <c r="DSB19" s="194"/>
      <c r="DSC19" s="204"/>
      <c r="DSD19" s="184"/>
      <c r="DSE19" s="194"/>
      <c r="DSF19" s="194"/>
      <c r="DSG19" s="204"/>
      <c r="DSH19" s="184"/>
      <c r="DSI19" s="194"/>
      <c r="DSJ19" s="194"/>
      <c r="DSK19" s="204"/>
      <c r="DSL19" s="184"/>
      <c r="DSM19" s="194"/>
      <c r="DSN19" s="194"/>
      <c r="DSO19" s="204"/>
      <c r="DSP19" s="184"/>
      <c r="DSQ19" s="194"/>
      <c r="DSR19" s="194"/>
      <c r="DSS19" s="204"/>
      <c r="DST19" s="184"/>
      <c r="DSU19" s="194"/>
      <c r="DSV19" s="194"/>
      <c r="DSW19" s="204"/>
      <c r="DSX19" s="184"/>
      <c r="DSY19" s="194"/>
      <c r="DSZ19" s="194"/>
      <c r="DTA19" s="204"/>
      <c r="DTB19" s="184"/>
      <c r="DTC19" s="194"/>
      <c r="DTD19" s="194"/>
      <c r="DTE19" s="204"/>
      <c r="DTF19" s="184"/>
      <c r="DTG19" s="194"/>
      <c r="DTH19" s="194"/>
      <c r="DTI19" s="204"/>
      <c r="DTJ19" s="184"/>
      <c r="DTK19" s="194"/>
      <c r="DTL19" s="194"/>
      <c r="DTM19" s="204"/>
      <c r="DTN19" s="184"/>
      <c r="DTO19" s="194"/>
      <c r="DTP19" s="194"/>
      <c r="DTQ19" s="204"/>
      <c r="DTR19" s="184"/>
      <c r="DTS19" s="194"/>
      <c r="DTT19" s="194"/>
      <c r="DTU19" s="204"/>
      <c r="DTV19" s="184"/>
      <c r="DTW19" s="194"/>
      <c r="DTX19" s="194"/>
      <c r="DTY19" s="204"/>
      <c r="DTZ19" s="184"/>
      <c r="DUA19" s="194"/>
      <c r="DUB19" s="194"/>
      <c r="DUC19" s="204"/>
      <c r="DUD19" s="184"/>
      <c r="DUE19" s="194"/>
      <c r="DUF19" s="194"/>
      <c r="DUG19" s="204"/>
      <c r="DUH19" s="184"/>
      <c r="DUI19" s="194"/>
      <c r="DUJ19" s="194"/>
      <c r="DUK19" s="204"/>
      <c r="DUL19" s="184"/>
      <c r="DUM19" s="194"/>
      <c r="DUN19" s="194"/>
      <c r="DUO19" s="204"/>
      <c r="DUP19" s="184"/>
      <c r="DUQ19" s="194"/>
      <c r="DUR19" s="194"/>
      <c r="DUS19" s="204"/>
      <c r="DUT19" s="184"/>
      <c r="DUU19" s="194"/>
      <c r="DUV19" s="194"/>
      <c r="DUW19" s="204"/>
      <c r="DUX19" s="184"/>
      <c r="DUY19" s="194"/>
      <c r="DUZ19" s="194"/>
      <c r="DVA19" s="204"/>
      <c r="DVB19" s="184"/>
      <c r="DVC19" s="194"/>
      <c r="DVD19" s="194"/>
      <c r="DVE19" s="204"/>
      <c r="DVF19" s="184"/>
      <c r="DVG19" s="194"/>
      <c r="DVH19" s="194"/>
      <c r="DVI19" s="204"/>
      <c r="DVJ19" s="184"/>
      <c r="DVK19" s="194"/>
      <c r="DVL19" s="194"/>
      <c r="DVM19" s="204"/>
      <c r="DVN19" s="184"/>
      <c r="DVO19" s="194"/>
      <c r="DVP19" s="194"/>
      <c r="DVQ19" s="204"/>
      <c r="DVR19" s="184"/>
      <c r="DVS19" s="194"/>
      <c r="DVT19" s="194"/>
      <c r="DVU19" s="204"/>
      <c r="DVV19" s="184"/>
      <c r="DVW19" s="194"/>
      <c r="DVX19" s="194"/>
      <c r="DVY19" s="204"/>
      <c r="DVZ19" s="184"/>
      <c r="DWA19" s="194"/>
      <c r="DWB19" s="194"/>
      <c r="DWC19" s="204"/>
      <c r="DWD19" s="184"/>
      <c r="DWE19" s="194"/>
      <c r="DWF19" s="194"/>
      <c r="DWG19" s="204"/>
      <c r="DWH19" s="184"/>
      <c r="DWI19" s="194"/>
      <c r="DWJ19" s="194"/>
      <c r="DWK19" s="204"/>
      <c r="DWL19" s="184"/>
      <c r="DWM19" s="194"/>
      <c r="DWN19" s="194"/>
      <c r="DWO19" s="204"/>
      <c r="DWP19" s="184"/>
      <c r="DWQ19" s="194"/>
      <c r="DWR19" s="194"/>
      <c r="DWS19" s="204"/>
      <c r="DWT19" s="184"/>
      <c r="DWU19" s="194"/>
      <c r="DWV19" s="194"/>
      <c r="DWW19" s="204"/>
      <c r="DWX19" s="184"/>
      <c r="DWY19" s="194"/>
      <c r="DWZ19" s="194"/>
      <c r="DXA19" s="204"/>
      <c r="DXB19" s="184"/>
      <c r="DXC19" s="194"/>
      <c r="DXD19" s="194"/>
      <c r="DXE19" s="204"/>
      <c r="DXF19" s="184"/>
      <c r="DXG19" s="194"/>
      <c r="DXH19" s="194"/>
      <c r="DXI19" s="204"/>
      <c r="DXJ19" s="184"/>
      <c r="DXK19" s="194"/>
      <c r="DXL19" s="194"/>
      <c r="DXM19" s="204"/>
      <c r="DXN19" s="184"/>
      <c r="DXO19" s="194"/>
      <c r="DXP19" s="194"/>
      <c r="DXQ19" s="204"/>
      <c r="DXR19" s="184"/>
      <c r="DXS19" s="194"/>
      <c r="DXT19" s="194"/>
      <c r="DXU19" s="204"/>
      <c r="DXV19" s="184"/>
      <c r="DXW19" s="194"/>
      <c r="DXX19" s="194"/>
      <c r="DXY19" s="204"/>
      <c r="DXZ19" s="184"/>
      <c r="DYA19" s="194"/>
      <c r="DYB19" s="194"/>
      <c r="DYC19" s="204"/>
      <c r="DYD19" s="184"/>
      <c r="DYE19" s="194"/>
      <c r="DYF19" s="194"/>
      <c r="DYG19" s="204"/>
      <c r="DYH19" s="184"/>
      <c r="DYI19" s="194"/>
      <c r="DYJ19" s="194"/>
      <c r="DYK19" s="204"/>
      <c r="DYL19" s="184"/>
      <c r="DYM19" s="194"/>
      <c r="DYN19" s="194"/>
      <c r="DYO19" s="204"/>
      <c r="DYP19" s="184"/>
      <c r="DYQ19" s="194"/>
      <c r="DYR19" s="194"/>
      <c r="DYS19" s="204"/>
      <c r="DYT19" s="184"/>
      <c r="DYU19" s="194"/>
      <c r="DYV19" s="194"/>
      <c r="DYW19" s="204"/>
      <c r="DYX19" s="184"/>
      <c r="DYY19" s="194"/>
      <c r="DYZ19" s="194"/>
      <c r="DZA19" s="204"/>
      <c r="DZB19" s="184"/>
      <c r="DZC19" s="194"/>
      <c r="DZD19" s="194"/>
      <c r="DZE19" s="204"/>
      <c r="DZF19" s="184"/>
      <c r="DZG19" s="194"/>
      <c r="DZH19" s="194"/>
      <c r="DZI19" s="204"/>
      <c r="DZJ19" s="184"/>
      <c r="DZK19" s="194"/>
      <c r="DZL19" s="194"/>
      <c r="DZM19" s="204"/>
      <c r="DZN19" s="184"/>
      <c r="DZO19" s="194"/>
      <c r="DZP19" s="194"/>
      <c r="DZQ19" s="204"/>
      <c r="DZR19" s="184"/>
      <c r="DZS19" s="194"/>
      <c r="DZT19" s="194"/>
      <c r="DZU19" s="204"/>
      <c r="DZV19" s="184"/>
      <c r="DZW19" s="194"/>
      <c r="DZX19" s="194"/>
      <c r="DZY19" s="204"/>
      <c r="DZZ19" s="184"/>
      <c r="EAA19" s="194"/>
      <c r="EAB19" s="194"/>
      <c r="EAC19" s="204"/>
      <c r="EAD19" s="184"/>
      <c r="EAE19" s="194"/>
      <c r="EAF19" s="194"/>
      <c r="EAG19" s="204"/>
      <c r="EAH19" s="184"/>
      <c r="EAI19" s="194"/>
      <c r="EAJ19" s="194"/>
      <c r="EAK19" s="204"/>
      <c r="EAL19" s="184"/>
      <c r="EAM19" s="194"/>
      <c r="EAN19" s="194"/>
      <c r="EAO19" s="204"/>
      <c r="EAP19" s="184"/>
      <c r="EAQ19" s="194"/>
      <c r="EAR19" s="194"/>
      <c r="EAS19" s="204"/>
      <c r="EAT19" s="184"/>
      <c r="EAU19" s="194"/>
      <c r="EAV19" s="194"/>
      <c r="EAW19" s="204"/>
      <c r="EAX19" s="184"/>
      <c r="EAY19" s="194"/>
      <c r="EAZ19" s="194"/>
      <c r="EBA19" s="204"/>
      <c r="EBB19" s="184"/>
      <c r="EBC19" s="194"/>
      <c r="EBD19" s="194"/>
      <c r="EBE19" s="204"/>
      <c r="EBF19" s="184"/>
      <c r="EBG19" s="194"/>
      <c r="EBH19" s="194"/>
      <c r="EBI19" s="204"/>
      <c r="EBJ19" s="184"/>
      <c r="EBK19" s="194"/>
      <c r="EBL19" s="194"/>
      <c r="EBM19" s="204"/>
      <c r="EBN19" s="184"/>
      <c r="EBO19" s="194"/>
      <c r="EBP19" s="194"/>
      <c r="EBQ19" s="204"/>
      <c r="EBR19" s="184"/>
      <c r="EBS19" s="194"/>
      <c r="EBT19" s="194"/>
      <c r="EBU19" s="204"/>
      <c r="EBV19" s="184"/>
      <c r="EBW19" s="194"/>
      <c r="EBX19" s="194"/>
      <c r="EBY19" s="204"/>
      <c r="EBZ19" s="184"/>
      <c r="ECA19" s="194"/>
      <c r="ECB19" s="194"/>
      <c r="ECC19" s="204"/>
      <c r="ECD19" s="184"/>
      <c r="ECE19" s="194"/>
      <c r="ECF19" s="194"/>
      <c r="ECG19" s="204"/>
      <c r="ECH19" s="184"/>
      <c r="ECI19" s="194"/>
      <c r="ECJ19" s="194"/>
      <c r="ECK19" s="204"/>
      <c r="ECL19" s="184"/>
      <c r="ECM19" s="194"/>
      <c r="ECN19" s="194"/>
      <c r="ECO19" s="204"/>
      <c r="ECP19" s="184"/>
      <c r="ECQ19" s="194"/>
      <c r="ECR19" s="194"/>
      <c r="ECS19" s="204"/>
      <c r="ECT19" s="184"/>
      <c r="ECU19" s="194"/>
      <c r="ECV19" s="194"/>
      <c r="ECW19" s="204"/>
      <c r="ECX19" s="184"/>
      <c r="ECY19" s="194"/>
      <c r="ECZ19" s="194"/>
      <c r="EDA19" s="204"/>
      <c r="EDB19" s="184"/>
      <c r="EDC19" s="194"/>
      <c r="EDD19" s="194"/>
      <c r="EDE19" s="204"/>
      <c r="EDF19" s="184"/>
      <c r="EDG19" s="194"/>
      <c r="EDH19" s="194"/>
      <c r="EDI19" s="204"/>
      <c r="EDJ19" s="184"/>
      <c r="EDK19" s="194"/>
      <c r="EDL19" s="194"/>
      <c r="EDM19" s="204"/>
      <c r="EDN19" s="184"/>
      <c r="EDO19" s="194"/>
      <c r="EDP19" s="194"/>
      <c r="EDQ19" s="204"/>
      <c r="EDR19" s="184"/>
      <c r="EDS19" s="194"/>
      <c r="EDT19" s="194"/>
      <c r="EDU19" s="204"/>
      <c r="EDV19" s="184"/>
      <c r="EDW19" s="194"/>
      <c r="EDX19" s="194"/>
      <c r="EDY19" s="204"/>
      <c r="EDZ19" s="184"/>
      <c r="EEA19" s="194"/>
      <c r="EEB19" s="194"/>
      <c r="EEC19" s="204"/>
      <c r="EED19" s="184"/>
      <c r="EEE19" s="194"/>
      <c r="EEF19" s="194"/>
      <c r="EEG19" s="204"/>
      <c r="EEH19" s="184"/>
      <c r="EEI19" s="194"/>
      <c r="EEJ19" s="194"/>
      <c r="EEK19" s="204"/>
      <c r="EEL19" s="184"/>
      <c r="EEM19" s="194"/>
      <c r="EEN19" s="194"/>
      <c r="EEO19" s="204"/>
      <c r="EEP19" s="184"/>
      <c r="EEQ19" s="194"/>
      <c r="EER19" s="194"/>
      <c r="EES19" s="204"/>
      <c r="EET19" s="184"/>
      <c r="EEU19" s="194"/>
      <c r="EEV19" s="194"/>
      <c r="EEW19" s="204"/>
      <c r="EEX19" s="184"/>
      <c r="EEY19" s="194"/>
      <c r="EEZ19" s="194"/>
      <c r="EFA19" s="204"/>
      <c r="EFB19" s="184"/>
      <c r="EFC19" s="194"/>
      <c r="EFD19" s="194"/>
      <c r="EFE19" s="204"/>
      <c r="EFF19" s="184"/>
      <c r="EFG19" s="194"/>
      <c r="EFH19" s="194"/>
      <c r="EFI19" s="204"/>
      <c r="EFJ19" s="184"/>
      <c r="EFK19" s="194"/>
      <c r="EFL19" s="194"/>
      <c r="EFM19" s="204"/>
      <c r="EFN19" s="184"/>
      <c r="EFO19" s="194"/>
      <c r="EFP19" s="194"/>
      <c r="EFQ19" s="204"/>
      <c r="EFR19" s="184"/>
      <c r="EFS19" s="194"/>
      <c r="EFT19" s="194"/>
      <c r="EFU19" s="204"/>
      <c r="EFV19" s="184"/>
      <c r="EFW19" s="194"/>
      <c r="EFX19" s="194"/>
      <c r="EFY19" s="204"/>
      <c r="EFZ19" s="184"/>
      <c r="EGA19" s="194"/>
      <c r="EGB19" s="194"/>
      <c r="EGC19" s="204"/>
      <c r="EGD19" s="184"/>
      <c r="EGE19" s="194"/>
      <c r="EGF19" s="194"/>
      <c r="EGG19" s="204"/>
      <c r="EGH19" s="184"/>
      <c r="EGI19" s="194"/>
      <c r="EGJ19" s="194"/>
      <c r="EGK19" s="204"/>
      <c r="EGL19" s="184"/>
      <c r="EGM19" s="194"/>
      <c r="EGN19" s="194"/>
      <c r="EGO19" s="204"/>
      <c r="EGP19" s="184"/>
      <c r="EGQ19" s="194"/>
      <c r="EGR19" s="194"/>
      <c r="EGS19" s="204"/>
      <c r="EGT19" s="184"/>
      <c r="EGU19" s="194"/>
      <c r="EGV19" s="194"/>
      <c r="EGW19" s="204"/>
      <c r="EGX19" s="184"/>
      <c r="EGY19" s="194"/>
      <c r="EGZ19" s="194"/>
      <c r="EHA19" s="204"/>
      <c r="EHB19" s="184"/>
      <c r="EHC19" s="194"/>
      <c r="EHD19" s="194"/>
      <c r="EHE19" s="204"/>
      <c r="EHF19" s="184"/>
      <c r="EHG19" s="194"/>
      <c r="EHH19" s="194"/>
      <c r="EHI19" s="204"/>
      <c r="EHJ19" s="184"/>
      <c r="EHK19" s="194"/>
      <c r="EHL19" s="194"/>
      <c r="EHM19" s="204"/>
      <c r="EHN19" s="184"/>
      <c r="EHO19" s="194"/>
      <c r="EHP19" s="194"/>
      <c r="EHQ19" s="204"/>
      <c r="EHR19" s="184"/>
      <c r="EHS19" s="194"/>
      <c r="EHT19" s="194"/>
      <c r="EHU19" s="204"/>
      <c r="EHV19" s="184"/>
      <c r="EHW19" s="194"/>
      <c r="EHX19" s="194"/>
      <c r="EHY19" s="204"/>
      <c r="EHZ19" s="184"/>
      <c r="EIA19" s="194"/>
      <c r="EIB19" s="194"/>
      <c r="EIC19" s="204"/>
      <c r="EID19" s="184"/>
      <c r="EIE19" s="194"/>
      <c r="EIF19" s="194"/>
      <c r="EIG19" s="204"/>
      <c r="EIH19" s="184"/>
      <c r="EII19" s="194"/>
      <c r="EIJ19" s="194"/>
      <c r="EIK19" s="204"/>
      <c r="EIL19" s="184"/>
      <c r="EIM19" s="194"/>
      <c r="EIN19" s="194"/>
      <c r="EIO19" s="204"/>
      <c r="EIP19" s="184"/>
      <c r="EIQ19" s="194"/>
      <c r="EIR19" s="194"/>
      <c r="EIS19" s="204"/>
      <c r="EIT19" s="184"/>
      <c r="EIU19" s="194"/>
      <c r="EIV19" s="194"/>
      <c r="EIW19" s="204"/>
      <c r="EIX19" s="184"/>
      <c r="EIY19" s="194"/>
      <c r="EIZ19" s="194"/>
      <c r="EJA19" s="204"/>
      <c r="EJB19" s="184"/>
      <c r="EJC19" s="194"/>
      <c r="EJD19" s="194"/>
      <c r="EJE19" s="204"/>
      <c r="EJF19" s="184"/>
      <c r="EJG19" s="194"/>
      <c r="EJH19" s="194"/>
      <c r="EJI19" s="204"/>
      <c r="EJJ19" s="184"/>
      <c r="EJK19" s="194"/>
      <c r="EJL19" s="194"/>
      <c r="EJM19" s="204"/>
      <c r="EJN19" s="184"/>
      <c r="EJO19" s="194"/>
      <c r="EJP19" s="194"/>
      <c r="EJQ19" s="204"/>
      <c r="EJR19" s="184"/>
      <c r="EJS19" s="194"/>
      <c r="EJT19" s="194"/>
      <c r="EJU19" s="204"/>
      <c r="EJV19" s="184"/>
      <c r="EJW19" s="194"/>
      <c r="EJX19" s="194"/>
      <c r="EJY19" s="204"/>
      <c r="EJZ19" s="184"/>
      <c r="EKA19" s="194"/>
      <c r="EKB19" s="194"/>
      <c r="EKC19" s="204"/>
      <c r="EKD19" s="184"/>
      <c r="EKE19" s="194"/>
      <c r="EKF19" s="194"/>
      <c r="EKG19" s="204"/>
      <c r="EKH19" s="184"/>
      <c r="EKI19" s="194"/>
      <c r="EKJ19" s="194"/>
      <c r="EKK19" s="204"/>
      <c r="EKL19" s="184"/>
      <c r="EKM19" s="194"/>
      <c r="EKN19" s="194"/>
      <c r="EKO19" s="204"/>
      <c r="EKP19" s="184"/>
      <c r="EKQ19" s="194"/>
      <c r="EKR19" s="194"/>
      <c r="EKS19" s="204"/>
      <c r="EKT19" s="184"/>
      <c r="EKU19" s="194"/>
      <c r="EKV19" s="194"/>
      <c r="EKW19" s="204"/>
      <c r="EKX19" s="184"/>
      <c r="EKY19" s="194"/>
      <c r="EKZ19" s="194"/>
      <c r="ELA19" s="204"/>
      <c r="ELB19" s="184"/>
      <c r="ELC19" s="194"/>
      <c r="ELD19" s="194"/>
      <c r="ELE19" s="204"/>
      <c r="ELF19" s="184"/>
      <c r="ELG19" s="194"/>
      <c r="ELH19" s="194"/>
      <c r="ELI19" s="204"/>
      <c r="ELJ19" s="184"/>
      <c r="ELK19" s="194"/>
      <c r="ELL19" s="194"/>
      <c r="ELM19" s="204"/>
      <c r="ELN19" s="184"/>
      <c r="ELO19" s="194"/>
      <c r="ELP19" s="194"/>
      <c r="ELQ19" s="204"/>
      <c r="ELR19" s="184"/>
      <c r="ELS19" s="194"/>
      <c r="ELT19" s="194"/>
      <c r="ELU19" s="204"/>
      <c r="ELV19" s="184"/>
      <c r="ELW19" s="194"/>
      <c r="ELX19" s="194"/>
      <c r="ELY19" s="204"/>
      <c r="ELZ19" s="184"/>
      <c r="EMA19" s="194"/>
      <c r="EMB19" s="194"/>
      <c r="EMC19" s="204"/>
      <c r="EMD19" s="184"/>
      <c r="EME19" s="194"/>
      <c r="EMF19" s="194"/>
      <c r="EMG19" s="204"/>
      <c r="EMH19" s="184"/>
      <c r="EMI19" s="194"/>
      <c r="EMJ19" s="194"/>
      <c r="EMK19" s="204"/>
      <c r="EML19" s="184"/>
      <c r="EMM19" s="194"/>
      <c r="EMN19" s="194"/>
      <c r="EMO19" s="204"/>
      <c r="EMP19" s="184"/>
      <c r="EMQ19" s="194"/>
      <c r="EMR19" s="194"/>
      <c r="EMS19" s="204"/>
      <c r="EMT19" s="184"/>
      <c r="EMU19" s="194"/>
      <c r="EMV19" s="194"/>
      <c r="EMW19" s="204"/>
      <c r="EMX19" s="184"/>
      <c r="EMY19" s="194"/>
      <c r="EMZ19" s="194"/>
      <c r="ENA19" s="204"/>
      <c r="ENB19" s="184"/>
      <c r="ENC19" s="194"/>
      <c r="END19" s="194"/>
      <c r="ENE19" s="204"/>
      <c r="ENF19" s="184"/>
      <c r="ENG19" s="194"/>
      <c r="ENH19" s="194"/>
      <c r="ENI19" s="204"/>
      <c r="ENJ19" s="184"/>
      <c r="ENK19" s="194"/>
      <c r="ENL19" s="194"/>
      <c r="ENM19" s="204"/>
      <c r="ENN19" s="184"/>
      <c r="ENO19" s="194"/>
      <c r="ENP19" s="194"/>
      <c r="ENQ19" s="204"/>
      <c r="ENR19" s="184"/>
      <c r="ENS19" s="194"/>
      <c r="ENT19" s="194"/>
      <c r="ENU19" s="204"/>
      <c r="ENV19" s="184"/>
      <c r="ENW19" s="194"/>
      <c r="ENX19" s="194"/>
      <c r="ENY19" s="204"/>
      <c r="ENZ19" s="184"/>
      <c r="EOA19" s="194"/>
      <c r="EOB19" s="194"/>
      <c r="EOC19" s="204"/>
      <c r="EOD19" s="184"/>
      <c r="EOE19" s="194"/>
      <c r="EOF19" s="194"/>
      <c r="EOG19" s="204"/>
      <c r="EOH19" s="184"/>
      <c r="EOI19" s="194"/>
      <c r="EOJ19" s="194"/>
      <c r="EOK19" s="204"/>
      <c r="EOL19" s="184"/>
      <c r="EOM19" s="194"/>
      <c r="EON19" s="194"/>
      <c r="EOO19" s="204"/>
      <c r="EOP19" s="184"/>
      <c r="EOQ19" s="194"/>
      <c r="EOR19" s="194"/>
      <c r="EOS19" s="204"/>
      <c r="EOT19" s="184"/>
      <c r="EOU19" s="194"/>
      <c r="EOV19" s="194"/>
      <c r="EOW19" s="204"/>
      <c r="EOX19" s="184"/>
      <c r="EOY19" s="194"/>
      <c r="EOZ19" s="194"/>
      <c r="EPA19" s="204"/>
      <c r="EPB19" s="184"/>
      <c r="EPC19" s="194"/>
      <c r="EPD19" s="194"/>
      <c r="EPE19" s="204"/>
      <c r="EPF19" s="184"/>
      <c r="EPG19" s="194"/>
      <c r="EPH19" s="194"/>
      <c r="EPI19" s="204"/>
      <c r="EPJ19" s="184"/>
      <c r="EPK19" s="194"/>
      <c r="EPL19" s="194"/>
      <c r="EPM19" s="204"/>
      <c r="EPN19" s="184"/>
      <c r="EPO19" s="194"/>
      <c r="EPP19" s="194"/>
      <c r="EPQ19" s="204"/>
      <c r="EPR19" s="184"/>
      <c r="EPS19" s="194"/>
      <c r="EPT19" s="194"/>
      <c r="EPU19" s="204"/>
      <c r="EPV19" s="184"/>
      <c r="EPW19" s="194"/>
      <c r="EPX19" s="194"/>
      <c r="EPY19" s="204"/>
      <c r="EPZ19" s="184"/>
      <c r="EQA19" s="194"/>
      <c r="EQB19" s="194"/>
      <c r="EQC19" s="204"/>
      <c r="EQD19" s="184"/>
      <c r="EQE19" s="194"/>
      <c r="EQF19" s="194"/>
      <c r="EQG19" s="204"/>
      <c r="EQH19" s="184"/>
      <c r="EQI19" s="194"/>
      <c r="EQJ19" s="194"/>
      <c r="EQK19" s="204"/>
      <c r="EQL19" s="184"/>
      <c r="EQM19" s="194"/>
      <c r="EQN19" s="194"/>
      <c r="EQO19" s="204"/>
      <c r="EQP19" s="184"/>
      <c r="EQQ19" s="194"/>
      <c r="EQR19" s="194"/>
      <c r="EQS19" s="204"/>
      <c r="EQT19" s="184"/>
      <c r="EQU19" s="194"/>
      <c r="EQV19" s="194"/>
      <c r="EQW19" s="204"/>
      <c r="EQX19" s="184"/>
      <c r="EQY19" s="194"/>
      <c r="EQZ19" s="194"/>
      <c r="ERA19" s="204"/>
      <c r="ERB19" s="184"/>
      <c r="ERC19" s="194"/>
      <c r="ERD19" s="194"/>
      <c r="ERE19" s="204"/>
      <c r="ERF19" s="184"/>
      <c r="ERG19" s="194"/>
      <c r="ERH19" s="194"/>
      <c r="ERI19" s="204"/>
      <c r="ERJ19" s="184"/>
      <c r="ERK19" s="194"/>
      <c r="ERL19" s="194"/>
      <c r="ERM19" s="204"/>
      <c r="ERN19" s="184"/>
      <c r="ERO19" s="194"/>
      <c r="ERP19" s="194"/>
      <c r="ERQ19" s="204"/>
      <c r="ERR19" s="184"/>
      <c r="ERS19" s="194"/>
      <c r="ERT19" s="194"/>
      <c r="ERU19" s="204"/>
      <c r="ERV19" s="184"/>
      <c r="ERW19" s="194"/>
      <c r="ERX19" s="194"/>
      <c r="ERY19" s="204"/>
      <c r="ERZ19" s="184"/>
      <c r="ESA19" s="194"/>
      <c r="ESB19" s="194"/>
      <c r="ESC19" s="204"/>
      <c r="ESD19" s="184"/>
      <c r="ESE19" s="194"/>
      <c r="ESF19" s="194"/>
      <c r="ESG19" s="204"/>
      <c r="ESH19" s="184"/>
      <c r="ESI19" s="194"/>
      <c r="ESJ19" s="194"/>
      <c r="ESK19" s="204"/>
      <c r="ESL19" s="184"/>
      <c r="ESM19" s="194"/>
      <c r="ESN19" s="194"/>
      <c r="ESO19" s="204"/>
      <c r="ESP19" s="184"/>
      <c r="ESQ19" s="194"/>
      <c r="ESR19" s="194"/>
      <c r="ESS19" s="204"/>
      <c r="EST19" s="184"/>
      <c r="ESU19" s="194"/>
      <c r="ESV19" s="194"/>
      <c r="ESW19" s="204"/>
      <c r="ESX19" s="184"/>
      <c r="ESY19" s="194"/>
      <c r="ESZ19" s="194"/>
      <c r="ETA19" s="204"/>
      <c r="ETB19" s="184"/>
      <c r="ETC19" s="194"/>
      <c r="ETD19" s="194"/>
      <c r="ETE19" s="204"/>
      <c r="ETF19" s="184"/>
      <c r="ETG19" s="194"/>
      <c r="ETH19" s="194"/>
      <c r="ETI19" s="204"/>
      <c r="ETJ19" s="184"/>
      <c r="ETK19" s="194"/>
      <c r="ETL19" s="194"/>
      <c r="ETM19" s="204"/>
      <c r="ETN19" s="184"/>
      <c r="ETO19" s="194"/>
      <c r="ETP19" s="194"/>
      <c r="ETQ19" s="204"/>
      <c r="ETR19" s="184"/>
      <c r="ETS19" s="194"/>
      <c r="ETT19" s="194"/>
      <c r="ETU19" s="204"/>
      <c r="ETV19" s="184"/>
      <c r="ETW19" s="194"/>
      <c r="ETX19" s="194"/>
      <c r="ETY19" s="204"/>
      <c r="ETZ19" s="184"/>
      <c r="EUA19" s="194"/>
      <c r="EUB19" s="194"/>
      <c r="EUC19" s="204"/>
      <c r="EUD19" s="184"/>
      <c r="EUE19" s="194"/>
      <c r="EUF19" s="194"/>
      <c r="EUG19" s="204"/>
      <c r="EUH19" s="184"/>
      <c r="EUI19" s="194"/>
      <c r="EUJ19" s="194"/>
      <c r="EUK19" s="204"/>
      <c r="EUL19" s="184"/>
      <c r="EUM19" s="194"/>
      <c r="EUN19" s="194"/>
      <c r="EUO19" s="204"/>
      <c r="EUP19" s="184"/>
      <c r="EUQ19" s="194"/>
      <c r="EUR19" s="194"/>
      <c r="EUS19" s="204"/>
      <c r="EUT19" s="184"/>
      <c r="EUU19" s="194"/>
      <c r="EUV19" s="194"/>
      <c r="EUW19" s="204"/>
      <c r="EUX19" s="184"/>
      <c r="EUY19" s="194"/>
      <c r="EUZ19" s="194"/>
      <c r="EVA19" s="204"/>
      <c r="EVB19" s="184"/>
      <c r="EVC19" s="194"/>
      <c r="EVD19" s="194"/>
      <c r="EVE19" s="204"/>
      <c r="EVF19" s="184"/>
      <c r="EVG19" s="194"/>
      <c r="EVH19" s="194"/>
      <c r="EVI19" s="204"/>
      <c r="EVJ19" s="184"/>
      <c r="EVK19" s="194"/>
      <c r="EVL19" s="194"/>
      <c r="EVM19" s="204"/>
      <c r="EVN19" s="184"/>
      <c r="EVO19" s="194"/>
      <c r="EVP19" s="194"/>
      <c r="EVQ19" s="204"/>
      <c r="EVR19" s="184"/>
      <c r="EVS19" s="194"/>
      <c r="EVT19" s="194"/>
      <c r="EVU19" s="204"/>
      <c r="EVV19" s="184"/>
      <c r="EVW19" s="194"/>
      <c r="EVX19" s="194"/>
      <c r="EVY19" s="204"/>
      <c r="EVZ19" s="184"/>
      <c r="EWA19" s="194"/>
      <c r="EWB19" s="194"/>
      <c r="EWC19" s="204"/>
      <c r="EWD19" s="184"/>
      <c r="EWE19" s="194"/>
      <c r="EWF19" s="194"/>
      <c r="EWG19" s="204"/>
      <c r="EWH19" s="184"/>
      <c r="EWI19" s="194"/>
      <c r="EWJ19" s="194"/>
      <c r="EWK19" s="204"/>
      <c r="EWL19" s="184"/>
      <c r="EWM19" s="194"/>
      <c r="EWN19" s="194"/>
      <c r="EWO19" s="204"/>
      <c r="EWP19" s="184"/>
      <c r="EWQ19" s="194"/>
      <c r="EWR19" s="194"/>
      <c r="EWS19" s="204"/>
      <c r="EWT19" s="184"/>
      <c r="EWU19" s="194"/>
      <c r="EWV19" s="194"/>
      <c r="EWW19" s="204"/>
      <c r="EWX19" s="184"/>
      <c r="EWY19" s="194"/>
      <c r="EWZ19" s="194"/>
      <c r="EXA19" s="204"/>
      <c r="EXB19" s="184"/>
      <c r="EXC19" s="194"/>
      <c r="EXD19" s="194"/>
      <c r="EXE19" s="204"/>
      <c r="EXF19" s="184"/>
      <c r="EXG19" s="194"/>
      <c r="EXH19" s="194"/>
      <c r="EXI19" s="204"/>
      <c r="EXJ19" s="184"/>
      <c r="EXK19" s="194"/>
      <c r="EXL19" s="194"/>
      <c r="EXM19" s="204"/>
      <c r="EXN19" s="184"/>
      <c r="EXO19" s="194"/>
      <c r="EXP19" s="194"/>
      <c r="EXQ19" s="204"/>
      <c r="EXR19" s="184"/>
      <c r="EXS19" s="194"/>
      <c r="EXT19" s="194"/>
      <c r="EXU19" s="204"/>
      <c r="EXV19" s="184"/>
      <c r="EXW19" s="194"/>
      <c r="EXX19" s="194"/>
      <c r="EXY19" s="204"/>
      <c r="EXZ19" s="184"/>
      <c r="EYA19" s="194"/>
      <c r="EYB19" s="194"/>
      <c r="EYC19" s="204"/>
      <c r="EYD19" s="184"/>
      <c r="EYE19" s="194"/>
      <c r="EYF19" s="194"/>
      <c r="EYG19" s="204"/>
      <c r="EYH19" s="184"/>
      <c r="EYI19" s="194"/>
      <c r="EYJ19" s="194"/>
      <c r="EYK19" s="204"/>
      <c r="EYL19" s="184"/>
      <c r="EYM19" s="194"/>
      <c r="EYN19" s="194"/>
      <c r="EYO19" s="204"/>
      <c r="EYP19" s="184"/>
      <c r="EYQ19" s="194"/>
      <c r="EYR19" s="194"/>
      <c r="EYS19" s="204"/>
      <c r="EYT19" s="184"/>
      <c r="EYU19" s="194"/>
      <c r="EYV19" s="194"/>
      <c r="EYW19" s="204"/>
      <c r="EYX19" s="184"/>
      <c r="EYY19" s="194"/>
      <c r="EYZ19" s="194"/>
      <c r="EZA19" s="204"/>
      <c r="EZB19" s="184"/>
      <c r="EZC19" s="194"/>
      <c r="EZD19" s="194"/>
      <c r="EZE19" s="204"/>
      <c r="EZF19" s="184"/>
      <c r="EZG19" s="194"/>
      <c r="EZH19" s="194"/>
      <c r="EZI19" s="204"/>
      <c r="EZJ19" s="184"/>
      <c r="EZK19" s="194"/>
      <c r="EZL19" s="194"/>
      <c r="EZM19" s="204"/>
      <c r="EZN19" s="184"/>
      <c r="EZO19" s="194"/>
      <c r="EZP19" s="194"/>
      <c r="EZQ19" s="204"/>
      <c r="EZR19" s="184"/>
      <c r="EZS19" s="194"/>
      <c r="EZT19" s="194"/>
      <c r="EZU19" s="204"/>
      <c r="EZV19" s="184"/>
      <c r="EZW19" s="194"/>
      <c r="EZX19" s="194"/>
      <c r="EZY19" s="204"/>
      <c r="EZZ19" s="184"/>
      <c r="FAA19" s="194"/>
      <c r="FAB19" s="194"/>
      <c r="FAC19" s="204"/>
      <c r="FAD19" s="184"/>
      <c r="FAE19" s="194"/>
      <c r="FAF19" s="194"/>
      <c r="FAG19" s="204"/>
      <c r="FAH19" s="184"/>
      <c r="FAI19" s="194"/>
      <c r="FAJ19" s="194"/>
      <c r="FAK19" s="204"/>
      <c r="FAL19" s="184"/>
      <c r="FAM19" s="194"/>
      <c r="FAN19" s="194"/>
      <c r="FAO19" s="204"/>
      <c r="FAP19" s="184"/>
      <c r="FAQ19" s="194"/>
      <c r="FAR19" s="194"/>
      <c r="FAS19" s="204"/>
      <c r="FAT19" s="184"/>
      <c r="FAU19" s="194"/>
      <c r="FAV19" s="194"/>
      <c r="FAW19" s="204"/>
      <c r="FAX19" s="184"/>
      <c r="FAY19" s="194"/>
      <c r="FAZ19" s="194"/>
      <c r="FBA19" s="204"/>
      <c r="FBB19" s="184"/>
      <c r="FBC19" s="194"/>
      <c r="FBD19" s="194"/>
      <c r="FBE19" s="204"/>
      <c r="FBF19" s="184"/>
      <c r="FBG19" s="194"/>
      <c r="FBH19" s="194"/>
      <c r="FBI19" s="204"/>
      <c r="FBJ19" s="184"/>
      <c r="FBK19" s="194"/>
      <c r="FBL19" s="194"/>
      <c r="FBM19" s="204"/>
      <c r="FBN19" s="184"/>
      <c r="FBO19" s="194"/>
      <c r="FBP19" s="194"/>
      <c r="FBQ19" s="204"/>
      <c r="FBR19" s="184"/>
      <c r="FBS19" s="194"/>
      <c r="FBT19" s="194"/>
      <c r="FBU19" s="204"/>
      <c r="FBV19" s="184"/>
      <c r="FBW19" s="194"/>
      <c r="FBX19" s="194"/>
      <c r="FBY19" s="204"/>
      <c r="FBZ19" s="184"/>
      <c r="FCA19" s="194"/>
      <c r="FCB19" s="194"/>
      <c r="FCC19" s="204"/>
      <c r="FCD19" s="184"/>
      <c r="FCE19" s="194"/>
      <c r="FCF19" s="194"/>
      <c r="FCG19" s="204"/>
      <c r="FCH19" s="184"/>
      <c r="FCI19" s="194"/>
      <c r="FCJ19" s="194"/>
      <c r="FCK19" s="204"/>
      <c r="FCL19" s="184"/>
      <c r="FCM19" s="194"/>
      <c r="FCN19" s="194"/>
      <c r="FCO19" s="204"/>
      <c r="FCP19" s="184"/>
      <c r="FCQ19" s="194"/>
      <c r="FCR19" s="194"/>
      <c r="FCS19" s="204"/>
      <c r="FCT19" s="184"/>
      <c r="FCU19" s="194"/>
      <c r="FCV19" s="194"/>
      <c r="FCW19" s="204"/>
      <c r="FCX19" s="184"/>
      <c r="FCY19" s="194"/>
      <c r="FCZ19" s="194"/>
      <c r="FDA19" s="204"/>
      <c r="FDB19" s="184"/>
      <c r="FDC19" s="194"/>
      <c r="FDD19" s="194"/>
      <c r="FDE19" s="204"/>
      <c r="FDF19" s="184"/>
      <c r="FDG19" s="194"/>
      <c r="FDH19" s="194"/>
      <c r="FDI19" s="204"/>
      <c r="FDJ19" s="184"/>
      <c r="FDK19" s="194"/>
      <c r="FDL19" s="194"/>
      <c r="FDM19" s="204"/>
      <c r="FDN19" s="184"/>
      <c r="FDO19" s="194"/>
      <c r="FDP19" s="194"/>
      <c r="FDQ19" s="204"/>
      <c r="FDR19" s="184"/>
      <c r="FDS19" s="194"/>
      <c r="FDT19" s="194"/>
      <c r="FDU19" s="204"/>
      <c r="FDV19" s="184"/>
      <c r="FDW19" s="194"/>
      <c r="FDX19" s="194"/>
      <c r="FDY19" s="204"/>
      <c r="FDZ19" s="184"/>
      <c r="FEA19" s="194"/>
      <c r="FEB19" s="194"/>
      <c r="FEC19" s="204"/>
      <c r="FED19" s="184"/>
      <c r="FEE19" s="194"/>
      <c r="FEF19" s="194"/>
      <c r="FEG19" s="204"/>
      <c r="FEH19" s="184"/>
      <c r="FEI19" s="194"/>
      <c r="FEJ19" s="194"/>
      <c r="FEK19" s="204"/>
      <c r="FEL19" s="184"/>
      <c r="FEM19" s="194"/>
      <c r="FEN19" s="194"/>
      <c r="FEO19" s="204"/>
      <c r="FEP19" s="184"/>
      <c r="FEQ19" s="194"/>
      <c r="FER19" s="194"/>
      <c r="FES19" s="204"/>
      <c r="FET19" s="184"/>
      <c r="FEU19" s="194"/>
      <c r="FEV19" s="194"/>
      <c r="FEW19" s="204"/>
      <c r="FEX19" s="184"/>
      <c r="FEY19" s="194"/>
      <c r="FEZ19" s="194"/>
      <c r="FFA19" s="204"/>
      <c r="FFB19" s="184"/>
      <c r="FFC19" s="194"/>
      <c r="FFD19" s="194"/>
      <c r="FFE19" s="204"/>
      <c r="FFF19" s="184"/>
      <c r="FFG19" s="194"/>
      <c r="FFH19" s="194"/>
      <c r="FFI19" s="204"/>
      <c r="FFJ19" s="184"/>
      <c r="FFK19" s="194"/>
      <c r="FFL19" s="194"/>
      <c r="FFM19" s="204"/>
      <c r="FFN19" s="184"/>
      <c r="FFO19" s="194"/>
      <c r="FFP19" s="194"/>
      <c r="FFQ19" s="204"/>
      <c r="FFR19" s="184"/>
      <c r="FFS19" s="194"/>
      <c r="FFT19" s="194"/>
      <c r="FFU19" s="204"/>
      <c r="FFV19" s="184"/>
      <c r="FFW19" s="194"/>
      <c r="FFX19" s="194"/>
      <c r="FFY19" s="204"/>
      <c r="FFZ19" s="184"/>
      <c r="FGA19" s="194"/>
      <c r="FGB19" s="194"/>
      <c r="FGC19" s="204"/>
      <c r="FGD19" s="184"/>
      <c r="FGE19" s="194"/>
      <c r="FGF19" s="194"/>
      <c r="FGG19" s="204"/>
      <c r="FGH19" s="184"/>
      <c r="FGI19" s="194"/>
      <c r="FGJ19" s="194"/>
      <c r="FGK19" s="204"/>
      <c r="FGL19" s="184"/>
      <c r="FGM19" s="194"/>
      <c r="FGN19" s="194"/>
      <c r="FGO19" s="204"/>
      <c r="FGP19" s="184"/>
      <c r="FGQ19" s="194"/>
      <c r="FGR19" s="194"/>
      <c r="FGS19" s="204"/>
      <c r="FGT19" s="184"/>
      <c r="FGU19" s="194"/>
      <c r="FGV19" s="194"/>
      <c r="FGW19" s="204"/>
      <c r="FGX19" s="184"/>
      <c r="FGY19" s="194"/>
      <c r="FGZ19" s="194"/>
      <c r="FHA19" s="204"/>
      <c r="FHB19" s="184"/>
      <c r="FHC19" s="194"/>
      <c r="FHD19" s="194"/>
      <c r="FHE19" s="204"/>
      <c r="FHF19" s="184"/>
      <c r="FHG19" s="194"/>
      <c r="FHH19" s="194"/>
      <c r="FHI19" s="204"/>
      <c r="FHJ19" s="184"/>
      <c r="FHK19" s="194"/>
      <c r="FHL19" s="194"/>
      <c r="FHM19" s="204"/>
      <c r="FHN19" s="184"/>
      <c r="FHO19" s="194"/>
      <c r="FHP19" s="194"/>
      <c r="FHQ19" s="204"/>
      <c r="FHR19" s="184"/>
      <c r="FHS19" s="194"/>
      <c r="FHT19" s="194"/>
      <c r="FHU19" s="204"/>
      <c r="FHV19" s="184"/>
      <c r="FHW19" s="194"/>
      <c r="FHX19" s="194"/>
      <c r="FHY19" s="204"/>
      <c r="FHZ19" s="184"/>
      <c r="FIA19" s="194"/>
      <c r="FIB19" s="194"/>
      <c r="FIC19" s="204"/>
      <c r="FID19" s="184"/>
      <c r="FIE19" s="194"/>
      <c r="FIF19" s="194"/>
      <c r="FIG19" s="204"/>
      <c r="FIH19" s="184"/>
      <c r="FII19" s="194"/>
      <c r="FIJ19" s="194"/>
      <c r="FIK19" s="204"/>
      <c r="FIL19" s="184"/>
      <c r="FIM19" s="194"/>
      <c r="FIN19" s="194"/>
      <c r="FIO19" s="204"/>
      <c r="FIP19" s="184"/>
      <c r="FIQ19" s="194"/>
      <c r="FIR19" s="194"/>
      <c r="FIS19" s="204"/>
      <c r="FIT19" s="184"/>
      <c r="FIU19" s="194"/>
      <c r="FIV19" s="194"/>
      <c r="FIW19" s="204"/>
      <c r="FIX19" s="184"/>
      <c r="FIY19" s="194"/>
      <c r="FIZ19" s="194"/>
      <c r="FJA19" s="204"/>
      <c r="FJB19" s="184"/>
      <c r="FJC19" s="194"/>
      <c r="FJD19" s="194"/>
      <c r="FJE19" s="204"/>
      <c r="FJF19" s="184"/>
      <c r="FJG19" s="194"/>
      <c r="FJH19" s="194"/>
      <c r="FJI19" s="204"/>
      <c r="FJJ19" s="184"/>
      <c r="FJK19" s="194"/>
      <c r="FJL19" s="194"/>
      <c r="FJM19" s="204"/>
      <c r="FJN19" s="184"/>
      <c r="FJO19" s="194"/>
      <c r="FJP19" s="194"/>
      <c r="FJQ19" s="204"/>
      <c r="FJR19" s="184"/>
      <c r="FJS19" s="194"/>
      <c r="FJT19" s="194"/>
      <c r="FJU19" s="204"/>
      <c r="FJV19" s="184"/>
      <c r="FJW19" s="194"/>
      <c r="FJX19" s="194"/>
      <c r="FJY19" s="204"/>
      <c r="FJZ19" s="184"/>
      <c r="FKA19" s="194"/>
      <c r="FKB19" s="194"/>
      <c r="FKC19" s="204"/>
      <c r="FKD19" s="184"/>
      <c r="FKE19" s="194"/>
      <c r="FKF19" s="194"/>
      <c r="FKG19" s="204"/>
      <c r="FKH19" s="184"/>
      <c r="FKI19" s="194"/>
      <c r="FKJ19" s="194"/>
      <c r="FKK19" s="204"/>
      <c r="FKL19" s="184"/>
      <c r="FKM19" s="194"/>
      <c r="FKN19" s="194"/>
      <c r="FKO19" s="204"/>
      <c r="FKP19" s="184"/>
      <c r="FKQ19" s="194"/>
      <c r="FKR19" s="194"/>
      <c r="FKS19" s="204"/>
      <c r="FKT19" s="184"/>
      <c r="FKU19" s="194"/>
      <c r="FKV19" s="194"/>
      <c r="FKW19" s="204"/>
      <c r="FKX19" s="184"/>
      <c r="FKY19" s="194"/>
      <c r="FKZ19" s="194"/>
      <c r="FLA19" s="204"/>
      <c r="FLB19" s="184"/>
      <c r="FLC19" s="194"/>
      <c r="FLD19" s="194"/>
      <c r="FLE19" s="204"/>
      <c r="FLF19" s="184"/>
      <c r="FLG19" s="194"/>
      <c r="FLH19" s="194"/>
      <c r="FLI19" s="204"/>
      <c r="FLJ19" s="184"/>
      <c r="FLK19" s="194"/>
      <c r="FLL19" s="194"/>
      <c r="FLM19" s="204"/>
      <c r="FLN19" s="184"/>
      <c r="FLO19" s="194"/>
      <c r="FLP19" s="194"/>
      <c r="FLQ19" s="204"/>
      <c r="FLR19" s="184"/>
      <c r="FLS19" s="194"/>
      <c r="FLT19" s="194"/>
      <c r="FLU19" s="204"/>
      <c r="FLV19" s="184"/>
      <c r="FLW19" s="194"/>
      <c r="FLX19" s="194"/>
      <c r="FLY19" s="204"/>
      <c r="FLZ19" s="184"/>
      <c r="FMA19" s="194"/>
      <c r="FMB19" s="194"/>
      <c r="FMC19" s="204"/>
      <c r="FMD19" s="184"/>
      <c r="FME19" s="194"/>
      <c r="FMF19" s="194"/>
      <c r="FMG19" s="204"/>
      <c r="FMH19" s="184"/>
      <c r="FMI19" s="194"/>
      <c r="FMJ19" s="194"/>
      <c r="FMK19" s="204"/>
      <c r="FML19" s="184"/>
      <c r="FMM19" s="194"/>
      <c r="FMN19" s="194"/>
      <c r="FMO19" s="204"/>
      <c r="FMP19" s="184"/>
      <c r="FMQ19" s="194"/>
      <c r="FMR19" s="194"/>
      <c r="FMS19" s="204"/>
      <c r="FMT19" s="184"/>
      <c r="FMU19" s="194"/>
      <c r="FMV19" s="194"/>
      <c r="FMW19" s="204"/>
      <c r="FMX19" s="184"/>
      <c r="FMY19" s="194"/>
      <c r="FMZ19" s="194"/>
      <c r="FNA19" s="204"/>
      <c r="FNB19" s="184"/>
      <c r="FNC19" s="194"/>
      <c r="FND19" s="194"/>
      <c r="FNE19" s="204"/>
      <c r="FNF19" s="184"/>
      <c r="FNG19" s="194"/>
      <c r="FNH19" s="194"/>
      <c r="FNI19" s="204"/>
      <c r="FNJ19" s="184"/>
      <c r="FNK19" s="194"/>
      <c r="FNL19" s="194"/>
      <c r="FNM19" s="204"/>
      <c r="FNN19" s="184"/>
      <c r="FNO19" s="194"/>
      <c r="FNP19" s="194"/>
      <c r="FNQ19" s="204"/>
      <c r="FNR19" s="184"/>
      <c r="FNS19" s="194"/>
      <c r="FNT19" s="194"/>
      <c r="FNU19" s="204"/>
      <c r="FNV19" s="184"/>
      <c r="FNW19" s="194"/>
      <c r="FNX19" s="194"/>
      <c r="FNY19" s="204"/>
      <c r="FNZ19" s="184"/>
      <c r="FOA19" s="194"/>
      <c r="FOB19" s="194"/>
      <c r="FOC19" s="204"/>
      <c r="FOD19" s="184"/>
      <c r="FOE19" s="194"/>
      <c r="FOF19" s="194"/>
      <c r="FOG19" s="204"/>
      <c r="FOH19" s="184"/>
      <c r="FOI19" s="194"/>
      <c r="FOJ19" s="194"/>
      <c r="FOK19" s="204"/>
      <c r="FOL19" s="184"/>
      <c r="FOM19" s="194"/>
      <c r="FON19" s="194"/>
      <c r="FOO19" s="204"/>
      <c r="FOP19" s="184"/>
      <c r="FOQ19" s="194"/>
      <c r="FOR19" s="194"/>
      <c r="FOS19" s="204"/>
      <c r="FOT19" s="184"/>
      <c r="FOU19" s="194"/>
      <c r="FOV19" s="194"/>
      <c r="FOW19" s="204"/>
      <c r="FOX19" s="184"/>
      <c r="FOY19" s="194"/>
      <c r="FOZ19" s="194"/>
      <c r="FPA19" s="204"/>
      <c r="FPB19" s="184"/>
      <c r="FPC19" s="194"/>
      <c r="FPD19" s="194"/>
      <c r="FPE19" s="204"/>
      <c r="FPF19" s="184"/>
      <c r="FPG19" s="194"/>
      <c r="FPH19" s="194"/>
      <c r="FPI19" s="204"/>
      <c r="FPJ19" s="184"/>
      <c r="FPK19" s="194"/>
      <c r="FPL19" s="194"/>
      <c r="FPM19" s="204"/>
      <c r="FPN19" s="184"/>
      <c r="FPO19" s="194"/>
      <c r="FPP19" s="194"/>
      <c r="FPQ19" s="204"/>
      <c r="FPR19" s="184"/>
      <c r="FPS19" s="194"/>
      <c r="FPT19" s="194"/>
      <c r="FPU19" s="204"/>
      <c r="FPV19" s="184"/>
      <c r="FPW19" s="194"/>
      <c r="FPX19" s="194"/>
      <c r="FPY19" s="204"/>
      <c r="FPZ19" s="184"/>
      <c r="FQA19" s="194"/>
      <c r="FQB19" s="194"/>
      <c r="FQC19" s="204"/>
      <c r="FQD19" s="184"/>
      <c r="FQE19" s="194"/>
      <c r="FQF19" s="194"/>
      <c r="FQG19" s="204"/>
      <c r="FQH19" s="184"/>
      <c r="FQI19" s="194"/>
      <c r="FQJ19" s="194"/>
      <c r="FQK19" s="204"/>
      <c r="FQL19" s="184"/>
      <c r="FQM19" s="194"/>
      <c r="FQN19" s="194"/>
      <c r="FQO19" s="204"/>
      <c r="FQP19" s="184"/>
      <c r="FQQ19" s="194"/>
      <c r="FQR19" s="194"/>
      <c r="FQS19" s="204"/>
      <c r="FQT19" s="184"/>
      <c r="FQU19" s="194"/>
      <c r="FQV19" s="194"/>
      <c r="FQW19" s="204"/>
      <c r="FQX19" s="184"/>
      <c r="FQY19" s="194"/>
      <c r="FQZ19" s="194"/>
      <c r="FRA19" s="204"/>
      <c r="FRB19" s="184"/>
      <c r="FRC19" s="194"/>
      <c r="FRD19" s="194"/>
      <c r="FRE19" s="204"/>
      <c r="FRF19" s="184"/>
      <c r="FRG19" s="194"/>
      <c r="FRH19" s="194"/>
      <c r="FRI19" s="204"/>
      <c r="FRJ19" s="184"/>
      <c r="FRK19" s="194"/>
      <c r="FRL19" s="194"/>
      <c r="FRM19" s="204"/>
      <c r="FRN19" s="184"/>
      <c r="FRO19" s="194"/>
      <c r="FRP19" s="194"/>
      <c r="FRQ19" s="204"/>
      <c r="FRR19" s="184"/>
      <c r="FRS19" s="194"/>
      <c r="FRT19" s="194"/>
      <c r="FRU19" s="204"/>
      <c r="FRV19" s="184"/>
      <c r="FRW19" s="194"/>
      <c r="FRX19" s="194"/>
      <c r="FRY19" s="204"/>
      <c r="FRZ19" s="184"/>
      <c r="FSA19" s="194"/>
      <c r="FSB19" s="194"/>
      <c r="FSC19" s="204"/>
      <c r="FSD19" s="184"/>
      <c r="FSE19" s="194"/>
      <c r="FSF19" s="194"/>
      <c r="FSG19" s="204"/>
      <c r="FSH19" s="184"/>
      <c r="FSI19" s="194"/>
      <c r="FSJ19" s="194"/>
      <c r="FSK19" s="204"/>
      <c r="FSL19" s="184"/>
      <c r="FSM19" s="194"/>
      <c r="FSN19" s="194"/>
      <c r="FSO19" s="204"/>
      <c r="FSP19" s="184"/>
      <c r="FSQ19" s="194"/>
      <c r="FSR19" s="194"/>
      <c r="FSS19" s="204"/>
      <c r="FST19" s="184"/>
      <c r="FSU19" s="194"/>
      <c r="FSV19" s="194"/>
      <c r="FSW19" s="204"/>
      <c r="FSX19" s="184"/>
      <c r="FSY19" s="194"/>
      <c r="FSZ19" s="194"/>
      <c r="FTA19" s="204"/>
      <c r="FTB19" s="184"/>
      <c r="FTC19" s="194"/>
      <c r="FTD19" s="194"/>
      <c r="FTE19" s="204"/>
      <c r="FTF19" s="184"/>
      <c r="FTG19" s="194"/>
      <c r="FTH19" s="194"/>
      <c r="FTI19" s="204"/>
      <c r="FTJ19" s="184"/>
      <c r="FTK19" s="194"/>
      <c r="FTL19" s="194"/>
      <c r="FTM19" s="204"/>
      <c r="FTN19" s="184"/>
      <c r="FTO19" s="194"/>
      <c r="FTP19" s="194"/>
      <c r="FTQ19" s="204"/>
      <c r="FTR19" s="184"/>
      <c r="FTS19" s="194"/>
      <c r="FTT19" s="194"/>
      <c r="FTU19" s="204"/>
      <c r="FTV19" s="184"/>
      <c r="FTW19" s="194"/>
      <c r="FTX19" s="194"/>
      <c r="FTY19" s="204"/>
      <c r="FTZ19" s="184"/>
      <c r="FUA19" s="194"/>
      <c r="FUB19" s="194"/>
      <c r="FUC19" s="204"/>
      <c r="FUD19" s="184"/>
      <c r="FUE19" s="194"/>
      <c r="FUF19" s="194"/>
      <c r="FUG19" s="204"/>
      <c r="FUH19" s="184"/>
      <c r="FUI19" s="194"/>
      <c r="FUJ19" s="194"/>
      <c r="FUK19" s="204"/>
      <c r="FUL19" s="184"/>
      <c r="FUM19" s="194"/>
      <c r="FUN19" s="194"/>
      <c r="FUO19" s="204"/>
      <c r="FUP19" s="184"/>
      <c r="FUQ19" s="194"/>
      <c r="FUR19" s="194"/>
      <c r="FUS19" s="204"/>
      <c r="FUT19" s="184"/>
      <c r="FUU19" s="194"/>
      <c r="FUV19" s="194"/>
      <c r="FUW19" s="204"/>
      <c r="FUX19" s="184"/>
      <c r="FUY19" s="194"/>
      <c r="FUZ19" s="194"/>
      <c r="FVA19" s="204"/>
      <c r="FVB19" s="184"/>
      <c r="FVC19" s="194"/>
      <c r="FVD19" s="194"/>
      <c r="FVE19" s="204"/>
      <c r="FVF19" s="184"/>
      <c r="FVG19" s="194"/>
      <c r="FVH19" s="194"/>
      <c r="FVI19" s="204"/>
      <c r="FVJ19" s="184"/>
      <c r="FVK19" s="194"/>
      <c r="FVL19" s="194"/>
      <c r="FVM19" s="204"/>
      <c r="FVN19" s="184"/>
      <c r="FVO19" s="194"/>
      <c r="FVP19" s="194"/>
      <c r="FVQ19" s="204"/>
      <c r="FVR19" s="184"/>
      <c r="FVS19" s="194"/>
      <c r="FVT19" s="194"/>
      <c r="FVU19" s="204"/>
      <c r="FVV19" s="184"/>
      <c r="FVW19" s="194"/>
      <c r="FVX19" s="194"/>
      <c r="FVY19" s="204"/>
      <c r="FVZ19" s="184"/>
      <c r="FWA19" s="194"/>
      <c r="FWB19" s="194"/>
      <c r="FWC19" s="204"/>
      <c r="FWD19" s="184"/>
      <c r="FWE19" s="194"/>
      <c r="FWF19" s="194"/>
      <c r="FWG19" s="204"/>
      <c r="FWH19" s="184"/>
      <c r="FWI19" s="194"/>
      <c r="FWJ19" s="194"/>
      <c r="FWK19" s="204"/>
      <c r="FWL19" s="184"/>
      <c r="FWM19" s="194"/>
      <c r="FWN19" s="194"/>
      <c r="FWO19" s="204"/>
      <c r="FWP19" s="184"/>
      <c r="FWQ19" s="194"/>
      <c r="FWR19" s="194"/>
      <c r="FWS19" s="204"/>
      <c r="FWT19" s="184"/>
      <c r="FWU19" s="194"/>
      <c r="FWV19" s="194"/>
      <c r="FWW19" s="204"/>
      <c r="FWX19" s="184"/>
      <c r="FWY19" s="194"/>
      <c r="FWZ19" s="194"/>
      <c r="FXA19" s="204"/>
      <c r="FXB19" s="184"/>
      <c r="FXC19" s="194"/>
      <c r="FXD19" s="194"/>
      <c r="FXE19" s="204"/>
      <c r="FXF19" s="184"/>
      <c r="FXG19" s="194"/>
      <c r="FXH19" s="194"/>
      <c r="FXI19" s="204"/>
      <c r="FXJ19" s="184"/>
      <c r="FXK19" s="194"/>
      <c r="FXL19" s="194"/>
      <c r="FXM19" s="204"/>
      <c r="FXN19" s="184"/>
      <c r="FXO19" s="194"/>
      <c r="FXP19" s="194"/>
      <c r="FXQ19" s="204"/>
      <c r="FXR19" s="184"/>
      <c r="FXS19" s="194"/>
      <c r="FXT19" s="194"/>
      <c r="FXU19" s="204"/>
      <c r="FXV19" s="184"/>
      <c r="FXW19" s="194"/>
      <c r="FXX19" s="194"/>
      <c r="FXY19" s="204"/>
      <c r="FXZ19" s="184"/>
      <c r="FYA19" s="194"/>
      <c r="FYB19" s="194"/>
      <c r="FYC19" s="204"/>
      <c r="FYD19" s="184"/>
      <c r="FYE19" s="194"/>
      <c r="FYF19" s="194"/>
      <c r="FYG19" s="204"/>
      <c r="FYH19" s="184"/>
      <c r="FYI19" s="194"/>
      <c r="FYJ19" s="194"/>
      <c r="FYK19" s="204"/>
      <c r="FYL19" s="184"/>
      <c r="FYM19" s="194"/>
      <c r="FYN19" s="194"/>
      <c r="FYO19" s="204"/>
      <c r="FYP19" s="184"/>
      <c r="FYQ19" s="194"/>
      <c r="FYR19" s="194"/>
      <c r="FYS19" s="204"/>
      <c r="FYT19" s="184"/>
      <c r="FYU19" s="194"/>
      <c r="FYV19" s="194"/>
      <c r="FYW19" s="204"/>
      <c r="FYX19" s="184"/>
      <c r="FYY19" s="194"/>
      <c r="FYZ19" s="194"/>
      <c r="FZA19" s="204"/>
      <c r="FZB19" s="184"/>
      <c r="FZC19" s="194"/>
      <c r="FZD19" s="194"/>
      <c r="FZE19" s="204"/>
      <c r="FZF19" s="184"/>
      <c r="FZG19" s="194"/>
      <c r="FZH19" s="194"/>
      <c r="FZI19" s="204"/>
      <c r="FZJ19" s="184"/>
      <c r="FZK19" s="194"/>
      <c r="FZL19" s="194"/>
      <c r="FZM19" s="204"/>
      <c r="FZN19" s="184"/>
      <c r="FZO19" s="194"/>
      <c r="FZP19" s="194"/>
      <c r="FZQ19" s="204"/>
      <c r="FZR19" s="184"/>
      <c r="FZS19" s="194"/>
      <c r="FZT19" s="194"/>
      <c r="FZU19" s="204"/>
      <c r="FZV19" s="184"/>
      <c r="FZW19" s="194"/>
      <c r="FZX19" s="194"/>
      <c r="FZY19" s="204"/>
      <c r="FZZ19" s="184"/>
      <c r="GAA19" s="194"/>
      <c r="GAB19" s="194"/>
      <c r="GAC19" s="204"/>
      <c r="GAD19" s="184"/>
      <c r="GAE19" s="194"/>
      <c r="GAF19" s="194"/>
      <c r="GAG19" s="204"/>
      <c r="GAH19" s="184"/>
      <c r="GAI19" s="194"/>
      <c r="GAJ19" s="194"/>
      <c r="GAK19" s="204"/>
      <c r="GAL19" s="184"/>
      <c r="GAM19" s="194"/>
      <c r="GAN19" s="194"/>
      <c r="GAO19" s="204"/>
      <c r="GAP19" s="184"/>
      <c r="GAQ19" s="194"/>
      <c r="GAR19" s="194"/>
      <c r="GAS19" s="204"/>
      <c r="GAT19" s="184"/>
      <c r="GAU19" s="194"/>
      <c r="GAV19" s="194"/>
      <c r="GAW19" s="204"/>
      <c r="GAX19" s="184"/>
      <c r="GAY19" s="194"/>
      <c r="GAZ19" s="194"/>
      <c r="GBA19" s="204"/>
      <c r="GBB19" s="184"/>
      <c r="GBC19" s="194"/>
      <c r="GBD19" s="194"/>
      <c r="GBE19" s="204"/>
      <c r="GBF19" s="184"/>
      <c r="GBG19" s="194"/>
      <c r="GBH19" s="194"/>
      <c r="GBI19" s="204"/>
      <c r="GBJ19" s="184"/>
      <c r="GBK19" s="194"/>
      <c r="GBL19" s="194"/>
      <c r="GBM19" s="204"/>
      <c r="GBN19" s="184"/>
      <c r="GBO19" s="194"/>
      <c r="GBP19" s="194"/>
      <c r="GBQ19" s="204"/>
      <c r="GBR19" s="184"/>
      <c r="GBS19" s="194"/>
      <c r="GBT19" s="194"/>
      <c r="GBU19" s="204"/>
      <c r="GBV19" s="184"/>
      <c r="GBW19" s="194"/>
      <c r="GBX19" s="194"/>
      <c r="GBY19" s="204"/>
      <c r="GBZ19" s="184"/>
      <c r="GCA19" s="194"/>
      <c r="GCB19" s="194"/>
      <c r="GCC19" s="204"/>
      <c r="GCD19" s="184"/>
      <c r="GCE19" s="194"/>
      <c r="GCF19" s="194"/>
      <c r="GCG19" s="204"/>
      <c r="GCH19" s="184"/>
      <c r="GCI19" s="194"/>
      <c r="GCJ19" s="194"/>
      <c r="GCK19" s="204"/>
      <c r="GCL19" s="184"/>
      <c r="GCM19" s="194"/>
      <c r="GCN19" s="194"/>
      <c r="GCO19" s="204"/>
      <c r="GCP19" s="184"/>
      <c r="GCQ19" s="194"/>
      <c r="GCR19" s="194"/>
      <c r="GCS19" s="204"/>
      <c r="GCT19" s="184"/>
      <c r="GCU19" s="194"/>
      <c r="GCV19" s="194"/>
      <c r="GCW19" s="204"/>
      <c r="GCX19" s="184"/>
      <c r="GCY19" s="194"/>
      <c r="GCZ19" s="194"/>
      <c r="GDA19" s="204"/>
      <c r="GDB19" s="184"/>
      <c r="GDC19" s="194"/>
      <c r="GDD19" s="194"/>
      <c r="GDE19" s="204"/>
      <c r="GDF19" s="184"/>
      <c r="GDG19" s="194"/>
      <c r="GDH19" s="194"/>
      <c r="GDI19" s="204"/>
      <c r="GDJ19" s="184"/>
      <c r="GDK19" s="194"/>
      <c r="GDL19" s="194"/>
      <c r="GDM19" s="204"/>
      <c r="GDN19" s="184"/>
      <c r="GDO19" s="194"/>
      <c r="GDP19" s="194"/>
      <c r="GDQ19" s="204"/>
      <c r="GDR19" s="184"/>
      <c r="GDS19" s="194"/>
      <c r="GDT19" s="194"/>
      <c r="GDU19" s="204"/>
      <c r="GDV19" s="184"/>
      <c r="GDW19" s="194"/>
      <c r="GDX19" s="194"/>
      <c r="GDY19" s="204"/>
      <c r="GDZ19" s="184"/>
      <c r="GEA19" s="194"/>
      <c r="GEB19" s="194"/>
      <c r="GEC19" s="204"/>
      <c r="GED19" s="184"/>
      <c r="GEE19" s="194"/>
      <c r="GEF19" s="194"/>
      <c r="GEG19" s="204"/>
      <c r="GEH19" s="184"/>
      <c r="GEI19" s="194"/>
      <c r="GEJ19" s="194"/>
      <c r="GEK19" s="204"/>
      <c r="GEL19" s="184"/>
      <c r="GEM19" s="194"/>
      <c r="GEN19" s="194"/>
      <c r="GEO19" s="204"/>
      <c r="GEP19" s="184"/>
      <c r="GEQ19" s="194"/>
      <c r="GER19" s="194"/>
      <c r="GES19" s="204"/>
      <c r="GET19" s="184"/>
      <c r="GEU19" s="194"/>
      <c r="GEV19" s="194"/>
      <c r="GEW19" s="204"/>
      <c r="GEX19" s="184"/>
      <c r="GEY19" s="194"/>
      <c r="GEZ19" s="194"/>
      <c r="GFA19" s="204"/>
      <c r="GFB19" s="184"/>
      <c r="GFC19" s="194"/>
      <c r="GFD19" s="194"/>
      <c r="GFE19" s="204"/>
      <c r="GFF19" s="184"/>
      <c r="GFG19" s="194"/>
      <c r="GFH19" s="194"/>
      <c r="GFI19" s="204"/>
      <c r="GFJ19" s="184"/>
      <c r="GFK19" s="194"/>
      <c r="GFL19" s="194"/>
      <c r="GFM19" s="204"/>
      <c r="GFN19" s="184"/>
      <c r="GFO19" s="194"/>
      <c r="GFP19" s="194"/>
      <c r="GFQ19" s="204"/>
      <c r="GFR19" s="184"/>
      <c r="GFS19" s="194"/>
      <c r="GFT19" s="194"/>
      <c r="GFU19" s="204"/>
      <c r="GFV19" s="184"/>
      <c r="GFW19" s="194"/>
      <c r="GFX19" s="194"/>
      <c r="GFY19" s="204"/>
      <c r="GFZ19" s="184"/>
      <c r="GGA19" s="194"/>
      <c r="GGB19" s="194"/>
      <c r="GGC19" s="204"/>
      <c r="GGD19" s="184"/>
      <c r="GGE19" s="194"/>
      <c r="GGF19" s="194"/>
      <c r="GGG19" s="204"/>
      <c r="GGH19" s="184"/>
      <c r="GGI19" s="194"/>
      <c r="GGJ19" s="194"/>
      <c r="GGK19" s="204"/>
      <c r="GGL19" s="184"/>
      <c r="GGM19" s="194"/>
      <c r="GGN19" s="194"/>
      <c r="GGO19" s="204"/>
      <c r="GGP19" s="184"/>
      <c r="GGQ19" s="194"/>
      <c r="GGR19" s="194"/>
      <c r="GGS19" s="204"/>
      <c r="GGT19" s="184"/>
      <c r="GGU19" s="194"/>
      <c r="GGV19" s="194"/>
      <c r="GGW19" s="204"/>
      <c r="GGX19" s="184"/>
      <c r="GGY19" s="194"/>
      <c r="GGZ19" s="194"/>
      <c r="GHA19" s="204"/>
      <c r="GHB19" s="184"/>
      <c r="GHC19" s="194"/>
      <c r="GHD19" s="194"/>
      <c r="GHE19" s="204"/>
      <c r="GHF19" s="184"/>
      <c r="GHG19" s="194"/>
      <c r="GHH19" s="194"/>
      <c r="GHI19" s="204"/>
      <c r="GHJ19" s="184"/>
      <c r="GHK19" s="194"/>
      <c r="GHL19" s="194"/>
      <c r="GHM19" s="204"/>
      <c r="GHN19" s="184"/>
      <c r="GHO19" s="194"/>
      <c r="GHP19" s="194"/>
      <c r="GHQ19" s="204"/>
      <c r="GHR19" s="184"/>
      <c r="GHS19" s="194"/>
      <c r="GHT19" s="194"/>
      <c r="GHU19" s="204"/>
      <c r="GHV19" s="184"/>
      <c r="GHW19" s="194"/>
      <c r="GHX19" s="194"/>
      <c r="GHY19" s="204"/>
      <c r="GHZ19" s="184"/>
      <c r="GIA19" s="194"/>
      <c r="GIB19" s="194"/>
      <c r="GIC19" s="204"/>
      <c r="GID19" s="184"/>
      <c r="GIE19" s="194"/>
      <c r="GIF19" s="194"/>
      <c r="GIG19" s="204"/>
      <c r="GIH19" s="184"/>
      <c r="GII19" s="194"/>
      <c r="GIJ19" s="194"/>
      <c r="GIK19" s="204"/>
      <c r="GIL19" s="184"/>
      <c r="GIM19" s="194"/>
      <c r="GIN19" s="194"/>
      <c r="GIO19" s="204"/>
      <c r="GIP19" s="184"/>
      <c r="GIQ19" s="194"/>
      <c r="GIR19" s="194"/>
      <c r="GIS19" s="204"/>
      <c r="GIT19" s="184"/>
      <c r="GIU19" s="194"/>
      <c r="GIV19" s="194"/>
      <c r="GIW19" s="204"/>
      <c r="GIX19" s="184"/>
      <c r="GIY19" s="194"/>
      <c r="GIZ19" s="194"/>
      <c r="GJA19" s="204"/>
      <c r="GJB19" s="184"/>
      <c r="GJC19" s="194"/>
      <c r="GJD19" s="194"/>
      <c r="GJE19" s="204"/>
      <c r="GJF19" s="184"/>
      <c r="GJG19" s="194"/>
      <c r="GJH19" s="194"/>
      <c r="GJI19" s="204"/>
      <c r="GJJ19" s="184"/>
      <c r="GJK19" s="194"/>
      <c r="GJL19" s="194"/>
      <c r="GJM19" s="204"/>
      <c r="GJN19" s="184"/>
      <c r="GJO19" s="194"/>
      <c r="GJP19" s="194"/>
      <c r="GJQ19" s="204"/>
      <c r="GJR19" s="184"/>
      <c r="GJS19" s="194"/>
      <c r="GJT19" s="194"/>
      <c r="GJU19" s="204"/>
      <c r="GJV19" s="184"/>
      <c r="GJW19" s="194"/>
      <c r="GJX19" s="194"/>
      <c r="GJY19" s="204"/>
      <c r="GJZ19" s="184"/>
      <c r="GKA19" s="194"/>
      <c r="GKB19" s="194"/>
      <c r="GKC19" s="204"/>
      <c r="GKD19" s="184"/>
      <c r="GKE19" s="194"/>
      <c r="GKF19" s="194"/>
      <c r="GKG19" s="204"/>
      <c r="GKH19" s="184"/>
      <c r="GKI19" s="194"/>
      <c r="GKJ19" s="194"/>
      <c r="GKK19" s="204"/>
      <c r="GKL19" s="184"/>
      <c r="GKM19" s="194"/>
      <c r="GKN19" s="194"/>
      <c r="GKO19" s="204"/>
      <c r="GKP19" s="184"/>
      <c r="GKQ19" s="194"/>
      <c r="GKR19" s="194"/>
      <c r="GKS19" s="204"/>
      <c r="GKT19" s="184"/>
      <c r="GKU19" s="194"/>
      <c r="GKV19" s="194"/>
      <c r="GKW19" s="204"/>
      <c r="GKX19" s="184"/>
      <c r="GKY19" s="194"/>
      <c r="GKZ19" s="194"/>
      <c r="GLA19" s="204"/>
      <c r="GLB19" s="184"/>
      <c r="GLC19" s="194"/>
      <c r="GLD19" s="194"/>
      <c r="GLE19" s="204"/>
      <c r="GLF19" s="184"/>
      <c r="GLG19" s="194"/>
      <c r="GLH19" s="194"/>
      <c r="GLI19" s="204"/>
      <c r="GLJ19" s="184"/>
      <c r="GLK19" s="194"/>
      <c r="GLL19" s="194"/>
      <c r="GLM19" s="204"/>
      <c r="GLN19" s="184"/>
      <c r="GLO19" s="194"/>
      <c r="GLP19" s="194"/>
      <c r="GLQ19" s="204"/>
      <c r="GLR19" s="184"/>
      <c r="GLS19" s="194"/>
      <c r="GLT19" s="194"/>
      <c r="GLU19" s="204"/>
      <c r="GLV19" s="184"/>
      <c r="GLW19" s="194"/>
      <c r="GLX19" s="194"/>
      <c r="GLY19" s="204"/>
      <c r="GLZ19" s="184"/>
      <c r="GMA19" s="194"/>
      <c r="GMB19" s="194"/>
      <c r="GMC19" s="204"/>
      <c r="GMD19" s="184"/>
      <c r="GME19" s="194"/>
      <c r="GMF19" s="194"/>
      <c r="GMG19" s="204"/>
      <c r="GMH19" s="184"/>
      <c r="GMI19" s="194"/>
      <c r="GMJ19" s="194"/>
      <c r="GMK19" s="204"/>
      <c r="GML19" s="184"/>
      <c r="GMM19" s="194"/>
      <c r="GMN19" s="194"/>
      <c r="GMO19" s="204"/>
      <c r="GMP19" s="184"/>
      <c r="GMQ19" s="194"/>
      <c r="GMR19" s="194"/>
      <c r="GMS19" s="204"/>
      <c r="GMT19" s="184"/>
      <c r="GMU19" s="194"/>
      <c r="GMV19" s="194"/>
      <c r="GMW19" s="204"/>
      <c r="GMX19" s="184"/>
      <c r="GMY19" s="194"/>
      <c r="GMZ19" s="194"/>
      <c r="GNA19" s="204"/>
      <c r="GNB19" s="184"/>
      <c r="GNC19" s="194"/>
      <c r="GND19" s="194"/>
      <c r="GNE19" s="204"/>
      <c r="GNF19" s="184"/>
      <c r="GNG19" s="194"/>
      <c r="GNH19" s="194"/>
      <c r="GNI19" s="204"/>
      <c r="GNJ19" s="184"/>
      <c r="GNK19" s="194"/>
      <c r="GNL19" s="194"/>
      <c r="GNM19" s="204"/>
      <c r="GNN19" s="184"/>
      <c r="GNO19" s="194"/>
      <c r="GNP19" s="194"/>
      <c r="GNQ19" s="204"/>
      <c r="GNR19" s="184"/>
      <c r="GNS19" s="194"/>
      <c r="GNT19" s="194"/>
      <c r="GNU19" s="204"/>
      <c r="GNV19" s="184"/>
      <c r="GNW19" s="194"/>
      <c r="GNX19" s="194"/>
      <c r="GNY19" s="204"/>
      <c r="GNZ19" s="184"/>
      <c r="GOA19" s="194"/>
      <c r="GOB19" s="194"/>
      <c r="GOC19" s="204"/>
      <c r="GOD19" s="184"/>
      <c r="GOE19" s="194"/>
      <c r="GOF19" s="194"/>
      <c r="GOG19" s="204"/>
      <c r="GOH19" s="184"/>
      <c r="GOI19" s="194"/>
      <c r="GOJ19" s="194"/>
      <c r="GOK19" s="204"/>
      <c r="GOL19" s="184"/>
      <c r="GOM19" s="194"/>
      <c r="GON19" s="194"/>
      <c r="GOO19" s="204"/>
      <c r="GOP19" s="184"/>
      <c r="GOQ19" s="194"/>
      <c r="GOR19" s="194"/>
      <c r="GOS19" s="204"/>
      <c r="GOT19" s="184"/>
      <c r="GOU19" s="194"/>
      <c r="GOV19" s="194"/>
      <c r="GOW19" s="204"/>
      <c r="GOX19" s="184"/>
      <c r="GOY19" s="194"/>
      <c r="GOZ19" s="194"/>
      <c r="GPA19" s="204"/>
      <c r="GPB19" s="184"/>
      <c r="GPC19" s="194"/>
      <c r="GPD19" s="194"/>
      <c r="GPE19" s="204"/>
      <c r="GPF19" s="184"/>
      <c r="GPG19" s="194"/>
      <c r="GPH19" s="194"/>
      <c r="GPI19" s="204"/>
      <c r="GPJ19" s="184"/>
      <c r="GPK19" s="194"/>
      <c r="GPL19" s="194"/>
      <c r="GPM19" s="204"/>
      <c r="GPN19" s="184"/>
      <c r="GPO19" s="194"/>
      <c r="GPP19" s="194"/>
      <c r="GPQ19" s="204"/>
      <c r="GPR19" s="184"/>
      <c r="GPS19" s="194"/>
      <c r="GPT19" s="194"/>
      <c r="GPU19" s="204"/>
      <c r="GPV19" s="184"/>
      <c r="GPW19" s="194"/>
      <c r="GPX19" s="194"/>
      <c r="GPY19" s="204"/>
      <c r="GPZ19" s="184"/>
      <c r="GQA19" s="194"/>
      <c r="GQB19" s="194"/>
      <c r="GQC19" s="204"/>
      <c r="GQD19" s="184"/>
      <c r="GQE19" s="194"/>
      <c r="GQF19" s="194"/>
      <c r="GQG19" s="204"/>
      <c r="GQH19" s="184"/>
      <c r="GQI19" s="194"/>
      <c r="GQJ19" s="194"/>
      <c r="GQK19" s="204"/>
      <c r="GQL19" s="184"/>
      <c r="GQM19" s="194"/>
      <c r="GQN19" s="194"/>
      <c r="GQO19" s="204"/>
      <c r="GQP19" s="184"/>
      <c r="GQQ19" s="194"/>
      <c r="GQR19" s="194"/>
      <c r="GQS19" s="204"/>
      <c r="GQT19" s="184"/>
      <c r="GQU19" s="194"/>
      <c r="GQV19" s="194"/>
      <c r="GQW19" s="204"/>
      <c r="GQX19" s="184"/>
      <c r="GQY19" s="194"/>
      <c r="GQZ19" s="194"/>
      <c r="GRA19" s="204"/>
      <c r="GRB19" s="184"/>
      <c r="GRC19" s="194"/>
      <c r="GRD19" s="194"/>
      <c r="GRE19" s="204"/>
      <c r="GRF19" s="184"/>
      <c r="GRG19" s="194"/>
      <c r="GRH19" s="194"/>
      <c r="GRI19" s="204"/>
      <c r="GRJ19" s="184"/>
      <c r="GRK19" s="194"/>
      <c r="GRL19" s="194"/>
      <c r="GRM19" s="204"/>
      <c r="GRN19" s="184"/>
      <c r="GRO19" s="194"/>
      <c r="GRP19" s="194"/>
      <c r="GRQ19" s="204"/>
      <c r="GRR19" s="184"/>
      <c r="GRS19" s="194"/>
      <c r="GRT19" s="194"/>
      <c r="GRU19" s="204"/>
      <c r="GRV19" s="184"/>
      <c r="GRW19" s="194"/>
      <c r="GRX19" s="194"/>
      <c r="GRY19" s="204"/>
      <c r="GRZ19" s="184"/>
      <c r="GSA19" s="194"/>
      <c r="GSB19" s="194"/>
      <c r="GSC19" s="204"/>
      <c r="GSD19" s="184"/>
      <c r="GSE19" s="194"/>
      <c r="GSF19" s="194"/>
      <c r="GSG19" s="204"/>
      <c r="GSH19" s="184"/>
      <c r="GSI19" s="194"/>
      <c r="GSJ19" s="194"/>
      <c r="GSK19" s="204"/>
      <c r="GSL19" s="184"/>
      <c r="GSM19" s="194"/>
      <c r="GSN19" s="194"/>
      <c r="GSO19" s="204"/>
      <c r="GSP19" s="184"/>
      <c r="GSQ19" s="194"/>
      <c r="GSR19" s="194"/>
      <c r="GSS19" s="204"/>
      <c r="GST19" s="184"/>
      <c r="GSU19" s="194"/>
      <c r="GSV19" s="194"/>
      <c r="GSW19" s="204"/>
      <c r="GSX19" s="184"/>
      <c r="GSY19" s="194"/>
      <c r="GSZ19" s="194"/>
      <c r="GTA19" s="204"/>
      <c r="GTB19" s="184"/>
      <c r="GTC19" s="194"/>
      <c r="GTD19" s="194"/>
      <c r="GTE19" s="204"/>
      <c r="GTF19" s="184"/>
      <c r="GTG19" s="194"/>
      <c r="GTH19" s="194"/>
      <c r="GTI19" s="204"/>
      <c r="GTJ19" s="184"/>
      <c r="GTK19" s="194"/>
      <c r="GTL19" s="194"/>
      <c r="GTM19" s="204"/>
      <c r="GTN19" s="184"/>
      <c r="GTO19" s="194"/>
      <c r="GTP19" s="194"/>
      <c r="GTQ19" s="204"/>
      <c r="GTR19" s="184"/>
      <c r="GTS19" s="194"/>
      <c r="GTT19" s="194"/>
      <c r="GTU19" s="204"/>
      <c r="GTV19" s="184"/>
      <c r="GTW19" s="194"/>
      <c r="GTX19" s="194"/>
      <c r="GTY19" s="204"/>
      <c r="GTZ19" s="184"/>
      <c r="GUA19" s="194"/>
      <c r="GUB19" s="194"/>
      <c r="GUC19" s="204"/>
      <c r="GUD19" s="184"/>
      <c r="GUE19" s="194"/>
      <c r="GUF19" s="194"/>
      <c r="GUG19" s="204"/>
      <c r="GUH19" s="184"/>
      <c r="GUI19" s="194"/>
      <c r="GUJ19" s="194"/>
      <c r="GUK19" s="204"/>
      <c r="GUL19" s="184"/>
      <c r="GUM19" s="194"/>
      <c r="GUN19" s="194"/>
      <c r="GUO19" s="204"/>
      <c r="GUP19" s="184"/>
      <c r="GUQ19" s="194"/>
      <c r="GUR19" s="194"/>
      <c r="GUS19" s="204"/>
      <c r="GUT19" s="184"/>
      <c r="GUU19" s="194"/>
      <c r="GUV19" s="194"/>
      <c r="GUW19" s="204"/>
      <c r="GUX19" s="184"/>
      <c r="GUY19" s="194"/>
      <c r="GUZ19" s="194"/>
      <c r="GVA19" s="204"/>
      <c r="GVB19" s="184"/>
      <c r="GVC19" s="194"/>
      <c r="GVD19" s="194"/>
      <c r="GVE19" s="204"/>
      <c r="GVF19" s="184"/>
      <c r="GVG19" s="194"/>
      <c r="GVH19" s="194"/>
      <c r="GVI19" s="204"/>
      <c r="GVJ19" s="184"/>
      <c r="GVK19" s="194"/>
      <c r="GVL19" s="194"/>
      <c r="GVM19" s="204"/>
      <c r="GVN19" s="184"/>
      <c r="GVO19" s="194"/>
      <c r="GVP19" s="194"/>
      <c r="GVQ19" s="204"/>
      <c r="GVR19" s="184"/>
      <c r="GVS19" s="194"/>
      <c r="GVT19" s="194"/>
      <c r="GVU19" s="204"/>
      <c r="GVV19" s="184"/>
      <c r="GVW19" s="194"/>
      <c r="GVX19" s="194"/>
      <c r="GVY19" s="204"/>
      <c r="GVZ19" s="184"/>
      <c r="GWA19" s="194"/>
      <c r="GWB19" s="194"/>
      <c r="GWC19" s="204"/>
      <c r="GWD19" s="184"/>
      <c r="GWE19" s="194"/>
      <c r="GWF19" s="194"/>
      <c r="GWG19" s="204"/>
      <c r="GWH19" s="184"/>
      <c r="GWI19" s="194"/>
      <c r="GWJ19" s="194"/>
      <c r="GWK19" s="204"/>
      <c r="GWL19" s="184"/>
      <c r="GWM19" s="194"/>
      <c r="GWN19" s="194"/>
      <c r="GWO19" s="204"/>
      <c r="GWP19" s="184"/>
      <c r="GWQ19" s="194"/>
      <c r="GWR19" s="194"/>
      <c r="GWS19" s="204"/>
      <c r="GWT19" s="184"/>
      <c r="GWU19" s="194"/>
      <c r="GWV19" s="194"/>
      <c r="GWW19" s="204"/>
      <c r="GWX19" s="184"/>
      <c r="GWY19" s="194"/>
      <c r="GWZ19" s="194"/>
      <c r="GXA19" s="204"/>
      <c r="GXB19" s="184"/>
      <c r="GXC19" s="194"/>
      <c r="GXD19" s="194"/>
      <c r="GXE19" s="204"/>
      <c r="GXF19" s="184"/>
      <c r="GXG19" s="194"/>
      <c r="GXH19" s="194"/>
      <c r="GXI19" s="204"/>
      <c r="GXJ19" s="184"/>
      <c r="GXK19" s="194"/>
      <c r="GXL19" s="194"/>
      <c r="GXM19" s="204"/>
      <c r="GXN19" s="184"/>
      <c r="GXO19" s="194"/>
      <c r="GXP19" s="194"/>
      <c r="GXQ19" s="204"/>
      <c r="GXR19" s="184"/>
      <c r="GXS19" s="194"/>
      <c r="GXT19" s="194"/>
      <c r="GXU19" s="204"/>
      <c r="GXV19" s="184"/>
      <c r="GXW19" s="194"/>
      <c r="GXX19" s="194"/>
      <c r="GXY19" s="204"/>
      <c r="GXZ19" s="184"/>
      <c r="GYA19" s="194"/>
      <c r="GYB19" s="194"/>
      <c r="GYC19" s="204"/>
      <c r="GYD19" s="184"/>
      <c r="GYE19" s="194"/>
      <c r="GYF19" s="194"/>
      <c r="GYG19" s="204"/>
      <c r="GYH19" s="184"/>
      <c r="GYI19" s="194"/>
      <c r="GYJ19" s="194"/>
      <c r="GYK19" s="204"/>
      <c r="GYL19" s="184"/>
      <c r="GYM19" s="194"/>
      <c r="GYN19" s="194"/>
      <c r="GYO19" s="204"/>
      <c r="GYP19" s="184"/>
      <c r="GYQ19" s="194"/>
      <c r="GYR19" s="194"/>
      <c r="GYS19" s="204"/>
      <c r="GYT19" s="184"/>
      <c r="GYU19" s="194"/>
      <c r="GYV19" s="194"/>
      <c r="GYW19" s="204"/>
      <c r="GYX19" s="184"/>
      <c r="GYY19" s="194"/>
      <c r="GYZ19" s="194"/>
      <c r="GZA19" s="204"/>
      <c r="GZB19" s="184"/>
      <c r="GZC19" s="194"/>
      <c r="GZD19" s="194"/>
      <c r="GZE19" s="204"/>
      <c r="GZF19" s="184"/>
      <c r="GZG19" s="194"/>
      <c r="GZH19" s="194"/>
      <c r="GZI19" s="204"/>
      <c r="GZJ19" s="184"/>
      <c r="GZK19" s="194"/>
      <c r="GZL19" s="194"/>
      <c r="GZM19" s="204"/>
      <c r="GZN19" s="184"/>
      <c r="GZO19" s="194"/>
      <c r="GZP19" s="194"/>
      <c r="GZQ19" s="204"/>
      <c r="GZR19" s="184"/>
      <c r="GZS19" s="194"/>
      <c r="GZT19" s="194"/>
      <c r="GZU19" s="204"/>
      <c r="GZV19" s="184"/>
      <c r="GZW19" s="194"/>
      <c r="GZX19" s="194"/>
      <c r="GZY19" s="204"/>
      <c r="GZZ19" s="184"/>
      <c r="HAA19" s="194"/>
      <c r="HAB19" s="194"/>
      <c r="HAC19" s="204"/>
      <c r="HAD19" s="184"/>
      <c r="HAE19" s="194"/>
      <c r="HAF19" s="194"/>
      <c r="HAG19" s="204"/>
      <c r="HAH19" s="184"/>
      <c r="HAI19" s="194"/>
      <c r="HAJ19" s="194"/>
      <c r="HAK19" s="204"/>
      <c r="HAL19" s="184"/>
      <c r="HAM19" s="194"/>
      <c r="HAN19" s="194"/>
      <c r="HAO19" s="204"/>
      <c r="HAP19" s="184"/>
      <c r="HAQ19" s="194"/>
      <c r="HAR19" s="194"/>
      <c r="HAS19" s="204"/>
      <c r="HAT19" s="184"/>
      <c r="HAU19" s="194"/>
      <c r="HAV19" s="194"/>
      <c r="HAW19" s="204"/>
      <c r="HAX19" s="184"/>
      <c r="HAY19" s="194"/>
      <c r="HAZ19" s="194"/>
      <c r="HBA19" s="204"/>
      <c r="HBB19" s="184"/>
      <c r="HBC19" s="194"/>
      <c r="HBD19" s="194"/>
      <c r="HBE19" s="204"/>
      <c r="HBF19" s="184"/>
      <c r="HBG19" s="194"/>
      <c r="HBH19" s="194"/>
      <c r="HBI19" s="204"/>
      <c r="HBJ19" s="184"/>
      <c r="HBK19" s="194"/>
      <c r="HBL19" s="194"/>
      <c r="HBM19" s="204"/>
      <c r="HBN19" s="184"/>
      <c r="HBO19" s="194"/>
      <c r="HBP19" s="194"/>
      <c r="HBQ19" s="204"/>
      <c r="HBR19" s="184"/>
      <c r="HBS19" s="194"/>
      <c r="HBT19" s="194"/>
      <c r="HBU19" s="204"/>
      <c r="HBV19" s="184"/>
      <c r="HBW19" s="194"/>
      <c r="HBX19" s="194"/>
      <c r="HBY19" s="204"/>
      <c r="HBZ19" s="184"/>
      <c r="HCA19" s="194"/>
      <c r="HCB19" s="194"/>
      <c r="HCC19" s="204"/>
      <c r="HCD19" s="184"/>
      <c r="HCE19" s="194"/>
      <c r="HCF19" s="194"/>
      <c r="HCG19" s="204"/>
      <c r="HCH19" s="184"/>
      <c r="HCI19" s="194"/>
      <c r="HCJ19" s="194"/>
      <c r="HCK19" s="204"/>
      <c r="HCL19" s="184"/>
      <c r="HCM19" s="194"/>
      <c r="HCN19" s="194"/>
      <c r="HCO19" s="204"/>
      <c r="HCP19" s="184"/>
      <c r="HCQ19" s="194"/>
      <c r="HCR19" s="194"/>
      <c r="HCS19" s="204"/>
      <c r="HCT19" s="184"/>
      <c r="HCU19" s="194"/>
      <c r="HCV19" s="194"/>
      <c r="HCW19" s="204"/>
      <c r="HCX19" s="184"/>
      <c r="HCY19" s="194"/>
      <c r="HCZ19" s="194"/>
      <c r="HDA19" s="204"/>
      <c r="HDB19" s="184"/>
      <c r="HDC19" s="194"/>
      <c r="HDD19" s="194"/>
      <c r="HDE19" s="204"/>
      <c r="HDF19" s="184"/>
      <c r="HDG19" s="194"/>
      <c r="HDH19" s="194"/>
      <c r="HDI19" s="204"/>
      <c r="HDJ19" s="184"/>
      <c r="HDK19" s="194"/>
      <c r="HDL19" s="194"/>
      <c r="HDM19" s="204"/>
      <c r="HDN19" s="184"/>
      <c r="HDO19" s="194"/>
      <c r="HDP19" s="194"/>
      <c r="HDQ19" s="204"/>
      <c r="HDR19" s="184"/>
      <c r="HDS19" s="194"/>
      <c r="HDT19" s="194"/>
      <c r="HDU19" s="204"/>
      <c r="HDV19" s="184"/>
      <c r="HDW19" s="194"/>
      <c r="HDX19" s="194"/>
      <c r="HDY19" s="204"/>
      <c r="HDZ19" s="184"/>
      <c r="HEA19" s="194"/>
      <c r="HEB19" s="194"/>
      <c r="HEC19" s="204"/>
      <c r="HED19" s="184"/>
      <c r="HEE19" s="194"/>
      <c r="HEF19" s="194"/>
      <c r="HEG19" s="204"/>
      <c r="HEH19" s="184"/>
      <c r="HEI19" s="194"/>
      <c r="HEJ19" s="194"/>
      <c r="HEK19" s="204"/>
      <c r="HEL19" s="184"/>
      <c r="HEM19" s="194"/>
      <c r="HEN19" s="194"/>
      <c r="HEO19" s="204"/>
      <c r="HEP19" s="184"/>
      <c r="HEQ19" s="194"/>
      <c r="HER19" s="194"/>
      <c r="HES19" s="204"/>
      <c r="HET19" s="184"/>
      <c r="HEU19" s="194"/>
      <c r="HEV19" s="194"/>
      <c r="HEW19" s="204"/>
      <c r="HEX19" s="184"/>
      <c r="HEY19" s="194"/>
      <c r="HEZ19" s="194"/>
      <c r="HFA19" s="204"/>
      <c r="HFB19" s="184"/>
      <c r="HFC19" s="194"/>
      <c r="HFD19" s="194"/>
      <c r="HFE19" s="204"/>
      <c r="HFF19" s="184"/>
      <c r="HFG19" s="194"/>
      <c r="HFH19" s="194"/>
      <c r="HFI19" s="204"/>
      <c r="HFJ19" s="184"/>
      <c r="HFK19" s="194"/>
      <c r="HFL19" s="194"/>
      <c r="HFM19" s="204"/>
      <c r="HFN19" s="184"/>
      <c r="HFO19" s="194"/>
      <c r="HFP19" s="194"/>
      <c r="HFQ19" s="204"/>
      <c r="HFR19" s="184"/>
      <c r="HFS19" s="194"/>
      <c r="HFT19" s="194"/>
      <c r="HFU19" s="204"/>
      <c r="HFV19" s="184"/>
      <c r="HFW19" s="194"/>
      <c r="HFX19" s="194"/>
      <c r="HFY19" s="204"/>
      <c r="HFZ19" s="184"/>
      <c r="HGA19" s="194"/>
      <c r="HGB19" s="194"/>
      <c r="HGC19" s="204"/>
      <c r="HGD19" s="184"/>
      <c r="HGE19" s="194"/>
      <c r="HGF19" s="194"/>
      <c r="HGG19" s="204"/>
      <c r="HGH19" s="184"/>
      <c r="HGI19" s="194"/>
      <c r="HGJ19" s="194"/>
      <c r="HGK19" s="204"/>
      <c r="HGL19" s="184"/>
      <c r="HGM19" s="194"/>
      <c r="HGN19" s="194"/>
      <c r="HGO19" s="204"/>
      <c r="HGP19" s="184"/>
      <c r="HGQ19" s="194"/>
      <c r="HGR19" s="194"/>
      <c r="HGS19" s="204"/>
      <c r="HGT19" s="184"/>
      <c r="HGU19" s="194"/>
      <c r="HGV19" s="194"/>
      <c r="HGW19" s="204"/>
      <c r="HGX19" s="184"/>
      <c r="HGY19" s="194"/>
      <c r="HGZ19" s="194"/>
      <c r="HHA19" s="204"/>
      <c r="HHB19" s="184"/>
      <c r="HHC19" s="194"/>
      <c r="HHD19" s="194"/>
      <c r="HHE19" s="204"/>
      <c r="HHF19" s="184"/>
      <c r="HHG19" s="194"/>
      <c r="HHH19" s="194"/>
      <c r="HHI19" s="204"/>
      <c r="HHJ19" s="184"/>
      <c r="HHK19" s="194"/>
      <c r="HHL19" s="194"/>
      <c r="HHM19" s="204"/>
      <c r="HHN19" s="184"/>
      <c r="HHO19" s="194"/>
      <c r="HHP19" s="194"/>
      <c r="HHQ19" s="204"/>
      <c r="HHR19" s="184"/>
      <c r="HHS19" s="194"/>
      <c r="HHT19" s="194"/>
      <c r="HHU19" s="204"/>
      <c r="HHV19" s="184"/>
      <c r="HHW19" s="194"/>
      <c r="HHX19" s="194"/>
      <c r="HHY19" s="204"/>
      <c r="HHZ19" s="184"/>
      <c r="HIA19" s="194"/>
      <c r="HIB19" s="194"/>
      <c r="HIC19" s="204"/>
      <c r="HID19" s="184"/>
      <c r="HIE19" s="194"/>
      <c r="HIF19" s="194"/>
      <c r="HIG19" s="204"/>
      <c r="HIH19" s="184"/>
      <c r="HII19" s="194"/>
      <c r="HIJ19" s="194"/>
      <c r="HIK19" s="204"/>
      <c r="HIL19" s="184"/>
      <c r="HIM19" s="194"/>
      <c r="HIN19" s="194"/>
      <c r="HIO19" s="204"/>
      <c r="HIP19" s="184"/>
      <c r="HIQ19" s="194"/>
      <c r="HIR19" s="194"/>
      <c r="HIS19" s="204"/>
      <c r="HIT19" s="184"/>
      <c r="HIU19" s="194"/>
      <c r="HIV19" s="194"/>
      <c r="HIW19" s="204"/>
      <c r="HIX19" s="184"/>
      <c r="HIY19" s="194"/>
      <c r="HIZ19" s="194"/>
      <c r="HJA19" s="204"/>
      <c r="HJB19" s="184"/>
      <c r="HJC19" s="194"/>
      <c r="HJD19" s="194"/>
      <c r="HJE19" s="204"/>
      <c r="HJF19" s="184"/>
      <c r="HJG19" s="194"/>
      <c r="HJH19" s="194"/>
      <c r="HJI19" s="204"/>
      <c r="HJJ19" s="184"/>
      <c r="HJK19" s="194"/>
      <c r="HJL19" s="194"/>
      <c r="HJM19" s="204"/>
      <c r="HJN19" s="184"/>
      <c r="HJO19" s="194"/>
      <c r="HJP19" s="194"/>
      <c r="HJQ19" s="204"/>
      <c r="HJR19" s="184"/>
      <c r="HJS19" s="194"/>
      <c r="HJT19" s="194"/>
      <c r="HJU19" s="204"/>
      <c r="HJV19" s="184"/>
      <c r="HJW19" s="194"/>
      <c r="HJX19" s="194"/>
      <c r="HJY19" s="204"/>
      <c r="HJZ19" s="184"/>
      <c r="HKA19" s="194"/>
      <c r="HKB19" s="194"/>
      <c r="HKC19" s="204"/>
      <c r="HKD19" s="184"/>
      <c r="HKE19" s="194"/>
      <c r="HKF19" s="194"/>
      <c r="HKG19" s="204"/>
      <c r="HKH19" s="184"/>
      <c r="HKI19" s="194"/>
      <c r="HKJ19" s="194"/>
      <c r="HKK19" s="204"/>
      <c r="HKL19" s="184"/>
      <c r="HKM19" s="194"/>
      <c r="HKN19" s="194"/>
      <c r="HKO19" s="204"/>
      <c r="HKP19" s="184"/>
      <c r="HKQ19" s="194"/>
      <c r="HKR19" s="194"/>
      <c r="HKS19" s="204"/>
      <c r="HKT19" s="184"/>
      <c r="HKU19" s="194"/>
      <c r="HKV19" s="194"/>
      <c r="HKW19" s="204"/>
      <c r="HKX19" s="184"/>
      <c r="HKY19" s="194"/>
      <c r="HKZ19" s="194"/>
      <c r="HLA19" s="204"/>
      <c r="HLB19" s="184"/>
      <c r="HLC19" s="194"/>
      <c r="HLD19" s="194"/>
      <c r="HLE19" s="204"/>
      <c r="HLF19" s="184"/>
      <c r="HLG19" s="194"/>
      <c r="HLH19" s="194"/>
      <c r="HLI19" s="204"/>
      <c r="HLJ19" s="184"/>
      <c r="HLK19" s="194"/>
      <c r="HLL19" s="194"/>
      <c r="HLM19" s="204"/>
      <c r="HLN19" s="184"/>
      <c r="HLO19" s="194"/>
      <c r="HLP19" s="194"/>
      <c r="HLQ19" s="204"/>
      <c r="HLR19" s="184"/>
      <c r="HLS19" s="194"/>
      <c r="HLT19" s="194"/>
      <c r="HLU19" s="204"/>
      <c r="HLV19" s="184"/>
      <c r="HLW19" s="194"/>
      <c r="HLX19" s="194"/>
      <c r="HLY19" s="204"/>
      <c r="HLZ19" s="184"/>
      <c r="HMA19" s="194"/>
      <c r="HMB19" s="194"/>
      <c r="HMC19" s="204"/>
      <c r="HMD19" s="184"/>
      <c r="HME19" s="194"/>
      <c r="HMF19" s="194"/>
      <c r="HMG19" s="204"/>
      <c r="HMH19" s="184"/>
      <c r="HMI19" s="194"/>
      <c r="HMJ19" s="194"/>
      <c r="HMK19" s="204"/>
      <c r="HML19" s="184"/>
      <c r="HMM19" s="194"/>
      <c r="HMN19" s="194"/>
      <c r="HMO19" s="204"/>
      <c r="HMP19" s="184"/>
      <c r="HMQ19" s="194"/>
      <c r="HMR19" s="194"/>
      <c r="HMS19" s="204"/>
      <c r="HMT19" s="184"/>
      <c r="HMU19" s="194"/>
      <c r="HMV19" s="194"/>
      <c r="HMW19" s="204"/>
      <c r="HMX19" s="184"/>
      <c r="HMY19" s="194"/>
      <c r="HMZ19" s="194"/>
      <c r="HNA19" s="204"/>
      <c r="HNB19" s="184"/>
      <c r="HNC19" s="194"/>
      <c r="HND19" s="194"/>
      <c r="HNE19" s="204"/>
      <c r="HNF19" s="184"/>
      <c r="HNG19" s="194"/>
      <c r="HNH19" s="194"/>
      <c r="HNI19" s="204"/>
      <c r="HNJ19" s="184"/>
      <c r="HNK19" s="194"/>
      <c r="HNL19" s="194"/>
      <c r="HNM19" s="204"/>
      <c r="HNN19" s="184"/>
      <c r="HNO19" s="194"/>
      <c r="HNP19" s="194"/>
      <c r="HNQ19" s="204"/>
      <c r="HNR19" s="184"/>
      <c r="HNS19" s="194"/>
      <c r="HNT19" s="194"/>
      <c r="HNU19" s="204"/>
      <c r="HNV19" s="184"/>
      <c r="HNW19" s="194"/>
      <c r="HNX19" s="194"/>
      <c r="HNY19" s="204"/>
      <c r="HNZ19" s="184"/>
      <c r="HOA19" s="194"/>
      <c r="HOB19" s="194"/>
      <c r="HOC19" s="204"/>
      <c r="HOD19" s="184"/>
      <c r="HOE19" s="194"/>
      <c r="HOF19" s="194"/>
      <c r="HOG19" s="204"/>
      <c r="HOH19" s="184"/>
      <c r="HOI19" s="194"/>
      <c r="HOJ19" s="194"/>
      <c r="HOK19" s="204"/>
      <c r="HOL19" s="184"/>
      <c r="HOM19" s="194"/>
      <c r="HON19" s="194"/>
      <c r="HOO19" s="204"/>
      <c r="HOP19" s="184"/>
      <c r="HOQ19" s="194"/>
      <c r="HOR19" s="194"/>
      <c r="HOS19" s="204"/>
      <c r="HOT19" s="184"/>
      <c r="HOU19" s="194"/>
      <c r="HOV19" s="194"/>
      <c r="HOW19" s="204"/>
      <c r="HOX19" s="184"/>
      <c r="HOY19" s="194"/>
      <c r="HOZ19" s="194"/>
      <c r="HPA19" s="204"/>
      <c r="HPB19" s="184"/>
      <c r="HPC19" s="194"/>
      <c r="HPD19" s="194"/>
      <c r="HPE19" s="204"/>
      <c r="HPF19" s="184"/>
      <c r="HPG19" s="194"/>
      <c r="HPH19" s="194"/>
      <c r="HPI19" s="204"/>
      <c r="HPJ19" s="184"/>
      <c r="HPK19" s="194"/>
      <c r="HPL19" s="194"/>
      <c r="HPM19" s="204"/>
      <c r="HPN19" s="184"/>
      <c r="HPO19" s="194"/>
      <c r="HPP19" s="194"/>
      <c r="HPQ19" s="204"/>
      <c r="HPR19" s="184"/>
      <c r="HPS19" s="194"/>
      <c r="HPT19" s="194"/>
      <c r="HPU19" s="204"/>
      <c r="HPV19" s="184"/>
      <c r="HPW19" s="194"/>
      <c r="HPX19" s="194"/>
      <c r="HPY19" s="204"/>
      <c r="HPZ19" s="184"/>
      <c r="HQA19" s="194"/>
      <c r="HQB19" s="194"/>
      <c r="HQC19" s="204"/>
      <c r="HQD19" s="184"/>
      <c r="HQE19" s="194"/>
      <c r="HQF19" s="194"/>
      <c r="HQG19" s="204"/>
      <c r="HQH19" s="184"/>
      <c r="HQI19" s="194"/>
      <c r="HQJ19" s="194"/>
      <c r="HQK19" s="204"/>
      <c r="HQL19" s="184"/>
      <c r="HQM19" s="194"/>
      <c r="HQN19" s="194"/>
      <c r="HQO19" s="204"/>
      <c r="HQP19" s="184"/>
      <c r="HQQ19" s="194"/>
      <c r="HQR19" s="194"/>
      <c r="HQS19" s="204"/>
      <c r="HQT19" s="184"/>
      <c r="HQU19" s="194"/>
      <c r="HQV19" s="194"/>
      <c r="HQW19" s="204"/>
      <c r="HQX19" s="184"/>
      <c r="HQY19" s="194"/>
      <c r="HQZ19" s="194"/>
      <c r="HRA19" s="204"/>
      <c r="HRB19" s="184"/>
      <c r="HRC19" s="194"/>
      <c r="HRD19" s="194"/>
      <c r="HRE19" s="204"/>
      <c r="HRF19" s="184"/>
      <c r="HRG19" s="194"/>
      <c r="HRH19" s="194"/>
      <c r="HRI19" s="204"/>
      <c r="HRJ19" s="184"/>
      <c r="HRK19" s="194"/>
      <c r="HRL19" s="194"/>
      <c r="HRM19" s="204"/>
      <c r="HRN19" s="184"/>
      <c r="HRO19" s="194"/>
      <c r="HRP19" s="194"/>
      <c r="HRQ19" s="204"/>
      <c r="HRR19" s="184"/>
      <c r="HRS19" s="194"/>
      <c r="HRT19" s="194"/>
      <c r="HRU19" s="204"/>
      <c r="HRV19" s="184"/>
      <c r="HRW19" s="194"/>
      <c r="HRX19" s="194"/>
      <c r="HRY19" s="204"/>
      <c r="HRZ19" s="184"/>
      <c r="HSA19" s="194"/>
      <c r="HSB19" s="194"/>
      <c r="HSC19" s="204"/>
      <c r="HSD19" s="184"/>
      <c r="HSE19" s="194"/>
      <c r="HSF19" s="194"/>
      <c r="HSG19" s="204"/>
      <c r="HSH19" s="184"/>
      <c r="HSI19" s="194"/>
      <c r="HSJ19" s="194"/>
      <c r="HSK19" s="204"/>
      <c r="HSL19" s="184"/>
      <c r="HSM19" s="194"/>
      <c r="HSN19" s="194"/>
      <c r="HSO19" s="204"/>
      <c r="HSP19" s="184"/>
      <c r="HSQ19" s="194"/>
      <c r="HSR19" s="194"/>
      <c r="HSS19" s="204"/>
      <c r="HST19" s="184"/>
      <c r="HSU19" s="194"/>
      <c r="HSV19" s="194"/>
      <c r="HSW19" s="204"/>
      <c r="HSX19" s="184"/>
      <c r="HSY19" s="194"/>
      <c r="HSZ19" s="194"/>
      <c r="HTA19" s="204"/>
      <c r="HTB19" s="184"/>
      <c r="HTC19" s="194"/>
      <c r="HTD19" s="194"/>
      <c r="HTE19" s="204"/>
      <c r="HTF19" s="184"/>
      <c r="HTG19" s="194"/>
      <c r="HTH19" s="194"/>
      <c r="HTI19" s="204"/>
      <c r="HTJ19" s="184"/>
      <c r="HTK19" s="194"/>
      <c r="HTL19" s="194"/>
      <c r="HTM19" s="204"/>
      <c r="HTN19" s="184"/>
      <c r="HTO19" s="194"/>
      <c r="HTP19" s="194"/>
      <c r="HTQ19" s="204"/>
      <c r="HTR19" s="184"/>
      <c r="HTS19" s="194"/>
      <c r="HTT19" s="194"/>
      <c r="HTU19" s="204"/>
      <c r="HTV19" s="184"/>
      <c r="HTW19" s="194"/>
      <c r="HTX19" s="194"/>
      <c r="HTY19" s="204"/>
      <c r="HTZ19" s="184"/>
      <c r="HUA19" s="194"/>
      <c r="HUB19" s="194"/>
      <c r="HUC19" s="204"/>
      <c r="HUD19" s="184"/>
      <c r="HUE19" s="194"/>
      <c r="HUF19" s="194"/>
      <c r="HUG19" s="204"/>
      <c r="HUH19" s="184"/>
      <c r="HUI19" s="194"/>
      <c r="HUJ19" s="194"/>
      <c r="HUK19" s="204"/>
      <c r="HUL19" s="184"/>
      <c r="HUM19" s="194"/>
      <c r="HUN19" s="194"/>
      <c r="HUO19" s="204"/>
      <c r="HUP19" s="184"/>
      <c r="HUQ19" s="194"/>
      <c r="HUR19" s="194"/>
      <c r="HUS19" s="204"/>
      <c r="HUT19" s="184"/>
      <c r="HUU19" s="194"/>
      <c r="HUV19" s="194"/>
      <c r="HUW19" s="204"/>
      <c r="HUX19" s="184"/>
      <c r="HUY19" s="194"/>
      <c r="HUZ19" s="194"/>
      <c r="HVA19" s="204"/>
      <c r="HVB19" s="184"/>
      <c r="HVC19" s="194"/>
      <c r="HVD19" s="194"/>
      <c r="HVE19" s="204"/>
      <c r="HVF19" s="184"/>
      <c r="HVG19" s="194"/>
      <c r="HVH19" s="194"/>
      <c r="HVI19" s="204"/>
      <c r="HVJ19" s="184"/>
      <c r="HVK19" s="194"/>
      <c r="HVL19" s="194"/>
      <c r="HVM19" s="204"/>
      <c r="HVN19" s="184"/>
      <c r="HVO19" s="194"/>
      <c r="HVP19" s="194"/>
      <c r="HVQ19" s="204"/>
      <c r="HVR19" s="184"/>
      <c r="HVS19" s="194"/>
      <c r="HVT19" s="194"/>
      <c r="HVU19" s="204"/>
      <c r="HVV19" s="184"/>
      <c r="HVW19" s="194"/>
      <c r="HVX19" s="194"/>
      <c r="HVY19" s="204"/>
      <c r="HVZ19" s="184"/>
      <c r="HWA19" s="194"/>
      <c r="HWB19" s="194"/>
      <c r="HWC19" s="204"/>
      <c r="HWD19" s="184"/>
      <c r="HWE19" s="194"/>
      <c r="HWF19" s="194"/>
      <c r="HWG19" s="204"/>
      <c r="HWH19" s="184"/>
      <c r="HWI19" s="194"/>
      <c r="HWJ19" s="194"/>
      <c r="HWK19" s="204"/>
      <c r="HWL19" s="184"/>
      <c r="HWM19" s="194"/>
      <c r="HWN19" s="194"/>
      <c r="HWO19" s="204"/>
      <c r="HWP19" s="184"/>
      <c r="HWQ19" s="194"/>
      <c r="HWR19" s="194"/>
      <c r="HWS19" s="204"/>
      <c r="HWT19" s="184"/>
      <c r="HWU19" s="194"/>
      <c r="HWV19" s="194"/>
      <c r="HWW19" s="204"/>
      <c r="HWX19" s="184"/>
      <c r="HWY19" s="194"/>
      <c r="HWZ19" s="194"/>
      <c r="HXA19" s="204"/>
      <c r="HXB19" s="184"/>
      <c r="HXC19" s="194"/>
      <c r="HXD19" s="194"/>
      <c r="HXE19" s="204"/>
      <c r="HXF19" s="184"/>
      <c r="HXG19" s="194"/>
      <c r="HXH19" s="194"/>
      <c r="HXI19" s="204"/>
      <c r="HXJ19" s="184"/>
      <c r="HXK19" s="194"/>
      <c r="HXL19" s="194"/>
      <c r="HXM19" s="204"/>
      <c r="HXN19" s="184"/>
      <c r="HXO19" s="194"/>
      <c r="HXP19" s="194"/>
      <c r="HXQ19" s="204"/>
      <c r="HXR19" s="184"/>
      <c r="HXS19" s="194"/>
      <c r="HXT19" s="194"/>
      <c r="HXU19" s="204"/>
      <c r="HXV19" s="184"/>
      <c r="HXW19" s="194"/>
      <c r="HXX19" s="194"/>
      <c r="HXY19" s="204"/>
      <c r="HXZ19" s="184"/>
      <c r="HYA19" s="194"/>
      <c r="HYB19" s="194"/>
      <c r="HYC19" s="204"/>
      <c r="HYD19" s="184"/>
      <c r="HYE19" s="194"/>
      <c r="HYF19" s="194"/>
      <c r="HYG19" s="204"/>
      <c r="HYH19" s="184"/>
      <c r="HYI19" s="194"/>
      <c r="HYJ19" s="194"/>
      <c r="HYK19" s="204"/>
      <c r="HYL19" s="184"/>
      <c r="HYM19" s="194"/>
      <c r="HYN19" s="194"/>
      <c r="HYO19" s="204"/>
      <c r="HYP19" s="184"/>
      <c r="HYQ19" s="194"/>
      <c r="HYR19" s="194"/>
      <c r="HYS19" s="204"/>
      <c r="HYT19" s="184"/>
      <c r="HYU19" s="194"/>
      <c r="HYV19" s="194"/>
      <c r="HYW19" s="204"/>
      <c r="HYX19" s="184"/>
      <c r="HYY19" s="194"/>
      <c r="HYZ19" s="194"/>
      <c r="HZA19" s="204"/>
      <c r="HZB19" s="184"/>
      <c r="HZC19" s="194"/>
      <c r="HZD19" s="194"/>
      <c r="HZE19" s="204"/>
      <c r="HZF19" s="184"/>
      <c r="HZG19" s="194"/>
      <c r="HZH19" s="194"/>
      <c r="HZI19" s="204"/>
      <c r="HZJ19" s="184"/>
      <c r="HZK19" s="194"/>
      <c r="HZL19" s="194"/>
      <c r="HZM19" s="204"/>
      <c r="HZN19" s="184"/>
      <c r="HZO19" s="194"/>
      <c r="HZP19" s="194"/>
      <c r="HZQ19" s="204"/>
      <c r="HZR19" s="184"/>
      <c r="HZS19" s="194"/>
      <c r="HZT19" s="194"/>
      <c r="HZU19" s="204"/>
      <c r="HZV19" s="184"/>
      <c r="HZW19" s="194"/>
      <c r="HZX19" s="194"/>
      <c r="HZY19" s="204"/>
      <c r="HZZ19" s="184"/>
      <c r="IAA19" s="194"/>
      <c r="IAB19" s="194"/>
      <c r="IAC19" s="204"/>
      <c r="IAD19" s="184"/>
      <c r="IAE19" s="194"/>
      <c r="IAF19" s="194"/>
      <c r="IAG19" s="204"/>
      <c r="IAH19" s="184"/>
      <c r="IAI19" s="194"/>
      <c r="IAJ19" s="194"/>
      <c r="IAK19" s="204"/>
      <c r="IAL19" s="184"/>
      <c r="IAM19" s="194"/>
      <c r="IAN19" s="194"/>
      <c r="IAO19" s="204"/>
      <c r="IAP19" s="184"/>
      <c r="IAQ19" s="194"/>
      <c r="IAR19" s="194"/>
      <c r="IAS19" s="204"/>
      <c r="IAT19" s="184"/>
      <c r="IAU19" s="194"/>
      <c r="IAV19" s="194"/>
      <c r="IAW19" s="204"/>
      <c r="IAX19" s="184"/>
      <c r="IAY19" s="194"/>
      <c r="IAZ19" s="194"/>
      <c r="IBA19" s="204"/>
      <c r="IBB19" s="184"/>
      <c r="IBC19" s="194"/>
      <c r="IBD19" s="194"/>
      <c r="IBE19" s="204"/>
      <c r="IBF19" s="184"/>
      <c r="IBG19" s="194"/>
      <c r="IBH19" s="194"/>
      <c r="IBI19" s="204"/>
      <c r="IBJ19" s="184"/>
      <c r="IBK19" s="194"/>
      <c r="IBL19" s="194"/>
      <c r="IBM19" s="204"/>
      <c r="IBN19" s="184"/>
      <c r="IBO19" s="194"/>
      <c r="IBP19" s="194"/>
      <c r="IBQ19" s="204"/>
      <c r="IBR19" s="184"/>
      <c r="IBS19" s="194"/>
      <c r="IBT19" s="194"/>
      <c r="IBU19" s="204"/>
      <c r="IBV19" s="184"/>
      <c r="IBW19" s="194"/>
      <c r="IBX19" s="194"/>
      <c r="IBY19" s="204"/>
      <c r="IBZ19" s="184"/>
      <c r="ICA19" s="194"/>
      <c r="ICB19" s="194"/>
      <c r="ICC19" s="204"/>
      <c r="ICD19" s="184"/>
      <c r="ICE19" s="194"/>
      <c r="ICF19" s="194"/>
      <c r="ICG19" s="204"/>
      <c r="ICH19" s="184"/>
      <c r="ICI19" s="194"/>
      <c r="ICJ19" s="194"/>
      <c r="ICK19" s="204"/>
      <c r="ICL19" s="184"/>
      <c r="ICM19" s="194"/>
      <c r="ICN19" s="194"/>
      <c r="ICO19" s="204"/>
      <c r="ICP19" s="184"/>
      <c r="ICQ19" s="194"/>
      <c r="ICR19" s="194"/>
      <c r="ICS19" s="204"/>
      <c r="ICT19" s="184"/>
      <c r="ICU19" s="194"/>
      <c r="ICV19" s="194"/>
      <c r="ICW19" s="204"/>
      <c r="ICX19" s="184"/>
      <c r="ICY19" s="194"/>
      <c r="ICZ19" s="194"/>
      <c r="IDA19" s="204"/>
      <c r="IDB19" s="184"/>
      <c r="IDC19" s="194"/>
      <c r="IDD19" s="194"/>
      <c r="IDE19" s="204"/>
      <c r="IDF19" s="184"/>
      <c r="IDG19" s="194"/>
      <c r="IDH19" s="194"/>
      <c r="IDI19" s="204"/>
      <c r="IDJ19" s="184"/>
      <c r="IDK19" s="194"/>
      <c r="IDL19" s="194"/>
      <c r="IDM19" s="204"/>
      <c r="IDN19" s="184"/>
      <c r="IDO19" s="194"/>
      <c r="IDP19" s="194"/>
      <c r="IDQ19" s="204"/>
      <c r="IDR19" s="184"/>
      <c r="IDS19" s="194"/>
      <c r="IDT19" s="194"/>
      <c r="IDU19" s="204"/>
      <c r="IDV19" s="184"/>
      <c r="IDW19" s="194"/>
      <c r="IDX19" s="194"/>
      <c r="IDY19" s="204"/>
      <c r="IDZ19" s="184"/>
      <c r="IEA19" s="194"/>
      <c r="IEB19" s="194"/>
      <c r="IEC19" s="204"/>
      <c r="IED19" s="184"/>
      <c r="IEE19" s="194"/>
      <c r="IEF19" s="194"/>
      <c r="IEG19" s="204"/>
      <c r="IEH19" s="184"/>
      <c r="IEI19" s="194"/>
      <c r="IEJ19" s="194"/>
      <c r="IEK19" s="204"/>
      <c r="IEL19" s="184"/>
      <c r="IEM19" s="194"/>
      <c r="IEN19" s="194"/>
      <c r="IEO19" s="204"/>
      <c r="IEP19" s="184"/>
      <c r="IEQ19" s="194"/>
      <c r="IER19" s="194"/>
      <c r="IES19" s="204"/>
      <c r="IET19" s="184"/>
      <c r="IEU19" s="194"/>
      <c r="IEV19" s="194"/>
      <c r="IEW19" s="204"/>
      <c r="IEX19" s="184"/>
      <c r="IEY19" s="194"/>
      <c r="IEZ19" s="194"/>
      <c r="IFA19" s="204"/>
      <c r="IFB19" s="184"/>
      <c r="IFC19" s="194"/>
      <c r="IFD19" s="194"/>
      <c r="IFE19" s="204"/>
      <c r="IFF19" s="184"/>
      <c r="IFG19" s="194"/>
      <c r="IFH19" s="194"/>
      <c r="IFI19" s="204"/>
      <c r="IFJ19" s="184"/>
      <c r="IFK19" s="194"/>
      <c r="IFL19" s="194"/>
      <c r="IFM19" s="204"/>
      <c r="IFN19" s="184"/>
      <c r="IFO19" s="194"/>
      <c r="IFP19" s="194"/>
      <c r="IFQ19" s="204"/>
      <c r="IFR19" s="184"/>
      <c r="IFS19" s="194"/>
      <c r="IFT19" s="194"/>
      <c r="IFU19" s="204"/>
      <c r="IFV19" s="184"/>
      <c r="IFW19" s="194"/>
      <c r="IFX19" s="194"/>
      <c r="IFY19" s="204"/>
      <c r="IFZ19" s="184"/>
      <c r="IGA19" s="194"/>
      <c r="IGB19" s="194"/>
      <c r="IGC19" s="204"/>
      <c r="IGD19" s="184"/>
      <c r="IGE19" s="194"/>
      <c r="IGF19" s="194"/>
      <c r="IGG19" s="204"/>
      <c r="IGH19" s="184"/>
      <c r="IGI19" s="194"/>
      <c r="IGJ19" s="194"/>
      <c r="IGK19" s="204"/>
      <c r="IGL19" s="184"/>
      <c r="IGM19" s="194"/>
      <c r="IGN19" s="194"/>
      <c r="IGO19" s="204"/>
      <c r="IGP19" s="184"/>
      <c r="IGQ19" s="194"/>
      <c r="IGR19" s="194"/>
      <c r="IGS19" s="204"/>
      <c r="IGT19" s="184"/>
      <c r="IGU19" s="194"/>
      <c r="IGV19" s="194"/>
      <c r="IGW19" s="204"/>
      <c r="IGX19" s="184"/>
      <c r="IGY19" s="194"/>
      <c r="IGZ19" s="194"/>
      <c r="IHA19" s="204"/>
      <c r="IHB19" s="184"/>
      <c r="IHC19" s="194"/>
      <c r="IHD19" s="194"/>
      <c r="IHE19" s="204"/>
      <c r="IHF19" s="184"/>
      <c r="IHG19" s="194"/>
      <c r="IHH19" s="194"/>
      <c r="IHI19" s="204"/>
      <c r="IHJ19" s="184"/>
      <c r="IHK19" s="194"/>
      <c r="IHL19" s="194"/>
      <c r="IHM19" s="204"/>
      <c r="IHN19" s="184"/>
      <c r="IHO19" s="194"/>
      <c r="IHP19" s="194"/>
      <c r="IHQ19" s="204"/>
      <c r="IHR19" s="184"/>
      <c r="IHS19" s="194"/>
      <c r="IHT19" s="194"/>
      <c r="IHU19" s="204"/>
      <c r="IHV19" s="184"/>
      <c r="IHW19" s="194"/>
      <c r="IHX19" s="194"/>
      <c r="IHY19" s="204"/>
      <c r="IHZ19" s="184"/>
      <c r="IIA19" s="194"/>
      <c r="IIB19" s="194"/>
      <c r="IIC19" s="204"/>
      <c r="IID19" s="184"/>
      <c r="IIE19" s="194"/>
      <c r="IIF19" s="194"/>
      <c r="IIG19" s="204"/>
      <c r="IIH19" s="184"/>
      <c r="III19" s="194"/>
      <c r="IIJ19" s="194"/>
      <c r="IIK19" s="204"/>
      <c r="IIL19" s="184"/>
      <c r="IIM19" s="194"/>
      <c r="IIN19" s="194"/>
      <c r="IIO19" s="204"/>
      <c r="IIP19" s="184"/>
      <c r="IIQ19" s="194"/>
      <c r="IIR19" s="194"/>
      <c r="IIS19" s="204"/>
      <c r="IIT19" s="184"/>
      <c r="IIU19" s="194"/>
      <c r="IIV19" s="194"/>
      <c r="IIW19" s="204"/>
      <c r="IIX19" s="184"/>
      <c r="IIY19" s="194"/>
      <c r="IIZ19" s="194"/>
      <c r="IJA19" s="204"/>
      <c r="IJB19" s="184"/>
      <c r="IJC19" s="194"/>
      <c r="IJD19" s="194"/>
      <c r="IJE19" s="204"/>
      <c r="IJF19" s="184"/>
      <c r="IJG19" s="194"/>
      <c r="IJH19" s="194"/>
      <c r="IJI19" s="204"/>
      <c r="IJJ19" s="184"/>
      <c r="IJK19" s="194"/>
      <c r="IJL19" s="194"/>
      <c r="IJM19" s="204"/>
      <c r="IJN19" s="184"/>
      <c r="IJO19" s="194"/>
      <c r="IJP19" s="194"/>
      <c r="IJQ19" s="204"/>
      <c r="IJR19" s="184"/>
      <c r="IJS19" s="194"/>
      <c r="IJT19" s="194"/>
      <c r="IJU19" s="204"/>
      <c r="IJV19" s="184"/>
      <c r="IJW19" s="194"/>
      <c r="IJX19" s="194"/>
      <c r="IJY19" s="204"/>
      <c r="IJZ19" s="184"/>
      <c r="IKA19" s="194"/>
      <c r="IKB19" s="194"/>
      <c r="IKC19" s="204"/>
      <c r="IKD19" s="184"/>
      <c r="IKE19" s="194"/>
      <c r="IKF19" s="194"/>
      <c r="IKG19" s="204"/>
      <c r="IKH19" s="184"/>
      <c r="IKI19" s="194"/>
      <c r="IKJ19" s="194"/>
      <c r="IKK19" s="204"/>
      <c r="IKL19" s="184"/>
      <c r="IKM19" s="194"/>
      <c r="IKN19" s="194"/>
      <c r="IKO19" s="204"/>
      <c r="IKP19" s="184"/>
      <c r="IKQ19" s="194"/>
      <c r="IKR19" s="194"/>
      <c r="IKS19" s="204"/>
      <c r="IKT19" s="184"/>
      <c r="IKU19" s="194"/>
      <c r="IKV19" s="194"/>
      <c r="IKW19" s="204"/>
      <c r="IKX19" s="184"/>
      <c r="IKY19" s="194"/>
      <c r="IKZ19" s="194"/>
      <c r="ILA19" s="204"/>
      <c r="ILB19" s="184"/>
      <c r="ILC19" s="194"/>
      <c r="ILD19" s="194"/>
      <c r="ILE19" s="204"/>
      <c r="ILF19" s="184"/>
      <c r="ILG19" s="194"/>
      <c r="ILH19" s="194"/>
      <c r="ILI19" s="204"/>
      <c r="ILJ19" s="184"/>
      <c r="ILK19" s="194"/>
      <c r="ILL19" s="194"/>
      <c r="ILM19" s="204"/>
      <c r="ILN19" s="184"/>
      <c r="ILO19" s="194"/>
      <c r="ILP19" s="194"/>
      <c r="ILQ19" s="204"/>
      <c r="ILR19" s="184"/>
      <c r="ILS19" s="194"/>
      <c r="ILT19" s="194"/>
      <c r="ILU19" s="204"/>
      <c r="ILV19" s="184"/>
      <c r="ILW19" s="194"/>
      <c r="ILX19" s="194"/>
      <c r="ILY19" s="204"/>
      <c r="ILZ19" s="184"/>
      <c r="IMA19" s="194"/>
      <c r="IMB19" s="194"/>
      <c r="IMC19" s="204"/>
      <c r="IMD19" s="184"/>
      <c r="IME19" s="194"/>
      <c r="IMF19" s="194"/>
      <c r="IMG19" s="204"/>
      <c r="IMH19" s="184"/>
      <c r="IMI19" s="194"/>
      <c r="IMJ19" s="194"/>
      <c r="IMK19" s="204"/>
      <c r="IML19" s="184"/>
      <c r="IMM19" s="194"/>
      <c r="IMN19" s="194"/>
      <c r="IMO19" s="204"/>
      <c r="IMP19" s="184"/>
      <c r="IMQ19" s="194"/>
      <c r="IMR19" s="194"/>
      <c r="IMS19" s="204"/>
      <c r="IMT19" s="184"/>
      <c r="IMU19" s="194"/>
      <c r="IMV19" s="194"/>
      <c r="IMW19" s="204"/>
      <c r="IMX19" s="184"/>
      <c r="IMY19" s="194"/>
      <c r="IMZ19" s="194"/>
      <c r="INA19" s="204"/>
      <c r="INB19" s="184"/>
      <c r="INC19" s="194"/>
      <c r="IND19" s="194"/>
      <c r="INE19" s="204"/>
      <c r="INF19" s="184"/>
      <c r="ING19" s="194"/>
      <c r="INH19" s="194"/>
      <c r="INI19" s="204"/>
      <c r="INJ19" s="184"/>
      <c r="INK19" s="194"/>
      <c r="INL19" s="194"/>
      <c r="INM19" s="204"/>
      <c r="INN19" s="184"/>
      <c r="INO19" s="194"/>
      <c r="INP19" s="194"/>
      <c r="INQ19" s="204"/>
      <c r="INR19" s="184"/>
      <c r="INS19" s="194"/>
      <c r="INT19" s="194"/>
      <c r="INU19" s="204"/>
      <c r="INV19" s="184"/>
      <c r="INW19" s="194"/>
      <c r="INX19" s="194"/>
      <c r="INY19" s="204"/>
      <c r="INZ19" s="184"/>
      <c r="IOA19" s="194"/>
      <c r="IOB19" s="194"/>
      <c r="IOC19" s="204"/>
      <c r="IOD19" s="184"/>
      <c r="IOE19" s="194"/>
      <c r="IOF19" s="194"/>
      <c r="IOG19" s="204"/>
      <c r="IOH19" s="184"/>
      <c r="IOI19" s="194"/>
      <c r="IOJ19" s="194"/>
      <c r="IOK19" s="204"/>
      <c r="IOL19" s="184"/>
      <c r="IOM19" s="194"/>
      <c r="ION19" s="194"/>
      <c r="IOO19" s="204"/>
      <c r="IOP19" s="184"/>
      <c r="IOQ19" s="194"/>
      <c r="IOR19" s="194"/>
      <c r="IOS19" s="204"/>
      <c r="IOT19" s="184"/>
      <c r="IOU19" s="194"/>
      <c r="IOV19" s="194"/>
      <c r="IOW19" s="204"/>
      <c r="IOX19" s="184"/>
      <c r="IOY19" s="194"/>
      <c r="IOZ19" s="194"/>
      <c r="IPA19" s="204"/>
      <c r="IPB19" s="184"/>
      <c r="IPC19" s="194"/>
      <c r="IPD19" s="194"/>
      <c r="IPE19" s="204"/>
      <c r="IPF19" s="184"/>
      <c r="IPG19" s="194"/>
      <c r="IPH19" s="194"/>
      <c r="IPI19" s="204"/>
      <c r="IPJ19" s="184"/>
      <c r="IPK19" s="194"/>
      <c r="IPL19" s="194"/>
      <c r="IPM19" s="204"/>
      <c r="IPN19" s="184"/>
      <c r="IPO19" s="194"/>
      <c r="IPP19" s="194"/>
      <c r="IPQ19" s="204"/>
      <c r="IPR19" s="184"/>
      <c r="IPS19" s="194"/>
      <c r="IPT19" s="194"/>
      <c r="IPU19" s="204"/>
      <c r="IPV19" s="184"/>
      <c r="IPW19" s="194"/>
      <c r="IPX19" s="194"/>
      <c r="IPY19" s="204"/>
      <c r="IPZ19" s="184"/>
      <c r="IQA19" s="194"/>
      <c r="IQB19" s="194"/>
      <c r="IQC19" s="204"/>
      <c r="IQD19" s="184"/>
      <c r="IQE19" s="194"/>
      <c r="IQF19" s="194"/>
      <c r="IQG19" s="204"/>
      <c r="IQH19" s="184"/>
      <c r="IQI19" s="194"/>
      <c r="IQJ19" s="194"/>
      <c r="IQK19" s="204"/>
      <c r="IQL19" s="184"/>
      <c r="IQM19" s="194"/>
      <c r="IQN19" s="194"/>
      <c r="IQO19" s="204"/>
      <c r="IQP19" s="184"/>
      <c r="IQQ19" s="194"/>
      <c r="IQR19" s="194"/>
      <c r="IQS19" s="204"/>
      <c r="IQT19" s="184"/>
      <c r="IQU19" s="194"/>
      <c r="IQV19" s="194"/>
      <c r="IQW19" s="204"/>
      <c r="IQX19" s="184"/>
      <c r="IQY19" s="194"/>
      <c r="IQZ19" s="194"/>
      <c r="IRA19" s="204"/>
      <c r="IRB19" s="184"/>
      <c r="IRC19" s="194"/>
      <c r="IRD19" s="194"/>
      <c r="IRE19" s="204"/>
      <c r="IRF19" s="184"/>
      <c r="IRG19" s="194"/>
      <c r="IRH19" s="194"/>
      <c r="IRI19" s="204"/>
      <c r="IRJ19" s="184"/>
      <c r="IRK19" s="194"/>
      <c r="IRL19" s="194"/>
      <c r="IRM19" s="204"/>
      <c r="IRN19" s="184"/>
      <c r="IRO19" s="194"/>
      <c r="IRP19" s="194"/>
      <c r="IRQ19" s="204"/>
      <c r="IRR19" s="184"/>
      <c r="IRS19" s="194"/>
      <c r="IRT19" s="194"/>
      <c r="IRU19" s="204"/>
      <c r="IRV19" s="184"/>
      <c r="IRW19" s="194"/>
      <c r="IRX19" s="194"/>
      <c r="IRY19" s="204"/>
      <c r="IRZ19" s="184"/>
      <c r="ISA19" s="194"/>
      <c r="ISB19" s="194"/>
      <c r="ISC19" s="204"/>
      <c r="ISD19" s="184"/>
      <c r="ISE19" s="194"/>
      <c r="ISF19" s="194"/>
      <c r="ISG19" s="204"/>
      <c r="ISH19" s="184"/>
      <c r="ISI19" s="194"/>
      <c r="ISJ19" s="194"/>
      <c r="ISK19" s="204"/>
      <c r="ISL19" s="184"/>
      <c r="ISM19" s="194"/>
      <c r="ISN19" s="194"/>
      <c r="ISO19" s="204"/>
      <c r="ISP19" s="184"/>
      <c r="ISQ19" s="194"/>
      <c r="ISR19" s="194"/>
      <c r="ISS19" s="204"/>
      <c r="IST19" s="184"/>
      <c r="ISU19" s="194"/>
      <c r="ISV19" s="194"/>
      <c r="ISW19" s="204"/>
      <c r="ISX19" s="184"/>
      <c r="ISY19" s="194"/>
      <c r="ISZ19" s="194"/>
      <c r="ITA19" s="204"/>
      <c r="ITB19" s="184"/>
      <c r="ITC19" s="194"/>
      <c r="ITD19" s="194"/>
      <c r="ITE19" s="204"/>
      <c r="ITF19" s="184"/>
      <c r="ITG19" s="194"/>
      <c r="ITH19" s="194"/>
      <c r="ITI19" s="204"/>
      <c r="ITJ19" s="184"/>
      <c r="ITK19" s="194"/>
      <c r="ITL19" s="194"/>
      <c r="ITM19" s="204"/>
      <c r="ITN19" s="184"/>
      <c r="ITO19" s="194"/>
      <c r="ITP19" s="194"/>
      <c r="ITQ19" s="204"/>
      <c r="ITR19" s="184"/>
      <c r="ITS19" s="194"/>
      <c r="ITT19" s="194"/>
      <c r="ITU19" s="204"/>
      <c r="ITV19" s="184"/>
      <c r="ITW19" s="194"/>
      <c r="ITX19" s="194"/>
      <c r="ITY19" s="204"/>
      <c r="ITZ19" s="184"/>
      <c r="IUA19" s="194"/>
      <c r="IUB19" s="194"/>
      <c r="IUC19" s="204"/>
      <c r="IUD19" s="184"/>
      <c r="IUE19" s="194"/>
      <c r="IUF19" s="194"/>
      <c r="IUG19" s="204"/>
      <c r="IUH19" s="184"/>
      <c r="IUI19" s="194"/>
      <c r="IUJ19" s="194"/>
      <c r="IUK19" s="204"/>
      <c r="IUL19" s="184"/>
      <c r="IUM19" s="194"/>
      <c r="IUN19" s="194"/>
      <c r="IUO19" s="204"/>
      <c r="IUP19" s="184"/>
      <c r="IUQ19" s="194"/>
      <c r="IUR19" s="194"/>
      <c r="IUS19" s="204"/>
      <c r="IUT19" s="184"/>
      <c r="IUU19" s="194"/>
      <c r="IUV19" s="194"/>
      <c r="IUW19" s="204"/>
      <c r="IUX19" s="184"/>
      <c r="IUY19" s="194"/>
      <c r="IUZ19" s="194"/>
      <c r="IVA19" s="204"/>
      <c r="IVB19" s="184"/>
      <c r="IVC19" s="194"/>
      <c r="IVD19" s="194"/>
      <c r="IVE19" s="204"/>
      <c r="IVF19" s="184"/>
      <c r="IVG19" s="194"/>
      <c r="IVH19" s="194"/>
      <c r="IVI19" s="204"/>
      <c r="IVJ19" s="184"/>
      <c r="IVK19" s="194"/>
      <c r="IVL19" s="194"/>
      <c r="IVM19" s="204"/>
      <c r="IVN19" s="184"/>
      <c r="IVO19" s="194"/>
      <c r="IVP19" s="194"/>
      <c r="IVQ19" s="204"/>
      <c r="IVR19" s="184"/>
      <c r="IVS19" s="194"/>
      <c r="IVT19" s="194"/>
      <c r="IVU19" s="204"/>
      <c r="IVV19" s="184"/>
      <c r="IVW19" s="194"/>
      <c r="IVX19" s="194"/>
      <c r="IVY19" s="204"/>
      <c r="IVZ19" s="184"/>
      <c r="IWA19" s="194"/>
      <c r="IWB19" s="194"/>
      <c r="IWC19" s="204"/>
      <c r="IWD19" s="184"/>
      <c r="IWE19" s="194"/>
      <c r="IWF19" s="194"/>
      <c r="IWG19" s="204"/>
      <c r="IWH19" s="184"/>
      <c r="IWI19" s="194"/>
      <c r="IWJ19" s="194"/>
      <c r="IWK19" s="204"/>
      <c r="IWL19" s="184"/>
      <c r="IWM19" s="194"/>
      <c r="IWN19" s="194"/>
      <c r="IWO19" s="204"/>
      <c r="IWP19" s="184"/>
      <c r="IWQ19" s="194"/>
      <c r="IWR19" s="194"/>
      <c r="IWS19" s="204"/>
      <c r="IWT19" s="184"/>
      <c r="IWU19" s="194"/>
      <c r="IWV19" s="194"/>
      <c r="IWW19" s="204"/>
      <c r="IWX19" s="184"/>
      <c r="IWY19" s="194"/>
      <c r="IWZ19" s="194"/>
      <c r="IXA19" s="204"/>
      <c r="IXB19" s="184"/>
      <c r="IXC19" s="194"/>
      <c r="IXD19" s="194"/>
      <c r="IXE19" s="204"/>
      <c r="IXF19" s="184"/>
      <c r="IXG19" s="194"/>
      <c r="IXH19" s="194"/>
      <c r="IXI19" s="204"/>
      <c r="IXJ19" s="184"/>
      <c r="IXK19" s="194"/>
      <c r="IXL19" s="194"/>
      <c r="IXM19" s="204"/>
      <c r="IXN19" s="184"/>
      <c r="IXO19" s="194"/>
      <c r="IXP19" s="194"/>
      <c r="IXQ19" s="204"/>
      <c r="IXR19" s="184"/>
      <c r="IXS19" s="194"/>
      <c r="IXT19" s="194"/>
      <c r="IXU19" s="204"/>
      <c r="IXV19" s="184"/>
      <c r="IXW19" s="194"/>
      <c r="IXX19" s="194"/>
      <c r="IXY19" s="204"/>
      <c r="IXZ19" s="184"/>
      <c r="IYA19" s="194"/>
      <c r="IYB19" s="194"/>
      <c r="IYC19" s="204"/>
      <c r="IYD19" s="184"/>
      <c r="IYE19" s="194"/>
      <c r="IYF19" s="194"/>
      <c r="IYG19" s="204"/>
      <c r="IYH19" s="184"/>
      <c r="IYI19" s="194"/>
      <c r="IYJ19" s="194"/>
      <c r="IYK19" s="204"/>
      <c r="IYL19" s="184"/>
      <c r="IYM19" s="194"/>
      <c r="IYN19" s="194"/>
      <c r="IYO19" s="204"/>
      <c r="IYP19" s="184"/>
      <c r="IYQ19" s="194"/>
      <c r="IYR19" s="194"/>
      <c r="IYS19" s="204"/>
      <c r="IYT19" s="184"/>
      <c r="IYU19" s="194"/>
      <c r="IYV19" s="194"/>
      <c r="IYW19" s="204"/>
      <c r="IYX19" s="184"/>
      <c r="IYY19" s="194"/>
      <c r="IYZ19" s="194"/>
      <c r="IZA19" s="204"/>
      <c r="IZB19" s="184"/>
      <c r="IZC19" s="194"/>
      <c r="IZD19" s="194"/>
      <c r="IZE19" s="204"/>
      <c r="IZF19" s="184"/>
      <c r="IZG19" s="194"/>
      <c r="IZH19" s="194"/>
      <c r="IZI19" s="204"/>
      <c r="IZJ19" s="184"/>
      <c r="IZK19" s="194"/>
      <c r="IZL19" s="194"/>
      <c r="IZM19" s="204"/>
      <c r="IZN19" s="184"/>
      <c r="IZO19" s="194"/>
      <c r="IZP19" s="194"/>
      <c r="IZQ19" s="204"/>
      <c r="IZR19" s="184"/>
      <c r="IZS19" s="194"/>
      <c r="IZT19" s="194"/>
      <c r="IZU19" s="204"/>
      <c r="IZV19" s="184"/>
      <c r="IZW19" s="194"/>
      <c r="IZX19" s="194"/>
      <c r="IZY19" s="204"/>
      <c r="IZZ19" s="184"/>
      <c r="JAA19" s="194"/>
      <c r="JAB19" s="194"/>
      <c r="JAC19" s="204"/>
      <c r="JAD19" s="184"/>
      <c r="JAE19" s="194"/>
      <c r="JAF19" s="194"/>
      <c r="JAG19" s="204"/>
      <c r="JAH19" s="184"/>
      <c r="JAI19" s="194"/>
      <c r="JAJ19" s="194"/>
      <c r="JAK19" s="204"/>
      <c r="JAL19" s="184"/>
      <c r="JAM19" s="194"/>
      <c r="JAN19" s="194"/>
      <c r="JAO19" s="204"/>
      <c r="JAP19" s="184"/>
      <c r="JAQ19" s="194"/>
      <c r="JAR19" s="194"/>
      <c r="JAS19" s="204"/>
      <c r="JAT19" s="184"/>
      <c r="JAU19" s="194"/>
      <c r="JAV19" s="194"/>
      <c r="JAW19" s="204"/>
      <c r="JAX19" s="184"/>
      <c r="JAY19" s="194"/>
      <c r="JAZ19" s="194"/>
      <c r="JBA19" s="204"/>
      <c r="JBB19" s="184"/>
      <c r="JBC19" s="194"/>
      <c r="JBD19" s="194"/>
      <c r="JBE19" s="204"/>
      <c r="JBF19" s="184"/>
      <c r="JBG19" s="194"/>
      <c r="JBH19" s="194"/>
      <c r="JBI19" s="204"/>
      <c r="JBJ19" s="184"/>
      <c r="JBK19" s="194"/>
      <c r="JBL19" s="194"/>
      <c r="JBM19" s="204"/>
      <c r="JBN19" s="184"/>
      <c r="JBO19" s="194"/>
      <c r="JBP19" s="194"/>
      <c r="JBQ19" s="204"/>
      <c r="JBR19" s="184"/>
      <c r="JBS19" s="194"/>
      <c r="JBT19" s="194"/>
      <c r="JBU19" s="204"/>
      <c r="JBV19" s="184"/>
      <c r="JBW19" s="194"/>
      <c r="JBX19" s="194"/>
      <c r="JBY19" s="204"/>
      <c r="JBZ19" s="184"/>
      <c r="JCA19" s="194"/>
      <c r="JCB19" s="194"/>
      <c r="JCC19" s="204"/>
      <c r="JCD19" s="184"/>
      <c r="JCE19" s="194"/>
      <c r="JCF19" s="194"/>
      <c r="JCG19" s="204"/>
      <c r="JCH19" s="184"/>
      <c r="JCI19" s="194"/>
      <c r="JCJ19" s="194"/>
      <c r="JCK19" s="204"/>
      <c r="JCL19" s="184"/>
      <c r="JCM19" s="194"/>
      <c r="JCN19" s="194"/>
      <c r="JCO19" s="204"/>
      <c r="JCP19" s="184"/>
      <c r="JCQ19" s="194"/>
      <c r="JCR19" s="194"/>
      <c r="JCS19" s="204"/>
      <c r="JCT19" s="184"/>
      <c r="JCU19" s="194"/>
      <c r="JCV19" s="194"/>
      <c r="JCW19" s="204"/>
      <c r="JCX19" s="184"/>
      <c r="JCY19" s="194"/>
      <c r="JCZ19" s="194"/>
      <c r="JDA19" s="204"/>
      <c r="JDB19" s="184"/>
      <c r="JDC19" s="194"/>
      <c r="JDD19" s="194"/>
      <c r="JDE19" s="204"/>
      <c r="JDF19" s="184"/>
      <c r="JDG19" s="194"/>
      <c r="JDH19" s="194"/>
      <c r="JDI19" s="204"/>
      <c r="JDJ19" s="184"/>
      <c r="JDK19" s="194"/>
      <c r="JDL19" s="194"/>
      <c r="JDM19" s="204"/>
      <c r="JDN19" s="184"/>
      <c r="JDO19" s="194"/>
      <c r="JDP19" s="194"/>
      <c r="JDQ19" s="204"/>
      <c r="JDR19" s="184"/>
      <c r="JDS19" s="194"/>
      <c r="JDT19" s="194"/>
      <c r="JDU19" s="204"/>
      <c r="JDV19" s="184"/>
      <c r="JDW19" s="194"/>
      <c r="JDX19" s="194"/>
      <c r="JDY19" s="204"/>
      <c r="JDZ19" s="184"/>
      <c r="JEA19" s="194"/>
      <c r="JEB19" s="194"/>
      <c r="JEC19" s="204"/>
      <c r="JED19" s="184"/>
      <c r="JEE19" s="194"/>
      <c r="JEF19" s="194"/>
      <c r="JEG19" s="204"/>
      <c r="JEH19" s="184"/>
      <c r="JEI19" s="194"/>
      <c r="JEJ19" s="194"/>
      <c r="JEK19" s="204"/>
      <c r="JEL19" s="184"/>
      <c r="JEM19" s="194"/>
      <c r="JEN19" s="194"/>
      <c r="JEO19" s="204"/>
      <c r="JEP19" s="184"/>
      <c r="JEQ19" s="194"/>
      <c r="JER19" s="194"/>
      <c r="JES19" s="204"/>
      <c r="JET19" s="184"/>
      <c r="JEU19" s="194"/>
      <c r="JEV19" s="194"/>
      <c r="JEW19" s="204"/>
      <c r="JEX19" s="184"/>
      <c r="JEY19" s="194"/>
      <c r="JEZ19" s="194"/>
      <c r="JFA19" s="204"/>
      <c r="JFB19" s="184"/>
      <c r="JFC19" s="194"/>
      <c r="JFD19" s="194"/>
      <c r="JFE19" s="204"/>
      <c r="JFF19" s="184"/>
      <c r="JFG19" s="194"/>
      <c r="JFH19" s="194"/>
      <c r="JFI19" s="204"/>
      <c r="JFJ19" s="184"/>
      <c r="JFK19" s="194"/>
      <c r="JFL19" s="194"/>
      <c r="JFM19" s="204"/>
      <c r="JFN19" s="184"/>
      <c r="JFO19" s="194"/>
      <c r="JFP19" s="194"/>
      <c r="JFQ19" s="204"/>
      <c r="JFR19" s="184"/>
      <c r="JFS19" s="194"/>
      <c r="JFT19" s="194"/>
      <c r="JFU19" s="204"/>
      <c r="JFV19" s="184"/>
      <c r="JFW19" s="194"/>
      <c r="JFX19" s="194"/>
      <c r="JFY19" s="204"/>
      <c r="JFZ19" s="184"/>
      <c r="JGA19" s="194"/>
      <c r="JGB19" s="194"/>
      <c r="JGC19" s="204"/>
      <c r="JGD19" s="184"/>
      <c r="JGE19" s="194"/>
      <c r="JGF19" s="194"/>
      <c r="JGG19" s="204"/>
      <c r="JGH19" s="184"/>
      <c r="JGI19" s="194"/>
      <c r="JGJ19" s="194"/>
      <c r="JGK19" s="204"/>
      <c r="JGL19" s="184"/>
      <c r="JGM19" s="194"/>
      <c r="JGN19" s="194"/>
      <c r="JGO19" s="204"/>
      <c r="JGP19" s="184"/>
      <c r="JGQ19" s="194"/>
      <c r="JGR19" s="194"/>
      <c r="JGS19" s="204"/>
      <c r="JGT19" s="184"/>
      <c r="JGU19" s="194"/>
      <c r="JGV19" s="194"/>
      <c r="JGW19" s="204"/>
      <c r="JGX19" s="184"/>
      <c r="JGY19" s="194"/>
      <c r="JGZ19" s="194"/>
      <c r="JHA19" s="204"/>
      <c r="JHB19" s="184"/>
      <c r="JHC19" s="194"/>
      <c r="JHD19" s="194"/>
      <c r="JHE19" s="204"/>
      <c r="JHF19" s="184"/>
      <c r="JHG19" s="194"/>
      <c r="JHH19" s="194"/>
      <c r="JHI19" s="204"/>
      <c r="JHJ19" s="184"/>
      <c r="JHK19" s="194"/>
      <c r="JHL19" s="194"/>
      <c r="JHM19" s="204"/>
      <c r="JHN19" s="184"/>
      <c r="JHO19" s="194"/>
      <c r="JHP19" s="194"/>
      <c r="JHQ19" s="204"/>
      <c r="JHR19" s="184"/>
      <c r="JHS19" s="194"/>
      <c r="JHT19" s="194"/>
      <c r="JHU19" s="204"/>
      <c r="JHV19" s="184"/>
      <c r="JHW19" s="194"/>
      <c r="JHX19" s="194"/>
      <c r="JHY19" s="204"/>
      <c r="JHZ19" s="184"/>
      <c r="JIA19" s="194"/>
      <c r="JIB19" s="194"/>
      <c r="JIC19" s="204"/>
      <c r="JID19" s="184"/>
      <c r="JIE19" s="194"/>
      <c r="JIF19" s="194"/>
      <c r="JIG19" s="204"/>
      <c r="JIH19" s="184"/>
      <c r="JII19" s="194"/>
      <c r="JIJ19" s="194"/>
      <c r="JIK19" s="204"/>
      <c r="JIL19" s="184"/>
      <c r="JIM19" s="194"/>
      <c r="JIN19" s="194"/>
      <c r="JIO19" s="204"/>
      <c r="JIP19" s="184"/>
      <c r="JIQ19" s="194"/>
      <c r="JIR19" s="194"/>
      <c r="JIS19" s="204"/>
      <c r="JIT19" s="184"/>
      <c r="JIU19" s="194"/>
      <c r="JIV19" s="194"/>
      <c r="JIW19" s="204"/>
      <c r="JIX19" s="184"/>
      <c r="JIY19" s="194"/>
      <c r="JIZ19" s="194"/>
      <c r="JJA19" s="204"/>
      <c r="JJB19" s="184"/>
      <c r="JJC19" s="194"/>
      <c r="JJD19" s="194"/>
      <c r="JJE19" s="204"/>
      <c r="JJF19" s="184"/>
      <c r="JJG19" s="194"/>
      <c r="JJH19" s="194"/>
      <c r="JJI19" s="204"/>
      <c r="JJJ19" s="184"/>
      <c r="JJK19" s="194"/>
      <c r="JJL19" s="194"/>
      <c r="JJM19" s="204"/>
      <c r="JJN19" s="184"/>
      <c r="JJO19" s="194"/>
      <c r="JJP19" s="194"/>
      <c r="JJQ19" s="204"/>
      <c r="JJR19" s="184"/>
      <c r="JJS19" s="194"/>
      <c r="JJT19" s="194"/>
      <c r="JJU19" s="204"/>
      <c r="JJV19" s="184"/>
      <c r="JJW19" s="194"/>
      <c r="JJX19" s="194"/>
      <c r="JJY19" s="204"/>
      <c r="JJZ19" s="184"/>
      <c r="JKA19" s="194"/>
      <c r="JKB19" s="194"/>
      <c r="JKC19" s="204"/>
      <c r="JKD19" s="184"/>
      <c r="JKE19" s="194"/>
      <c r="JKF19" s="194"/>
      <c r="JKG19" s="204"/>
      <c r="JKH19" s="184"/>
      <c r="JKI19" s="194"/>
      <c r="JKJ19" s="194"/>
      <c r="JKK19" s="204"/>
      <c r="JKL19" s="184"/>
      <c r="JKM19" s="194"/>
      <c r="JKN19" s="194"/>
      <c r="JKO19" s="204"/>
      <c r="JKP19" s="184"/>
      <c r="JKQ19" s="194"/>
      <c r="JKR19" s="194"/>
      <c r="JKS19" s="204"/>
      <c r="JKT19" s="184"/>
      <c r="JKU19" s="194"/>
      <c r="JKV19" s="194"/>
      <c r="JKW19" s="204"/>
      <c r="JKX19" s="184"/>
      <c r="JKY19" s="194"/>
      <c r="JKZ19" s="194"/>
      <c r="JLA19" s="204"/>
      <c r="JLB19" s="184"/>
      <c r="JLC19" s="194"/>
      <c r="JLD19" s="194"/>
      <c r="JLE19" s="204"/>
      <c r="JLF19" s="184"/>
      <c r="JLG19" s="194"/>
      <c r="JLH19" s="194"/>
      <c r="JLI19" s="204"/>
      <c r="JLJ19" s="184"/>
      <c r="JLK19" s="194"/>
      <c r="JLL19" s="194"/>
      <c r="JLM19" s="204"/>
      <c r="JLN19" s="184"/>
      <c r="JLO19" s="194"/>
      <c r="JLP19" s="194"/>
      <c r="JLQ19" s="204"/>
      <c r="JLR19" s="184"/>
      <c r="JLS19" s="194"/>
      <c r="JLT19" s="194"/>
      <c r="JLU19" s="204"/>
      <c r="JLV19" s="184"/>
      <c r="JLW19" s="194"/>
      <c r="JLX19" s="194"/>
      <c r="JLY19" s="204"/>
      <c r="JLZ19" s="184"/>
      <c r="JMA19" s="194"/>
      <c r="JMB19" s="194"/>
      <c r="JMC19" s="204"/>
      <c r="JMD19" s="184"/>
      <c r="JME19" s="194"/>
      <c r="JMF19" s="194"/>
      <c r="JMG19" s="204"/>
      <c r="JMH19" s="184"/>
      <c r="JMI19" s="194"/>
      <c r="JMJ19" s="194"/>
      <c r="JMK19" s="204"/>
      <c r="JML19" s="184"/>
      <c r="JMM19" s="194"/>
      <c r="JMN19" s="194"/>
      <c r="JMO19" s="204"/>
      <c r="JMP19" s="184"/>
      <c r="JMQ19" s="194"/>
      <c r="JMR19" s="194"/>
      <c r="JMS19" s="204"/>
      <c r="JMT19" s="184"/>
      <c r="JMU19" s="194"/>
      <c r="JMV19" s="194"/>
      <c r="JMW19" s="204"/>
      <c r="JMX19" s="184"/>
      <c r="JMY19" s="194"/>
      <c r="JMZ19" s="194"/>
      <c r="JNA19" s="204"/>
      <c r="JNB19" s="184"/>
      <c r="JNC19" s="194"/>
      <c r="JND19" s="194"/>
      <c r="JNE19" s="204"/>
      <c r="JNF19" s="184"/>
      <c r="JNG19" s="194"/>
      <c r="JNH19" s="194"/>
      <c r="JNI19" s="204"/>
      <c r="JNJ19" s="184"/>
      <c r="JNK19" s="194"/>
      <c r="JNL19" s="194"/>
      <c r="JNM19" s="204"/>
      <c r="JNN19" s="184"/>
      <c r="JNO19" s="194"/>
      <c r="JNP19" s="194"/>
      <c r="JNQ19" s="204"/>
      <c r="JNR19" s="184"/>
      <c r="JNS19" s="194"/>
      <c r="JNT19" s="194"/>
      <c r="JNU19" s="204"/>
      <c r="JNV19" s="184"/>
      <c r="JNW19" s="194"/>
      <c r="JNX19" s="194"/>
      <c r="JNY19" s="204"/>
      <c r="JNZ19" s="184"/>
      <c r="JOA19" s="194"/>
      <c r="JOB19" s="194"/>
      <c r="JOC19" s="204"/>
      <c r="JOD19" s="184"/>
      <c r="JOE19" s="194"/>
      <c r="JOF19" s="194"/>
      <c r="JOG19" s="204"/>
      <c r="JOH19" s="184"/>
      <c r="JOI19" s="194"/>
      <c r="JOJ19" s="194"/>
      <c r="JOK19" s="204"/>
      <c r="JOL19" s="184"/>
      <c r="JOM19" s="194"/>
      <c r="JON19" s="194"/>
      <c r="JOO19" s="204"/>
      <c r="JOP19" s="184"/>
      <c r="JOQ19" s="194"/>
      <c r="JOR19" s="194"/>
      <c r="JOS19" s="204"/>
      <c r="JOT19" s="184"/>
      <c r="JOU19" s="194"/>
      <c r="JOV19" s="194"/>
      <c r="JOW19" s="204"/>
      <c r="JOX19" s="184"/>
      <c r="JOY19" s="194"/>
      <c r="JOZ19" s="194"/>
      <c r="JPA19" s="204"/>
      <c r="JPB19" s="184"/>
      <c r="JPC19" s="194"/>
      <c r="JPD19" s="194"/>
      <c r="JPE19" s="204"/>
      <c r="JPF19" s="184"/>
      <c r="JPG19" s="194"/>
      <c r="JPH19" s="194"/>
      <c r="JPI19" s="204"/>
      <c r="JPJ19" s="184"/>
      <c r="JPK19" s="194"/>
      <c r="JPL19" s="194"/>
      <c r="JPM19" s="204"/>
      <c r="JPN19" s="184"/>
      <c r="JPO19" s="194"/>
      <c r="JPP19" s="194"/>
      <c r="JPQ19" s="204"/>
      <c r="JPR19" s="184"/>
      <c r="JPS19" s="194"/>
      <c r="JPT19" s="194"/>
      <c r="JPU19" s="204"/>
      <c r="JPV19" s="184"/>
      <c r="JPW19" s="194"/>
      <c r="JPX19" s="194"/>
      <c r="JPY19" s="204"/>
      <c r="JPZ19" s="184"/>
      <c r="JQA19" s="194"/>
      <c r="JQB19" s="194"/>
      <c r="JQC19" s="204"/>
      <c r="JQD19" s="184"/>
      <c r="JQE19" s="194"/>
      <c r="JQF19" s="194"/>
      <c r="JQG19" s="204"/>
      <c r="JQH19" s="184"/>
      <c r="JQI19" s="194"/>
      <c r="JQJ19" s="194"/>
      <c r="JQK19" s="204"/>
      <c r="JQL19" s="184"/>
      <c r="JQM19" s="194"/>
      <c r="JQN19" s="194"/>
      <c r="JQO19" s="204"/>
      <c r="JQP19" s="184"/>
      <c r="JQQ19" s="194"/>
      <c r="JQR19" s="194"/>
      <c r="JQS19" s="204"/>
      <c r="JQT19" s="184"/>
      <c r="JQU19" s="194"/>
      <c r="JQV19" s="194"/>
      <c r="JQW19" s="204"/>
      <c r="JQX19" s="184"/>
      <c r="JQY19" s="194"/>
      <c r="JQZ19" s="194"/>
      <c r="JRA19" s="204"/>
      <c r="JRB19" s="184"/>
      <c r="JRC19" s="194"/>
      <c r="JRD19" s="194"/>
      <c r="JRE19" s="204"/>
      <c r="JRF19" s="184"/>
      <c r="JRG19" s="194"/>
      <c r="JRH19" s="194"/>
      <c r="JRI19" s="204"/>
      <c r="JRJ19" s="184"/>
      <c r="JRK19" s="194"/>
      <c r="JRL19" s="194"/>
      <c r="JRM19" s="204"/>
      <c r="JRN19" s="184"/>
      <c r="JRO19" s="194"/>
      <c r="JRP19" s="194"/>
      <c r="JRQ19" s="204"/>
      <c r="JRR19" s="184"/>
      <c r="JRS19" s="194"/>
      <c r="JRT19" s="194"/>
      <c r="JRU19" s="204"/>
      <c r="JRV19" s="184"/>
      <c r="JRW19" s="194"/>
      <c r="JRX19" s="194"/>
      <c r="JRY19" s="204"/>
      <c r="JRZ19" s="184"/>
      <c r="JSA19" s="194"/>
      <c r="JSB19" s="194"/>
      <c r="JSC19" s="204"/>
      <c r="JSD19" s="184"/>
      <c r="JSE19" s="194"/>
      <c r="JSF19" s="194"/>
      <c r="JSG19" s="204"/>
      <c r="JSH19" s="184"/>
      <c r="JSI19" s="194"/>
      <c r="JSJ19" s="194"/>
      <c r="JSK19" s="204"/>
      <c r="JSL19" s="184"/>
      <c r="JSM19" s="194"/>
      <c r="JSN19" s="194"/>
      <c r="JSO19" s="204"/>
      <c r="JSP19" s="184"/>
      <c r="JSQ19" s="194"/>
      <c r="JSR19" s="194"/>
      <c r="JSS19" s="204"/>
      <c r="JST19" s="184"/>
      <c r="JSU19" s="194"/>
      <c r="JSV19" s="194"/>
      <c r="JSW19" s="204"/>
      <c r="JSX19" s="184"/>
      <c r="JSY19" s="194"/>
      <c r="JSZ19" s="194"/>
      <c r="JTA19" s="204"/>
      <c r="JTB19" s="184"/>
      <c r="JTC19" s="194"/>
      <c r="JTD19" s="194"/>
      <c r="JTE19" s="204"/>
      <c r="JTF19" s="184"/>
      <c r="JTG19" s="194"/>
      <c r="JTH19" s="194"/>
      <c r="JTI19" s="204"/>
      <c r="JTJ19" s="184"/>
      <c r="JTK19" s="194"/>
      <c r="JTL19" s="194"/>
      <c r="JTM19" s="204"/>
      <c r="JTN19" s="184"/>
      <c r="JTO19" s="194"/>
      <c r="JTP19" s="194"/>
      <c r="JTQ19" s="204"/>
      <c r="JTR19" s="184"/>
      <c r="JTS19" s="194"/>
      <c r="JTT19" s="194"/>
      <c r="JTU19" s="204"/>
      <c r="JTV19" s="184"/>
      <c r="JTW19" s="194"/>
      <c r="JTX19" s="194"/>
      <c r="JTY19" s="204"/>
      <c r="JTZ19" s="184"/>
      <c r="JUA19" s="194"/>
      <c r="JUB19" s="194"/>
      <c r="JUC19" s="204"/>
      <c r="JUD19" s="184"/>
      <c r="JUE19" s="194"/>
      <c r="JUF19" s="194"/>
      <c r="JUG19" s="204"/>
      <c r="JUH19" s="184"/>
      <c r="JUI19" s="194"/>
      <c r="JUJ19" s="194"/>
      <c r="JUK19" s="204"/>
      <c r="JUL19" s="184"/>
      <c r="JUM19" s="194"/>
      <c r="JUN19" s="194"/>
      <c r="JUO19" s="204"/>
      <c r="JUP19" s="184"/>
      <c r="JUQ19" s="194"/>
      <c r="JUR19" s="194"/>
      <c r="JUS19" s="204"/>
      <c r="JUT19" s="184"/>
      <c r="JUU19" s="194"/>
      <c r="JUV19" s="194"/>
      <c r="JUW19" s="204"/>
      <c r="JUX19" s="184"/>
      <c r="JUY19" s="194"/>
      <c r="JUZ19" s="194"/>
      <c r="JVA19" s="204"/>
      <c r="JVB19" s="184"/>
      <c r="JVC19" s="194"/>
      <c r="JVD19" s="194"/>
      <c r="JVE19" s="204"/>
      <c r="JVF19" s="184"/>
      <c r="JVG19" s="194"/>
      <c r="JVH19" s="194"/>
      <c r="JVI19" s="204"/>
      <c r="JVJ19" s="184"/>
      <c r="JVK19" s="194"/>
      <c r="JVL19" s="194"/>
      <c r="JVM19" s="204"/>
      <c r="JVN19" s="184"/>
      <c r="JVO19" s="194"/>
      <c r="JVP19" s="194"/>
      <c r="JVQ19" s="204"/>
      <c r="JVR19" s="184"/>
      <c r="JVS19" s="194"/>
      <c r="JVT19" s="194"/>
      <c r="JVU19" s="204"/>
      <c r="JVV19" s="184"/>
      <c r="JVW19" s="194"/>
      <c r="JVX19" s="194"/>
      <c r="JVY19" s="204"/>
      <c r="JVZ19" s="184"/>
      <c r="JWA19" s="194"/>
      <c r="JWB19" s="194"/>
      <c r="JWC19" s="204"/>
      <c r="JWD19" s="184"/>
      <c r="JWE19" s="194"/>
      <c r="JWF19" s="194"/>
      <c r="JWG19" s="204"/>
      <c r="JWH19" s="184"/>
      <c r="JWI19" s="194"/>
      <c r="JWJ19" s="194"/>
      <c r="JWK19" s="204"/>
      <c r="JWL19" s="184"/>
      <c r="JWM19" s="194"/>
      <c r="JWN19" s="194"/>
      <c r="JWO19" s="204"/>
      <c r="JWP19" s="184"/>
      <c r="JWQ19" s="194"/>
      <c r="JWR19" s="194"/>
      <c r="JWS19" s="204"/>
      <c r="JWT19" s="184"/>
      <c r="JWU19" s="194"/>
      <c r="JWV19" s="194"/>
      <c r="JWW19" s="204"/>
      <c r="JWX19" s="184"/>
      <c r="JWY19" s="194"/>
      <c r="JWZ19" s="194"/>
      <c r="JXA19" s="204"/>
      <c r="JXB19" s="184"/>
      <c r="JXC19" s="194"/>
      <c r="JXD19" s="194"/>
      <c r="JXE19" s="204"/>
      <c r="JXF19" s="184"/>
      <c r="JXG19" s="194"/>
      <c r="JXH19" s="194"/>
      <c r="JXI19" s="204"/>
      <c r="JXJ19" s="184"/>
      <c r="JXK19" s="194"/>
      <c r="JXL19" s="194"/>
      <c r="JXM19" s="204"/>
      <c r="JXN19" s="184"/>
      <c r="JXO19" s="194"/>
      <c r="JXP19" s="194"/>
      <c r="JXQ19" s="204"/>
      <c r="JXR19" s="184"/>
      <c r="JXS19" s="194"/>
      <c r="JXT19" s="194"/>
      <c r="JXU19" s="204"/>
      <c r="JXV19" s="184"/>
      <c r="JXW19" s="194"/>
      <c r="JXX19" s="194"/>
      <c r="JXY19" s="204"/>
      <c r="JXZ19" s="184"/>
      <c r="JYA19" s="194"/>
      <c r="JYB19" s="194"/>
      <c r="JYC19" s="204"/>
      <c r="JYD19" s="184"/>
      <c r="JYE19" s="194"/>
      <c r="JYF19" s="194"/>
      <c r="JYG19" s="204"/>
      <c r="JYH19" s="184"/>
      <c r="JYI19" s="194"/>
      <c r="JYJ19" s="194"/>
      <c r="JYK19" s="204"/>
      <c r="JYL19" s="184"/>
      <c r="JYM19" s="194"/>
      <c r="JYN19" s="194"/>
      <c r="JYO19" s="204"/>
      <c r="JYP19" s="184"/>
      <c r="JYQ19" s="194"/>
      <c r="JYR19" s="194"/>
      <c r="JYS19" s="204"/>
      <c r="JYT19" s="184"/>
      <c r="JYU19" s="194"/>
      <c r="JYV19" s="194"/>
      <c r="JYW19" s="204"/>
      <c r="JYX19" s="184"/>
      <c r="JYY19" s="194"/>
      <c r="JYZ19" s="194"/>
      <c r="JZA19" s="204"/>
      <c r="JZB19" s="184"/>
      <c r="JZC19" s="194"/>
      <c r="JZD19" s="194"/>
      <c r="JZE19" s="204"/>
      <c r="JZF19" s="184"/>
      <c r="JZG19" s="194"/>
      <c r="JZH19" s="194"/>
      <c r="JZI19" s="204"/>
      <c r="JZJ19" s="184"/>
      <c r="JZK19" s="194"/>
      <c r="JZL19" s="194"/>
      <c r="JZM19" s="204"/>
      <c r="JZN19" s="184"/>
      <c r="JZO19" s="194"/>
      <c r="JZP19" s="194"/>
      <c r="JZQ19" s="204"/>
      <c r="JZR19" s="184"/>
      <c r="JZS19" s="194"/>
      <c r="JZT19" s="194"/>
      <c r="JZU19" s="204"/>
      <c r="JZV19" s="184"/>
      <c r="JZW19" s="194"/>
      <c r="JZX19" s="194"/>
      <c r="JZY19" s="204"/>
      <c r="JZZ19" s="184"/>
      <c r="KAA19" s="194"/>
      <c r="KAB19" s="194"/>
      <c r="KAC19" s="204"/>
      <c r="KAD19" s="184"/>
      <c r="KAE19" s="194"/>
      <c r="KAF19" s="194"/>
      <c r="KAG19" s="204"/>
      <c r="KAH19" s="184"/>
      <c r="KAI19" s="194"/>
      <c r="KAJ19" s="194"/>
      <c r="KAK19" s="204"/>
      <c r="KAL19" s="184"/>
      <c r="KAM19" s="194"/>
      <c r="KAN19" s="194"/>
      <c r="KAO19" s="204"/>
      <c r="KAP19" s="184"/>
      <c r="KAQ19" s="194"/>
      <c r="KAR19" s="194"/>
      <c r="KAS19" s="204"/>
      <c r="KAT19" s="184"/>
      <c r="KAU19" s="194"/>
      <c r="KAV19" s="194"/>
      <c r="KAW19" s="204"/>
      <c r="KAX19" s="184"/>
      <c r="KAY19" s="194"/>
      <c r="KAZ19" s="194"/>
      <c r="KBA19" s="204"/>
      <c r="KBB19" s="184"/>
      <c r="KBC19" s="194"/>
      <c r="KBD19" s="194"/>
      <c r="KBE19" s="204"/>
      <c r="KBF19" s="184"/>
      <c r="KBG19" s="194"/>
      <c r="KBH19" s="194"/>
      <c r="KBI19" s="204"/>
      <c r="KBJ19" s="184"/>
      <c r="KBK19" s="194"/>
      <c r="KBL19" s="194"/>
      <c r="KBM19" s="204"/>
      <c r="KBN19" s="184"/>
      <c r="KBO19" s="194"/>
      <c r="KBP19" s="194"/>
      <c r="KBQ19" s="204"/>
      <c r="KBR19" s="184"/>
      <c r="KBS19" s="194"/>
      <c r="KBT19" s="194"/>
      <c r="KBU19" s="204"/>
      <c r="KBV19" s="184"/>
      <c r="KBW19" s="194"/>
      <c r="KBX19" s="194"/>
      <c r="KBY19" s="204"/>
      <c r="KBZ19" s="184"/>
      <c r="KCA19" s="194"/>
      <c r="KCB19" s="194"/>
      <c r="KCC19" s="204"/>
      <c r="KCD19" s="184"/>
      <c r="KCE19" s="194"/>
      <c r="KCF19" s="194"/>
      <c r="KCG19" s="204"/>
      <c r="KCH19" s="184"/>
      <c r="KCI19" s="194"/>
      <c r="KCJ19" s="194"/>
      <c r="KCK19" s="204"/>
      <c r="KCL19" s="184"/>
      <c r="KCM19" s="194"/>
      <c r="KCN19" s="194"/>
      <c r="KCO19" s="204"/>
      <c r="KCP19" s="184"/>
      <c r="KCQ19" s="194"/>
      <c r="KCR19" s="194"/>
      <c r="KCS19" s="204"/>
      <c r="KCT19" s="184"/>
      <c r="KCU19" s="194"/>
      <c r="KCV19" s="194"/>
      <c r="KCW19" s="204"/>
      <c r="KCX19" s="184"/>
      <c r="KCY19" s="194"/>
      <c r="KCZ19" s="194"/>
      <c r="KDA19" s="204"/>
      <c r="KDB19" s="184"/>
      <c r="KDC19" s="194"/>
      <c r="KDD19" s="194"/>
      <c r="KDE19" s="204"/>
      <c r="KDF19" s="184"/>
      <c r="KDG19" s="194"/>
      <c r="KDH19" s="194"/>
      <c r="KDI19" s="204"/>
      <c r="KDJ19" s="184"/>
      <c r="KDK19" s="194"/>
      <c r="KDL19" s="194"/>
      <c r="KDM19" s="204"/>
      <c r="KDN19" s="184"/>
      <c r="KDO19" s="194"/>
      <c r="KDP19" s="194"/>
      <c r="KDQ19" s="204"/>
      <c r="KDR19" s="184"/>
      <c r="KDS19" s="194"/>
      <c r="KDT19" s="194"/>
      <c r="KDU19" s="204"/>
      <c r="KDV19" s="184"/>
      <c r="KDW19" s="194"/>
      <c r="KDX19" s="194"/>
      <c r="KDY19" s="204"/>
      <c r="KDZ19" s="184"/>
      <c r="KEA19" s="194"/>
      <c r="KEB19" s="194"/>
      <c r="KEC19" s="204"/>
      <c r="KED19" s="184"/>
      <c r="KEE19" s="194"/>
      <c r="KEF19" s="194"/>
      <c r="KEG19" s="204"/>
      <c r="KEH19" s="184"/>
      <c r="KEI19" s="194"/>
      <c r="KEJ19" s="194"/>
      <c r="KEK19" s="204"/>
      <c r="KEL19" s="184"/>
      <c r="KEM19" s="194"/>
      <c r="KEN19" s="194"/>
      <c r="KEO19" s="204"/>
      <c r="KEP19" s="184"/>
      <c r="KEQ19" s="194"/>
      <c r="KER19" s="194"/>
      <c r="KES19" s="204"/>
      <c r="KET19" s="184"/>
      <c r="KEU19" s="194"/>
      <c r="KEV19" s="194"/>
      <c r="KEW19" s="204"/>
      <c r="KEX19" s="184"/>
      <c r="KEY19" s="194"/>
      <c r="KEZ19" s="194"/>
      <c r="KFA19" s="204"/>
      <c r="KFB19" s="184"/>
      <c r="KFC19" s="194"/>
      <c r="KFD19" s="194"/>
      <c r="KFE19" s="204"/>
      <c r="KFF19" s="184"/>
      <c r="KFG19" s="194"/>
      <c r="KFH19" s="194"/>
      <c r="KFI19" s="204"/>
      <c r="KFJ19" s="184"/>
      <c r="KFK19" s="194"/>
      <c r="KFL19" s="194"/>
      <c r="KFM19" s="204"/>
      <c r="KFN19" s="184"/>
      <c r="KFO19" s="194"/>
      <c r="KFP19" s="194"/>
      <c r="KFQ19" s="204"/>
      <c r="KFR19" s="184"/>
      <c r="KFS19" s="194"/>
      <c r="KFT19" s="194"/>
      <c r="KFU19" s="204"/>
      <c r="KFV19" s="184"/>
      <c r="KFW19" s="194"/>
      <c r="KFX19" s="194"/>
      <c r="KFY19" s="204"/>
      <c r="KFZ19" s="184"/>
      <c r="KGA19" s="194"/>
      <c r="KGB19" s="194"/>
      <c r="KGC19" s="204"/>
      <c r="KGD19" s="184"/>
      <c r="KGE19" s="194"/>
      <c r="KGF19" s="194"/>
      <c r="KGG19" s="204"/>
      <c r="KGH19" s="184"/>
      <c r="KGI19" s="194"/>
      <c r="KGJ19" s="194"/>
      <c r="KGK19" s="204"/>
      <c r="KGL19" s="184"/>
      <c r="KGM19" s="194"/>
      <c r="KGN19" s="194"/>
      <c r="KGO19" s="204"/>
      <c r="KGP19" s="184"/>
      <c r="KGQ19" s="194"/>
      <c r="KGR19" s="194"/>
      <c r="KGS19" s="204"/>
      <c r="KGT19" s="184"/>
      <c r="KGU19" s="194"/>
      <c r="KGV19" s="194"/>
      <c r="KGW19" s="204"/>
      <c r="KGX19" s="184"/>
      <c r="KGY19" s="194"/>
      <c r="KGZ19" s="194"/>
      <c r="KHA19" s="204"/>
      <c r="KHB19" s="184"/>
      <c r="KHC19" s="194"/>
      <c r="KHD19" s="194"/>
      <c r="KHE19" s="204"/>
      <c r="KHF19" s="184"/>
      <c r="KHG19" s="194"/>
      <c r="KHH19" s="194"/>
      <c r="KHI19" s="204"/>
      <c r="KHJ19" s="184"/>
      <c r="KHK19" s="194"/>
      <c r="KHL19" s="194"/>
      <c r="KHM19" s="204"/>
      <c r="KHN19" s="184"/>
      <c r="KHO19" s="194"/>
      <c r="KHP19" s="194"/>
      <c r="KHQ19" s="204"/>
      <c r="KHR19" s="184"/>
      <c r="KHS19" s="194"/>
      <c r="KHT19" s="194"/>
      <c r="KHU19" s="204"/>
      <c r="KHV19" s="184"/>
      <c r="KHW19" s="194"/>
      <c r="KHX19" s="194"/>
      <c r="KHY19" s="204"/>
      <c r="KHZ19" s="184"/>
      <c r="KIA19" s="194"/>
      <c r="KIB19" s="194"/>
      <c r="KIC19" s="204"/>
      <c r="KID19" s="184"/>
      <c r="KIE19" s="194"/>
      <c r="KIF19" s="194"/>
      <c r="KIG19" s="204"/>
      <c r="KIH19" s="184"/>
      <c r="KII19" s="194"/>
      <c r="KIJ19" s="194"/>
      <c r="KIK19" s="204"/>
      <c r="KIL19" s="184"/>
      <c r="KIM19" s="194"/>
      <c r="KIN19" s="194"/>
      <c r="KIO19" s="204"/>
      <c r="KIP19" s="184"/>
      <c r="KIQ19" s="194"/>
      <c r="KIR19" s="194"/>
      <c r="KIS19" s="204"/>
      <c r="KIT19" s="184"/>
      <c r="KIU19" s="194"/>
      <c r="KIV19" s="194"/>
      <c r="KIW19" s="204"/>
      <c r="KIX19" s="184"/>
      <c r="KIY19" s="194"/>
      <c r="KIZ19" s="194"/>
      <c r="KJA19" s="204"/>
      <c r="KJB19" s="184"/>
      <c r="KJC19" s="194"/>
      <c r="KJD19" s="194"/>
      <c r="KJE19" s="204"/>
      <c r="KJF19" s="184"/>
      <c r="KJG19" s="194"/>
      <c r="KJH19" s="194"/>
      <c r="KJI19" s="204"/>
      <c r="KJJ19" s="184"/>
      <c r="KJK19" s="194"/>
      <c r="KJL19" s="194"/>
      <c r="KJM19" s="204"/>
      <c r="KJN19" s="184"/>
      <c r="KJO19" s="194"/>
      <c r="KJP19" s="194"/>
      <c r="KJQ19" s="204"/>
      <c r="KJR19" s="184"/>
      <c r="KJS19" s="194"/>
      <c r="KJT19" s="194"/>
      <c r="KJU19" s="204"/>
      <c r="KJV19" s="184"/>
      <c r="KJW19" s="194"/>
      <c r="KJX19" s="194"/>
      <c r="KJY19" s="204"/>
      <c r="KJZ19" s="184"/>
      <c r="KKA19" s="194"/>
      <c r="KKB19" s="194"/>
      <c r="KKC19" s="204"/>
      <c r="KKD19" s="184"/>
      <c r="KKE19" s="194"/>
      <c r="KKF19" s="194"/>
      <c r="KKG19" s="204"/>
      <c r="KKH19" s="184"/>
      <c r="KKI19" s="194"/>
      <c r="KKJ19" s="194"/>
      <c r="KKK19" s="204"/>
      <c r="KKL19" s="184"/>
      <c r="KKM19" s="194"/>
      <c r="KKN19" s="194"/>
      <c r="KKO19" s="204"/>
      <c r="KKP19" s="184"/>
      <c r="KKQ19" s="194"/>
      <c r="KKR19" s="194"/>
      <c r="KKS19" s="204"/>
      <c r="KKT19" s="184"/>
      <c r="KKU19" s="194"/>
      <c r="KKV19" s="194"/>
      <c r="KKW19" s="204"/>
      <c r="KKX19" s="184"/>
      <c r="KKY19" s="194"/>
      <c r="KKZ19" s="194"/>
      <c r="KLA19" s="204"/>
      <c r="KLB19" s="184"/>
      <c r="KLC19" s="194"/>
      <c r="KLD19" s="194"/>
      <c r="KLE19" s="204"/>
      <c r="KLF19" s="184"/>
      <c r="KLG19" s="194"/>
      <c r="KLH19" s="194"/>
      <c r="KLI19" s="204"/>
      <c r="KLJ19" s="184"/>
      <c r="KLK19" s="194"/>
      <c r="KLL19" s="194"/>
      <c r="KLM19" s="204"/>
      <c r="KLN19" s="184"/>
      <c r="KLO19" s="194"/>
      <c r="KLP19" s="194"/>
      <c r="KLQ19" s="204"/>
      <c r="KLR19" s="184"/>
      <c r="KLS19" s="194"/>
      <c r="KLT19" s="194"/>
      <c r="KLU19" s="204"/>
      <c r="KLV19" s="184"/>
      <c r="KLW19" s="194"/>
      <c r="KLX19" s="194"/>
      <c r="KLY19" s="204"/>
      <c r="KLZ19" s="184"/>
      <c r="KMA19" s="194"/>
      <c r="KMB19" s="194"/>
      <c r="KMC19" s="204"/>
      <c r="KMD19" s="184"/>
      <c r="KME19" s="194"/>
      <c r="KMF19" s="194"/>
      <c r="KMG19" s="204"/>
      <c r="KMH19" s="184"/>
      <c r="KMI19" s="194"/>
      <c r="KMJ19" s="194"/>
      <c r="KMK19" s="204"/>
      <c r="KML19" s="184"/>
      <c r="KMM19" s="194"/>
      <c r="KMN19" s="194"/>
      <c r="KMO19" s="204"/>
      <c r="KMP19" s="184"/>
      <c r="KMQ19" s="194"/>
      <c r="KMR19" s="194"/>
      <c r="KMS19" s="204"/>
      <c r="KMT19" s="184"/>
      <c r="KMU19" s="194"/>
      <c r="KMV19" s="194"/>
      <c r="KMW19" s="204"/>
      <c r="KMX19" s="184"/>
      <c r="KMY19" s="194"/>
      <c r="KMZ19" s="194"/>
      <c r="KNA19" s="204"/>
      <c r="KNB19" s="184"/>
      <c r="KNC19" s="194"/>
      <c r="KND19" s="194"/>
      <c r="KNE19" s="204"/>
      <c r="KNF19" s="184"/>
      <c r="KNG19" s="194"/>
      <c r="KNH19" s="194"/>
      <c r="KNI19" s="204"/>
      <c r="KNJ19" s="184"/>
      <c r="KNK19" s="194"/>
      <c r="KNL19" s="194"/>
      <c r="KNM19" s="204"/>
      <c r="KNN19" s="184"/>
      <c r="KNO19" s="194"/>
      <c r="KNP19" s="194"/>
      <c r="KNQ19" s="204"/>
      <c r="KNR19" s="184"/>
      <c r="KNS19" s="194"/>
      <c r="KNT19" s="194"/>
      <c r="KNU19" s="204"/>
      <c r="KNV19" s="184"/>
      <c r="KNW19" s="194"/>
      <c r="KNX19" s="194"/>
      <c r="KNY19" s="204"/>
      <c r="KNZ19" s="184"/>
      <c r="KOA19" s="194"/>
      <c r="KOB19" s="194"/>
      <c r="KOC19" s="204"/>
      <c r="KOD19" s="184"/>
      <c r="KOE19" s="194"/>
      <c r="KOF19" s="194"/>
      <c r="KOG19" s="204"/>
      <c r="KOH19" s="184"/>
      <c r="KOI19" s="194"/>
      <c r="KOJ19" s="194"/>
      <c r="KOK19" s="204"/>
      <c r="KOL19" s="184"/>
      <c r="KOM19" s="194"/>
      <c r="KON19" s="194"/>
      <c r="KOO19" s="204"/>
      <c r="KOP19" s="184"/>
      <c r="KOQ19" s="194"/>
      <c r="KOR19" s="194"/>
      <c r="KOS19" s="204"/>
      <c r="KOT19" s="184"/>
      <c r="KOU19" s="194"/>
      <c r="KOV19" s="194"/>
      <c r="KOW19" s="204"/>
      <c r="KOX19" s="184"/>
      <c r="KOY19" s="194"/>
      <c r="KOZ19" s="194"/>
      <c r="KPA19" s="204"/>
      <c r="KPB19" s="184"/>
      <c r="KPC19" s="194"/>
      <c r="KPD19" s="194"/>
      <c r="KPE19" s="204"/>
      <c r="KPF19" s="184"/>
      <c r="KPG19" s="194"/>
      <c r="KPH19" s="194"/>
      <c r="KPI19" s="204"/>
      <c r="KPJ19" s="184"/>
      <c r="KPK19" s="194"/>
      <c r="KPL19" s="194"/>
      <c r="KPM19" s="204"/>
      <c r="KPN19" s="184"/>
      <c r="KPO19" s="194"/>
      <c r="KPP19" s="194"/>
      <c r="KPQ19" s="204"/>
      <c r="KPR19" s="184"/>
      <c r="KPS19" s="194"/>
      <c r="KPT19" s="194"/>
      <c r="KPU19" s="204"/>
      <c r="KPV19" s="184"/>
      <c r="KPW19" s="194"/>
      <c r="KPX19" s="194"/>
      <c r="KPY19" s="204"/>
      <c r="KPZ19" s="184"/>
      <c r="KQA19" s="194"/>
      <c r="KQB19" s="194"/>
      <c r="KQC19" s="204"/>
      <c r="KQD19" s="184"/>
      <c r="KQE19" s="194"/>
      <c r="KQF19" s="194"/>
      <c r="KQG19" s="204"/>
      <c r="KQH19" s="184"/>
      <c r="KQI19" s="194"/>
      <c r="KQJ19" s="194"/>
      <c r="KQK19" s="204"/>
      <c r="KQL19" s="184"/>
      <c r="KQM19" s="194"/>
      <c r="KQN19" s="194"/>
      <c r="KQO19" s="204"/>
      <c r="KQP19" s="184"/>
      <c r="KQQ19" s="194"/>
      <c r="KQR19" s="194"/>
      <c r="KQS19" s="204"/>
      <c r="KQT19" s="184"/>
      <c r="KQU19" s="194"/>
      <c r="KQV19" s="194"/>
      <c r="KQW19" s="204"/>
      <c r="KQX19" s="184"/>
      <c r="KQY19" s="194"/>
      <c r="KQZ19" s="194"/>
      <c r="KRA19" s="204"/>
      <c r="KRB19" s="184"/>
      <c r="KRC19" s="194"/>
      <c r="KRD19" s="194"/>
      <c r="KRE19" s="204"/>
      <c r="KRF19" s="184"/>
      <c r="KRG19" s="194"/>
      <c r="KRH19" s="194"/>
      <c r="KRI19" s="204"/>
      <c r="KRJ19" s="184"/>
      <c r="KRK19" s="194"/>
      <c r="KRL19" s="194"/>
      <c r="KRM19" s="204"/>
      <c r="KRN19" s="184"/>
      <c r="KRO19" s="194"/>
      <c r="KRP19" s="194"/>
      <c r="KRQ19" s="204"/>
      <c r="KRR19" s="184"/>
      <c r="KRS19" s="194"/>
      <c r="KRT19" s="194"/>
      <c r="KRU19" s="204"/>
      <c r="KRV19" s="184"/>
      <c r="KRW19" s="194"/>
      <c r="KRX19" s="194"/>
      <c r="KRY19" s="204"/>
      <c r="KRZ19" s="184"/>
      <c r="KSA19" s="194"/>
      <c r="KSB19" s="194"/>
      <c r="KSC19" s="204"/>
      <c r="KSD19" s="184"/>
      <c r="KSE19" s="194"/>
      <c r="KSF19" s="194"/>
      <c r="KSG19" s="204"/>
      <c r="KSH19" s="184"/>
      <c r="KSI19" s="194"/>
      <c r="KSJ19" s="194"/>
      <c r="KSK19" s="204"/>
      <c r="KSL19" s="184"/>
      <c r="KSM19" s="194"/>
      <c r="KSN19" s="194"/>
      <c r="KSO19" s="204"/>
      <c r="KSP19" s="184"/>
      <c r="KSQ19" s="194"/>
      <c r="KSR19" s="194"/>
      <c r="KSS19" s="204"/>
      <c r="KST19" s="184"/>
      <c r="KSU19" s="194"/>
      <c r="KSV19" s="194"/>
      <c r="KSW19" s="204"/>
      <c r="KSX19" s="184"/>
      <c r="KSY19" s="194"/>
      <c r="KSZ19" s="194"/>
      <c r="KTA19" s="204"/>
      <c r="KTB19" s="184"/>
      <c r="KTC19" s="194"/>
      <c r="KTD19" s="194"/>
      <c r="KTE19" s="204"/>
      <c r="KTF19" s="184"/>
      <c r="KTG19" s="194"/>
      <c r="KTH19" s="194"/>
      <c r="KTI19" s="204"/>
      <c r="KTJ19" s="184"/>
      <c r="KTK19" s="194"/>
      <c r="KTL19" s="194"/>
      <c r="KTM19" s="204"/>
      <c r="KTN19" s="184"/>
      <c r="KTO19" s="194"/>
      <c r="KTP19" s="194"/>
      <c r="KTQ19" s="204"/>
      <c r="KTR19" s="184"/>
      <c r="KTS19" s="194"/>
      <c r="KTT19" s="194"/>
      <c r="KTU19" s="204"/>
      <c r="KTV19" s="184"/>
      <c r="KTW19" s="194"/>
      <c r="KTX19" s="194"/>
      <c r="KTY19" s="204"/>
      <c r="KTZ19" s="184"/>
      <c r="KUA19" s="194"/>
      <c r="KUB19" s="194"/>
      <c r="KUC19" s="204"/>
      <c r="KUD19" s="184"/>
      <c r="KUE19" s="194"/>
      <c r="KUF19" s="194"/>
      <c r="KUG19" s="204"/>
      <c r="KUH19" s="184"/>
      <c r="KUI19" s="194"/>
      <c r="KUJ19" s="194"/>
      <c r="KUK19" s="204"/>
      <c r="KUL19" s="184"/>
      <c r="KUM19" s="194"/>
      <c r="KUN19" s="194"/>
      <c r="KUO19" s="204"/>
      <c r="KUP19" s="184"/>
      <c r="KUQ19" s="194"/>
      <c r="KUR19" s="194"/>
      <c r="KUS19" s="204"/>
      <c r="KUT19" s="184"/>
      <c r="KUU19" s="194"/>
      <c r="KUV19" s="194"/>
      <c r="KUW19" s="204"/>
      <c r="KUX19" s="184"/>
      <c r="KUY19" s="194"/>
      <c r="KUZ19" s="194"/>
      <c r="KVA19" s="204"/>
      <c r="KVB19" s="184"/>
      <c r="KVC19" s="194"/>
      <c r="KVD19" s="194"/>
      <c r="KVE19" s="204"/>
      <c r="KVF19" s="184"/>
      <c r="KVG19" s="194"/>
      <c r="KVH19" s="194"/>
      <c r="KVI19" s="204"/>
      <c r="KVJ19" s="184"/>
      <c r="KVK19" s="194"/>
      <c r="KVL19" s="194"/>
      <c r="KVM19" s="204"/>
      <c r="KVN19" s="184"/>
      <c r="KVO19" s="194"/>
      <c r="KVP19" s="194"/>
      <c r="KVQ19" s="204"/>
      <c r="KVR19" s="184"/>
      <c r="KVS19" s="194"/>
      <c r="KVT19" s="194"/>
      <c r="KVU19" s="204"/>
      <c r="KVV19" s="184"/>
      <c r="KVW19" s="194"/>
      <c r="KVX19" s="194"/>
      <c r="KVY19" s="204"/>
      <c r="KVZ19" s="184"/>
      <c r="KWA19" s="194"/>
      <c r="KWB19" s="194"/>
      <c r="KWC19" s="204"/>
      <c r="KWD19" s="184"/>
      <c r="KWE19" s="194"/>
      <c r="KWF19" s="194"/>
      <c r="KWG19" s="204"/>
      <c r="KWH19" s="184"/>
      <c r="KWI19" s="194"/>
      <c r="KWJ19" s="194"/>
      <c r="KWK19" s="204"/>
      <c r="KWL19" s="184"/>
      <c r="KWM19" s="194"/>
      <c r="KWN19" s="194"/>
      <c r="KWO19" s="204"/>
      <c r="KWP19" s="184"/>
      <c r="KWQ19" s="194"/>
      <c r="KWR19" s="194"/>
      <c r="KWS19" s="204"/>
      <c r="KWT19" s="184"/>
      <c r="KWU19" s="194"/>
      <c r="KWV19" s="194"/>
      <c r="KWW19" s="204"/>
      <c r="KWX19" s="184"/>
      <c r="KWY19" s="194"/>
      <c r="KWZ19" s="194"/>
      <c r="KXA19" s="204"/>
      <c r="KXB19" s="184"/>
      <c r="KXC19" s="194"/>
      <c r="KXD19" s="194"/>
      <c r="KXE19" s="204"/>
      <c r="KXF19" s="184"/>
      <c r="KXG19" s="194"/>
      <c r="KXH19" s="194"/>
      <c r="KXI19" s="204"/>
      <c r="KXJ19" s="184"/>
      <c r="KXK19" s="194"/>
      <c r="KXL19" s="194"/>
      <c r="KXM19" s="204"/>
      <c r="KXN19" s="184"/>
      <c r="KXO19" s="194"/>
      <c r="KXP19" s="194"/>
      <c r="KXQ19" s="204"/>
      <c r="KXR19" s="184"/>
      <c r="KXS19" s="194"/>
      <c r="KXT19" s="194"/>
      <c r="KXU19" s="204"/>
      <c r="KXV19" s="184"/>
      <c r="KXW19" s="194"/>
      <c r="KXX19" s="194"/>
      <c r="KXY19" s="204"/>
      <c r="KXZ19" s="184"/>
      <c r="KYA19" s="194"/>
      <c r="KYB19" s="194"/>
      <c r="KYC19" s="204"/>
      <c r="KYD19" s="184"/>
      <c r="KYE19" s="194"/>
      <c r="KYF19" s="194"/>
      <c r="KYG19" s="204"/>
      <c r="KYH19" s="184"/>
      <c r="KYI19" s="194"/>
      <c r="KYJ19" s="194"/>
      <c r="KYK19" s="204"/>
      <c r="KYL19" s="184"/>
      <c r="KYM19" s="194"/>
      <c r="KYN19" s="194"/>
      <c r="KYO19" s="204"/>
      <c r="KYP19" s="184"/>
      <c r="KYQ19" s="194"/>
      <c r="KYR19" s="194"/>
      <c r="KYS19" s="204"/>
      <c r="KYT19" s="184"/>
      <c r="KYU19" s="194"/>
      <c r="KYV19" s="194"/>
      <c r="KYW19" s="204"/>
      <c r="KYX19" s="184"/>
      <c r="KYY19" s="194"/>
      <c r="KYZ19" s="194"/>
      <c r="KZA19" s="204"/>
      <c r="KZB19" s="184"/>
      <c r="KZC19" s="194"/>
      <c r="KZD19" s="194"/>
      <c r="KZE19" s="204"/>
      <c r="KZF19" s="184"/>
      <c r="KZG19" s="194"/>
      <c r="KZH19" s="194"/>
      <c r="KZI19" s="204"/>
      <c r="KZJ19" s="184"/>
      <c r="KZK19" s="194"/>
      <c r="KZL19" s="194"/>
      <c r="KZM19" s="204"/>
      <c r="KZN19" s="184"/>
      <c r="KZO19" s="194"/>
      <c r="KZP19" s="194"/>
      <c r="KZQ19" s="204"/>
      <c r="KZR19" s="184"/>
      <c r="KZS19" s="194"/>
      <c r="KZT19" s="194"/>
      <c r="KZU19" s="204"/>
      <c r="KZV19" s="184"/>
      <c r="KZW19" s="194"/>
      <c r="KZX19" s="194"/>
      <c r="KZY19" s="204"/>
      <c r="KZZ19" s="184"/>
      <c r="LAA19" s="194"/>
      <c r="LAB19" s="194"/>
      <c r="LAC19" s="204"/>
      <c r="LAD19" s="184"/>
      <c r="LAE19" s="194"/>
      <c r="LAF19" s="194"/>
      <c r="LAG19" s="204"/>
      <c r="LAH19" s="184"/>
      <c r="LAI19" s="194"/>
      <c r="LAJ19" s="194"/>
      <c r="LAK19" s="204"/>
      <c r="LAL19" s="184"/>
      <c r="LAM19" s="194"/>
      <c r="LAN19" s="194"/>
      <c r="LAO19" s="204"/>
      <c r="LAP19" s="184"/>
      <c r="LAQ19" s="194"/>
      <c r="LAR19" s="194"/>
      <c r="LAS19" s="204"/>
      <c r="LAT19" s="184"/>
      <c r="LAU19" s="194"/>
      <c r="LAV19" s="194"/>
      <c r="LAW19" s="204"/>
      <c r="LAX19" s="184"/>
      <c r="LAY19" s="194"/>
      <c r="LAZ19" s="194"/>
      <c r="LBA19" s="204"/>
      <c r="LBB19" s="184"/>
      <c r="LBC19" s="194"/>
      <c r="LBD19" s="194"/>
      <c r="LBE19" s="204"/>
      <c r="LBF19" s="184"/>
      <c r="LBG19" s="194"/>
      <c r="LBH19" s="194"/>
      <c r="LBI19" s="204"/>
      <c r="LBJ19" s="184"/>
      <c r="LBK19" s="194"/>
      <c r="LBL19" s="194"/>
      <c r="LBM19" s="204"/>
      <c r="LBN19" s="184"/>
      <c r="LBO19" s="194"/>
      <c r="LBP19" s="194"/>
      <c r="LBQ19" s="204"/>
      <c r="LBR19" s="184"/>
      <c r="LBS19" s="194"/>
      <c r="LBT19" s="194"/>
      <c r="LBU19" s="204"/>
      <c r="LBV19" s="184"/>
      <c r="LBW19" s="194"/>
      <c r="LBX19" s="194"/>
      <c r="LBY19" s="204"/>
      <c r="LBZ19" s="184"/>
      <c r="LCA19" s="194"/>
      <c r="LCB19" s="194"/>
      <c r="LCC19" s="204"/>
      <c r="LCD19" s="184"/>
      <c r="LCE19" s="194"/>
      <c r="LCF19" s="194"/>
      <c r="LCG19" s="204"/>
      <c r="LCH19" s="184"/>
      <c r="LCI19" s="194"/>
      <c r="LCJ19" s="194"/>
      <c r="LCK19" s="204"/>
      <c r="LCL19" s="184"/>
      <c r="LCM19" s="194"/>
      <c r="LCN19" s="194"/>
      <c r="LCO19" s="204"/>
      <c r="LCP19" s="184"/>
      <c r="LCQ19" s="194"/>
      <c r="LCR19" s="194"/>
      <c r="LCS19" s="204"/>
      <c r="LCT19" s="184"/>
      <c r="LCU19" s="194"/>
      <c r="LCV19" s="194"/>
      <c r="LCW19" s="204"/>
      <c r="LCX19" s="184"/>
      <c r="LCY19" s="194"/>
      <c r="LCZ19" s="194"/>
      <c r="LDA19" s="204"/>
      <c r="LDB19" s="184"/>
      <c r="LDC19" s="194"/>
      <c r="LDD19" s="194"/>
      <c r="LDE19" s="204"/>
      <c r="LDF19" s="184"/>
      <c r="LDG19" s="194"/>
      <c r="LDH19" s="194"/>
      <c r="LDI19" s="204"/>
      <c r="LDJ19" s="184"/>
      <c r="LDK19" s="194"/>
      <c r="LDL19" s="194"/>
      <c r="LDM19" s="204"/>
      <c r="LDN19" s="184"/>
      <c r="LDO19" s="194"/>
      <c r="LDP19" s="194"/>
      <c r="LDQ19" s="204"/>
      <c r="LDR19" s="184"/>
      <c r="LDS19" s="194"/>
      <c r="LDT19" s="194"/>
      <c r="LDU19" s="204"/>
      <c r="LDV19" s="184"/>
      <c r="LDW19" s="194"/>
      <c r="LDX19" s="194"/>
      <c r="LDY19" s="204"/>
      <c r="LDZ19" s="184"/>
      <c r="LEA19" s="194"/>
      <c r="LEB19" s="194"/>
      <c r="LEC19" s="204"/>
      <c r="LED19" s="184"/>
      <c r="LEE19" s="194"/>
      <c r="LEF19" s="194"/>
      <c r="LEG19" s="204"/>
      <c r="LEH19" s="184"/>
      <c r="LEI19" s="194"/>
      <c r="LEJ19" s="194"/>
      <c r="LEK19" s="204"/>
      <c r="LEL19" s="184"/>
      <c r="LEM19" s="194"/>
      <c r="LEN19" s="194"/>
      <c r="LEO19" s="204"/>
      <c r="LEP19" s="184"/>
      <c r="LEQ19" s="194"/>
      <c r="LER19" s="194"/>
      <c r="LES19" s="204"/>
      <c r="LET19" s="184"/>
      <c r="LEU19" s="194"/>
      <c r="LEV19" s="194"/>
      <c r="LEW19" s="204"/>
      <c r="LEX19" s="184"/>
      <c r="LEY19" s="194"/>
      <c r="LEZ19" s="194"/>
      <c r="LFA19" s="204"/>
      <c r="LFB19" s="184"/>
      <c r="LFC19" s="194"/>
      <c r="LFD19" s="194"/>
      <c r="LFE19" s="204"/>
      <c r="LFF19" s="184"/>
      <c r="LFG19" s="194"/>
      <c r="LFH19" s="194"/>
      <c r="LFI19" s="204"/>
      <c r="LFJ19" s="184"/>
      <c r="LFK19" s="194"/>
      <c r="LFL19" s="194"/>
      <c r="LFM19" s="204"/>
      <c r="LFN19" s="184"/>
      <c r="LFO19" s="194"/>
      <c r="LFP19" s="194"/>
      <c r="LFQ19" s="204"/>
      <c r="LFR19" s="184"/>
      <c r="LFS19" s="194"/>
      <c r="LFT19" s="194"/>
      <c r="LFU19" s="204"/>
      <c r="LFV19" s="184"/>
      <c r="LFW19" s="194"/>
      <c r="LFX19" s="194"/>
      <c r="LFY19" s="204"/>
      <c r="LFZ19" s="184"/>
      <c r="LGA19" s="194"/>
      <c r="LGB19" s="194"/>
      <c r="LGC19" s="204"/>
      <c r="LGD19" s="184"/>
      <c r="LGE19" s="194"/>
      <c r="LGF19" s="194"/>
      <c r="LGG19" s="204"/>
      <c r="LGH19" s="184"/>
      <c r="LGI19" s="194"/>
      <c r="LGJ19" s="194"/>
      <c r="LGK19" s="204"/>
      <c r="LGL19" s="184"/>
      <c r="LGM19" s="194"/>
      <c r="LGN19" s="194"/>
      <c r="LGO19" s="204"/>
      <c r="LGP19" s="184"/>
      <c r="LGQ19" s="194"/>
      <c r="LGR19" s="194"/>
      <c r="LGS19" s="204"/>
      <c r="LGT19" s="184"/>
      <c r="LGU19" s="194"/>
      <c r="LGV19" s="194"/>
      <c r="LGW19" s="204"/>
      <c r="LGX19" s="184"/>
      <c r="LGY19" s="194"/>
      <c r="LGZ19" s="194"/>
      <c r="LHA19" s="204"/>
      <c r="LHB19" s="184"/>
      <c r="LHC19" s="194"/>
      <c r="LHD19" s="194"/>
      <c r="LHE19" s="204"/>
      <c r="LHF19" s="184"/>
      <c r="LHG19" s="194"/>
      <c r="LHH19" s="194"/>
      <c r="LHI19" s="204"/>
      <c r="LHJ19" s="184"/>
      <c r="LHK19" s="194"/>
      <c r="LHL19" s="194"/>
      <c r="LHM19" s="204"/>
      <c r="LHN19" s="184"/>
      <c r="LHO19" s="194"/>
      <c r="LHP19" s="194"/>
      <c r="LHQ19" s="204"/>
      <c r="LHR19" s="184"/>
      <c r="LHS19" s="194"/>
      <c r="LHT19" s="194"/>
      <c r="LHU19" s="204"/>
      <c r="LHV19" s="184"/>
      <c r="LHW19" s="194"/>
      <c r="LHX19" s="194"/>
      <c r="LHY19" s="204"/>
      <c r="LHZ19" s="184"/>
      <c r="LIA19" s="194"/>
      <c r="LIB19" s="194"/>
      <c r="LIC19" s="204"/>
      <c r="LID19" s="184"/>
      <c r="LIE19" s="194"/>
      <c r="LIF19" s="194"/>
      <c r="LIG19" s="204"/>
      <c r="LIH19" s="184"/>
      <c r="LII19" s="194"/>
      <c r="LIJ19" s="194"/>
      <c r="LIK19" s="204"/>
      <c r="LIL19" s="184"/>
      <c r="LIM19" s="194"/>
      <c r="LIN19" s="194"/>
      <c r="LIO19" s="204"/>
      <c r="LIP19" s="184"/>
      <c r="LIQ19" s="194"/>
      <c r="LIR19" s="194"/>
      <c r="LIS19" s="204"/>
      <c r="LIT19" s="184"/>
      <c r="LIU19" s="194"/>
      <c r="LIV19" s="194"/>
      <c r="LIW19" s="204"/>
      <c r="LIX19" s="184"/>
      <c r="LIY19" s="194"/>
      <c r="LIZ19" s="194"/>
      <c r="LJA19" s="204"/>
      <c r="LJB19" s="184"/>
      <c r="LJC19" s="194"/>
      <c r="LJD19" s="194"/>
      <c r="LJE19" s="204"/>
      <c r="LJF19" s="184"/>
      <c r="LJG19" s="194"/>
      <c r="LJH19" s="194"/>
      <c r="LJI19" s="204"/>
      <c r="LJJ19" s="184"/>
      <c r="LJK19" s="194"/>
      <c r="LJL19" s="194"/>
      <c r="LJM19" s="204"/>
      <c r="LJN19" s="184"/>
      <c r="LJO19" s="194"/>
      <c r="LJP19" s="194"/>
      <c r="LJQ19" s="204"/>
      <c r="LJR19" s="184"/>
      <c r="LJS19" s="194"/>
      <c r="LJT19" s="194"/>
      <c r="LJU19" s="204"/>
      <c r="LJV19" s="184"/>
      <c r="LJW19" s="194"/>
      <c r="LJX19" s="194"/>
      <c r="LJY19" s="204"/>
      <c r="LJZ19" s="184"/>
      <c r="LKA19" s="194"/>
      <c r="LKB19" s="194"/>
      <c r="LKC19" s="204"/>
      <c r="LKD19" s="184"/>
      <c r="LKE19" s="194"/>
      <c r="LKF19" s="194"/>
      <c r="LKG19" s="204"/>
      <c r="LKH19" s="184"/>
      <c r="LKI19" s="194"/>
      <c r="LKJ19" s="194"/>
      <c r="LKK19" s="204"/>
      <c r="LKL19" s="184"/>
      <c r="LKM19" s="194"/>
      <c r="LKN19" s="194"/>
      <c r="LKO19" s="204"/>
      <c r="LKP19" s="184"/>
      <c r="LKQ19" s="194"/>
      <c r="LKR19" s="194"/>
      <c r="LKS19" s="204"/>
      <c r="LKT19" s="184"/>
      <c r="LKU19" s="194"/>
      <c r="LKV19" s="194"/>
      <c r="LKW19" s="204"/>
      <c r="LKX19" s="184"/>
      <c r="LKY19" s="194"/>
      <c r="LKZ19" s="194"/>
      <c r="LLA19" s="204"/>
      <c r="LLB19" s="184"/>
      <c r="LLC19" s="194"/>
      <c r="LLD19" s="194"/>
      <c r="LLE19" s="204"/>
      <c r="LLF19" s="184"/>
      <c r="LLG19" s="194"/>
      <c r="LLH19" s="194"/>
      <c r="LLI19" s="204"/>
      <c r="LLJ19" s="184"/>
      <c r="LLK19" s="194"/>
      <c r="LLL19" s="194"/>
      <c r="LLM19" s="204"/>
      <c r="LLN19" s="184"/>
      <c r="LLO19" s="194"/>
      <c r="LLP19" s="194"/>
      <c r="LLQ19" s="204"/>
      <c r="LLR19" s="184"/>
      <c r="LLS19" s="194"/>
      <c r="LLT19" s="194"/>
      <c r="LLU19" s="204"/>
      <c r="LLV19" s="184"/>
      <c r="LLW19" s="194"/>
      <c r="LLX19" s="194"/>
      <c r="LLY19" s="204"/>
      <c r="LLZ19" s="184"/>
      <c r="LMA19" s="194"/>
      <c r="LMB19" s="194"/>
      <c r="LMC19" s="204"/>
      <c r="LMD19" s="184"/>
      <c r="LME19" s="194"/>
      <c r="LMF19" s="194"/>
      <c r="LMG19" s="204"/>
      <c r="LMH19" s="184"/>
      <c r="LMI19" s="194"/>
      <c r="LMJ19" s="194"/>
      <c r="LMK19" s="204"/>
      <c r="LML19" s="184"/>
      <c r="LMM19" s="194"/>
      <c r="LMN19" s="194"/>
      <c r="LMO19" s="204"/>
      <c r="LMP19" s="184"/>
      <c r="LMQ19" s="194"/>
      <c r="LMR19" s="194"/>
      <c r="LMS19" s="204"/>
      <c r="LMT19" s="184"/>
      <c r="LMU19" s="194"/>
      <c r="LMV19" s="194"/>
      <c r="LMW19" s="204"/>
      <c r="LMX19" s="184"/>
      <c r="LMY19" s="194"/>
      <c r="LMZ19" s="194"/>
      <c r="LNA19" s="204"/>
      <c r="LNB19" s="184"/>
      <c r="LNC19" s="194"/>
      <c r="LND19" s="194"/>
      <c r="LNE19" s="204"/>
      <c r="LNF19" s="184"/>
      <c r="LNG19" s="194"/>
      <c r="LNH19" s="194"/>
      <c r="LNI19" s="204"/>
      <c r="LNJ19" s="184"/>
      <c r="LNK19" s="194"/>
      <c r="LNL19" s="194"/>
      <c r="LNM19" s="204"/>
      <c r="LNN19" s="184"/>
      <c r="LNO19" s="194"/>
      <c r="LNP19" s="194"/>
      <c r="LNQ19" s="204"/>
      <c r="LNR19" s="184"/>
      <c r="LNS19" s="194"/>
      <c r="LNT19" s="194"/>
      <c r="LNU19" s="204"/>
      <c r="LNV19" s="184"/>
      <c r="LNW19" s="194"/>
      <c r="LNX19" s="194"/>
      <c r="LNY19" s="204"/>
      <c r="LNZ19" s="184"/>
      <c r="LOA19" s="194"/>
      <c r="LOB19" s="194"/>
      <c r="LOC19" s="204"/>
      <c r="LOD19" s="184"/>
      <c r="LOE19" s="194"/>
      <c r="LOF19" s="194"/>
      <c r="LOG19" s="204"/>
      <c r="LOH19" s="184"/>
      <c r="LOI19" s="194"/>
      <c r="LOJ19" s="194"/>
      <c r="LOK19" s="204"/>
      <c r="LOL19" s="184"/>
      <c r="LOM19" s="194"/>
      <c r="LON19" s="194"/>
      <c r="LOO19" s="204"/>
      <c r="LOP19" s="184"/>
      <c r="LOQ19" s="194"/>
      <c r="LOR19" s="194"/>
      <c r="LOS19" s="204"/>
      <c r="LOT19" s="184"/>
      <c r="LOU19" s="194"/>
      <c r="LOV19" s="194"/>
      <c r="LOW19" s="204"/>
      <c r="LOX19" s="184"/>
      <c r="LOY19" s="194"/>
      <c r="LOZ19" s="194"/>
      <c r="LPA19" s="204"/>
      <c r="LPB19" s="184"/>
      <c r="LPC19" s="194"/>
      <c r="LPD19" s="194"/>
      <c r="LPE19" s="204"/>
      <c r="LPF19" s="184"/>
      <c r="LPG19" s="194"/>
      <c r="LPH19" s="194"/>
      <c r="LPI19" s="204"/>
      <c r="LPJ19" s="184"/>
      <c r="LPK19" s="194"/>
      <c r="LPL19" s="194"/>
      <c r="LPM19" s="204"/>
      <c r="LPN19" s="184"/>
      <c r="LPO19" s="194"/>
      <c r="LPP19" s="194"/>
      <c r="LPQ19" s="204"/>
      <c r="LPR19" s="184"/>
      <c r="LPS19" s="194"/>
      <c r="LPT19" s="194"/>
      <c r="LPU19" s="204"/>
      <c r="LPV19" s="184"/>
      <c r="LPW19" s="194"/>
      <c r="LPX19" s="194"/>
      <c r="LPY19" s="204"/>
      <c r="LPZ19" s="184"/>
      <c r="LQA19" s="194"/>
      <c r="LQB19" s="194"/>
      <c r="LQC19" s="204"/>
      <c r="LQD19" s="184"/>
      <c r="LQE19" s="194"/>
      <c r="LQF19" s="194"/>
      <c r="LQG19" s="204"/>
      <c r="LQH19" s="184"/>
      <c r="LQI19" s="194"/>
      <c r="LQJ19" s="194"/>
      <c r="LQK19" s="204"/>
      <c r="LQL19" s="184"/>
      <c r="LQM19" s="194"/>
      <c r="LQN19" s="194"/>
      <c r="LQO19" s="204"/>
      <c r="LQP19" s="184"/>
      <c r="LQQ19" s="194"/>
      <c r="LQR19" s="194"/>
      <c r="LQS19" s="204"/>
      <c r="LQT19" s="184"/>
      <c r="LQU19" s="194"/>
      <c r="LQV19" s="194"/>
      <c r="LQW19" s="204"/>
      <c r="LQX19" s="184"/>
      <c r="LQY19" s="194"/>
      <c r="LQZ19" s="194"/>
      <c r="LRA19" s="204"/>
      <c r="LRB19" s="184"/>
      <c r="LRC19" s="194"/>
      <c r="LRD19" s="194"/>
      <c r="LRE19" s="204"/>
      <c r="LRF19" s="184"/>
      <c r="LRG19" s="194"/>
      <c r="LRH19" s="194"/>
      <c r="LRI19" s="204"/>
      <c r="LRJ19" s="184"/>
      <c r="LRK19" s="194"/>
      <c r="LRL19" s="194"/>
      <c r="LRM19" s="204"/>
      <c r="LRN19" s="184"/>
      <c r="LRO19" s="194"/>
      <c r="LRP19" s="194"/>
      <c r="LRQ19" s="204"/>
      <c r="LRR19" s="184"/>
      <c r="LRS19" s="194"/>
      <c r="LRT19" s="194"/>
      <c r="LRU19" s="204"/>
      <c r="LRV19" s="184"/>
      <c r="LRW19" s="194"/>
      <c r="LRX19" s="194"/>
      <c r="LRY19" s="204"/>
      <c r="LRZ19" s="184"/>
      <c r="LSA19" s="194"/>
      <c r="LSB19" s="194"/>
      <c r="LSC19" s="204"/>
      <c r="LSD19" s="184"/>
      <c r="LSE19" s="194"/>
      <c r="LSF19" s="194"/>
      <c r="LSG19" s="204"/>
      <c r="LSH19" s="184"/>
      <c r="LSI19" s="194"/>
      <c r="LSJ19" s="194"/>
      <c r="LSK19" s="204"/>
      <c r="LSL19" s="184"/>
      <c r="LSM19" s="194"/>
      <c r="LSN19" s="194"/>
      <c r="LSO19" s="204"/>
      <c r="LSP19" s="184"/>
      <c r="LSQ19" s="194"/>
      <c r="LSR19" s="194"/>
      <c r="LSS19" s="204"/>
      <c r="LST19" s="184"/>
      <c r="LSU19" s="194"/>
      <c r="LSV19" s="194"/>
      <c r="LSW19" s="204"/>
      <c r="LSX19" s="184"/>
      <c r="LSY19" s="194"/>
      <c r="LSZ19" s="194"/>
      <c r="LTA19" s="204"/>
      <c r="LTB19" s="184"/>
      <c r="LTC19" s="194"/>
      <c r="LTD19" s="194"/>
      <c r="LTE19" s="204"/>
      <c r="LTF19" s="184"/>
      <c r="LTG19" s="194"/>
      <c r="LTH19" s="194"/>
      <c r="LTI19" s="204"/>
      <c r="LTJ19" s="184"/>
      <c r="LTK19" s="194"/>
      <c r="LTL19" s="194"/>
      <c r="LTM19" s="204"/>
      <c r="LTN19" s="184"/>
      <c r="LTO19" s="194"/>
      <c r="LTP19" s="194"/>
      <c r="LTQ19" s="204"/>
      <c r="LTR19" s="184"/>
      <c r="LTS19" s="194"/>
      <c r="LTT19" s="194"/>
      <c r="LTU19" s="204"/>
      <c r="LTV19" s="184"/>
      <c r="LTW19" s="194"/>
      <c r="LTX19" s="194"/>
      <c r="LTY19" s="204"/>
      <c r="LTZ19" s="184"/>
      <c r="LUA19" s="194"/>
      <c r="LUB19" s="194"/>
      <c r="LUC19" s="204"/>
      <c r="LUD19" s="184"/>
      <c r="LUE19" s="194"/>
      <c r="LUF19" s="194"/>
      <c r="LUG19" s="204"/>
      <c r="LUH19" s="184"/>
      <c r="LUI19" s="194"/>
      <c r="LUJ19" s="194"/>
      <c r="LUK19" s="204"/>
      <c r="LUL19" s="184"/>
      <c r="LUM19" s="194"/>
      <c r="LUN19" s="194"/>
      <c r="LUO19" s="204"/>
      <c r="LUP19" s="184"/>
      <c r="LUQ19" s="194"/>
      <c r="LUR19" s="194"/>
      <c r="LUS19" s="204"/>
      <c r="LUT19" s="184"/>
      <c r="LUU19" s="194"/>
      <c r="LUV19" s="194"/>
      <c r="LUW19" s="204"/>
      <c r="LUX19" s="184"/>
      <c r="LUY19" s="194"/>
      <c r="LUZ19" s="194"/>
      <c r="LVA19" s="204"/>
      <c r="LVB19" s="184"/>
      <c r="LVC19" s="194"/>
      <c r="LVD19" s="194"/>
      <c r="LVE19" s="204"/>
      <c r="LVF19" s="184"/>
      <c r="LVG19" s="194"/>
      <c r="LVH19" s="194"/>
      <c r="LVI19" s="204"/>
      <c r="LVJ19" s="184"/>
      <c r="LVK19" s="194"/>
      <c r="LVL19" s="194"/>
      <c r="LVM19" s="204"/>
      <c r="LVN19" s="184"/>
      <c r="LVO19" s="194"/>
      <c r="LVP19" s="194"/>
      <c r="LVQ19" s="204"/>
      <c r="LVR19" s="184"/>
      <c r="LVS19" s="194"/>
      <c r="LVT19" s="194"/>
      <c r="LVU19" s="204"/>
      <c r="LVV19" s="184"/>
      <c r="LVW19" s="194"/>
      <c r="LVX19" s="194"/>
      <c r="LVY19" s="204"/>
      <c r="LVZ19" s="184"/>
      <c r="LWA19" s="194"/>
      <c r="LWB19" s="194"/>
      <c r="LWC19" s="204"/>
      <c r="LWD19" s="184"/>
      <c r="LWE19" s="194"/>
      <c r="LWF19" s="194"/>
      <c r="LWG19" s="204"/>
      <c r="LWH19" s="184"/>
      <c r="LWI19" s="194"/>
      <c r="LWJ19" s="194"/>
      <c r="LWK19" s="204"/>
      <c r="LWL19" s="184"/>
      <c r="LWM19" s="194"/>
      <c r="LWN19" s="194"/>
      <c r="LWO19" s="204"/>
      <c r="LWP19" s="184"/>
      <c r="LWQ19" s="194"/>
      <c r="LWR19" s="194"/>
      <c r="LWS19" s="204"/>
      <c r="LWT19" s="184"/>
      <c r="LWU19" s="194"/>
      <c r="LWV19" s="194"/>
      <c r="LWW19" s="204"/>
      <c r="LWX19" s="184"/>
      <c r="LWY19" s="194"/>
      <c r="LWZ19" s="194"/>
      <c r="LXA19" s="204"/>
      <c r="LXB19" s="184"/>
      <c r="LXC19" s="194"/>
      <c r="LXD19" s="194"/>
      <c r="LXE19" s="204"/>
      <c r="LXF19" s="184"/>
      <c r="LXG19" s="194"/>
      <c r="LXH19" s="194"/>
      <c r="LXI19" s="204"/>
      <c r="LXJ19" s="184"/>
      <c r="LXK19" s="194"/>
      <c r="LXL19" s="194"/>
      <c r="LXM19" s="204"/>
      <c r="LXN19" s="184"/>
      <c r="LXO19" s="194"/>
      <c r="LXP19" s="194"/>
      <c r="LXQ19" s="204"/>
      <c r="LXR19" s="184"/>
      <c r="LXS19" s="194"/>
      <c r="LXT19" s="194"/>
      <c r="LXU19" s="204"/>
      <c r="LXV19" s="184"/>
      <c r="LXW19" s="194"/>
      <c r="LXX19" s="194"/>
      <c r="LXY19" s="204"/>
      <c r="LXZ19" s="184"/>
      <c r="LYA19" s="194"/>
      <c r="LYB19" s="194"/>
      <c r="LYC19" s="204"/>
      <c r="LYD19" s="184"/>
      <c r="LYE19" s="194"/>
      <c r="LYF19" s="194"/>
      <c r="LYG19" s="204"/>
      <c r="LYH19" s="184"/>
      <c r="LYI19" s="194"/>
      <c r="LYJ19" s="194"/>
      <c r="LYK19" s="204"/>
      <c r="LYL19" s="184"/>
      <c r="LYM19" s="194"/>
      <c r="LYN19" s="194"/>
      <c r="LYO19" s="204"/>
      <c r="LYP19" s="184"/>
      <c r="LYQ19" s="194"/>
      <c r="LYR19" s="194"/>
      <c r="LYS19" s="204"/>
      <c r="LYT19" s="184"/>
      <c r="LYU19" s="194"/>
      <c r="LYV19" s="194"/>
      <c r="LYW19" s="204"/>
      <c r="LYX19" s="184"/>
      <c r="LYY19" s="194"/>
      <c r="LYZ19" s="194"/>
      <c r="LZA19" s="204"/>
      <c r="LZB19" s="184"/>
      <c r="LZC19" s="194"/>
      <c r="LZD19" s="194"/>
      <c r="LZE19" s="204"/>
      <c r="LZF19" s="184"/>
      <c r="LZG19" s="194"/>
      <c r="LZH19" s="194"/>
      <c r="LZI19" s="204"/>
      <c r="LZJ19" s="184"/>
      <c r="LZK19" s="194"/>
      <c r="LZL19" s="194"/>
      <c r="LZM19" s="204"/>
      <c r="LZN19" s="184"/>
      <c r="LZO19" s="194"/>
      <c r="LZP19" s="194"/>
      <c r="LZQ19" s="204"/>
      <c r="LZR19" s="184"/>
      <c r="LZS19" s="194"/>
      <c r="LZT19" s="194"/>
      <c r="LZU19" s="204"/>
      <c r="LZV19" s="184"/>
      <c r="LZW19" s="194"/>
      <c r="LZX19" s="194"/>
      <c r="LZY19" s="204"/>
      <c r="LZZ19" s="184"/>
      <c r="MAA19" s="194"/>
      <c r="MAB19" s="194"/>
      <c r="MAC19" s="204"/>
      <c r="MAD19" s="184"/>
      <c r="MAE19" s="194"/>
      <c r="MAF19" s="194"/>
      <c r="MAG19" s="204"/>
      <c r="MAH19" s="184"/>
      <c r="MAI19" s="194"/>
      <c r="MAJ19" s="194"/>
      <c r="MAK19" s="204"/>
      <c r="MAL19" s="184"/>
      <c r="MAM19" s="194"/>
      <c r="MAN19" s="194"/>
      <c r="MAO19" s="204"/>
      <c r="MAP19" s="184"/>
      <c r="MAQ19" s="194"/>
      <c r="MAR19" s="194"/>
      <c r="MAS19" s="204"/>
      <c r="MAT19" s="184"/>
      <c r="MAU19" s="194"/>
      <c r="MAV19" s="194"/>
      <c r="MAW19" s="204"/>
      <c r="MAX19" s="184"/>
      <c r="MAY19" s="194"/>
      <c r="MAZ19" s="194"/>
      <c r="MBA19" s="204"/>
      <c r="MBB19" s="184"/>
      <c r="MBC19" s="194"/>
      <c r="MBD19" s="194"/>
      <c r="MBE19" s="204"/>
      <c r="MBF19" s="184"/>
      <c r="MBG19" s="194"/>
      <c r="MBH19" s="194"/>
      <c r="MBI19" s="204"/>
      <c r="MBJ19" s="184"/>
      <c r="MBK19" s="194"/>
      <c r="MBL19" s="194"/>
      <c r="MBM19" s="204"/>
      <c r="MBN19" s="184"/>
      <c r="MBO19" s="194"/>
      <c r="MBP19" s="194"/>
      <c r="MBQ19" s="204"/>
      <c r="MBR19" s="184"/>
      <c r="MBS19" s="194"/>
      <c r="MBT19" s="194"/>
      <c r="MBU19" s="204"/>
      <c r="MBV19" s="184"/>
      <c r="MBW19" s="194"/>
      <c r="MBX19" s="194"/>
      <c r="MBY19" s="204"/>
      <c r="MBZ19" s="184"/>
      <c r="MCA19" s="194"/>
      <c r="MCB19" s="194"/>
      <c r="MCC19" s="204"/>
      <c r="MCD19" s="184"/>
      <c r="MCE19" s="194"/>
      <c r="MCF19" s="194"/>
      <c r="MCG19" s="204"/>
      <c r="MCH19" s="184"/>
      <c r="MCI19" s="194"/>
      <c r="MCJ19" s="194"/>
      <c r="MCK19" s="204"/>
      <c r="MCL19" s="184"/>
      <c r="MCM19" s="194"/>
      <c r="MCN19" s="194"/>
      <c r="MCO19" s="204"/>
      <c r="MCP19" s="184"/>
      <c r="MCQ19" s="194"/>
      <c r="MCR19" s="194"/>
      <c r="MCS19" s="204"/>
      <c r="MCT19" s="184"/>
      <c r="MCU19" s="194"/>
      <c r="MCV19" s="194"/>
      <c r="MCW19" s="204"/>
      <c r="MCX19" s="184"/>
      <c r="MCY19" s="194"/>
      <c r="MCZ19" s="194"/>
      <c r="MDA19" s="204"/>
      <c r="MDB19" s="184"/>
      <c r="MDC19" s="194"/>
      <c r="MDD19" s="194"/>
      <c r="MDE19" s="204"/>
      <c r="MDF19" s="184"/>
      <c r="MDG19" s="194"/>
      <c r="MDH19" s="194"/>
      <c r="MDI19" s="204"/>
      <c r="MDJ19" s="184"/>
      <c r="MDK19" s="194"/>
      <c r="MDL19" s="194"/>
      <c r="MDM19" s="204"/>
      <c r="MDN19" s="184"/>
      <c r="MDO19" s="194"/>
      <c r="MDP19" s="194"/>
      <c r="MDQ19" s="204"/>
      <c r="MDR19" s="184"/>
      <c r="MDS19" s="194"/>
      <c r="MDT19" s="194"/>
      <c r="MDU19" s="204"/>
      <c r="MDV19" s="184"/>
      <c r="MDW19" s="194"/>
      <c r="MDX19" s="194"/>
      <c r="MDY19" s="204"/>
      <c r="MDZ19" s="184"/>
      <c r="MEA19" s="194"/>
      <c r="MEB19" s="194"/>
      <c r="MEC19" s="204"/>
      <c r="MED19" s="184"/>
      <c r="MEE19" s="194"/>
      <c r="MEF19" s="194"/>
      <c r="MEG19" s="204"/>
      <c r="MEH19" s="184"/>
      <c r="MEI19" s="194"/>
      <c r="MEJ19" s="194"/>
      <c r="MEK19" s="204"/>
      <c r="MEL19" s="184"/>
      <c r="MEM19" s="194"/>
      <c r="MEN19" s="194"/>
      <c r="MEO19" s="204"/>
      <c r="MEP19" s="184"/>
      <c r="MEQ19" s="194"/>
      <c r="MER19" s="194"/>
      <c r="MES19" s="204"/>
      <c r="MET19" s="184"/>
      <c r="MEU19" s="194"/>
      <c r="MEV19" s="194"/>
      <c r="MEW19" s="204"/>
      <c r="MEX19" s="184"/>
      <c r="MEY19" s="194"/>
      <c r="MEZ19" s="194"/>
      <c r="MFA19" s="204"/>
      <c r="MFB19" s="184"/>
      <c r="MFC19" s="194"/>
      <c r="MFD19" s="194"/>
      <c r="MFE19" s="204"/>
      <c r="MFF19" s="184"/>
      <c r="MFG19" s="194"/>
      <c r="MFH19" s="194"/>
      <c r="MFI19" s="204"/>
      <c r="MFJ19" s="184"/>
      <c r="MFK19" s="194"/>
      <c r="MFL19" s="194"/>
      <c r="MFM19" s="204"/>
      <c r="MFN19" s="184"/>
      <c r="MFO19" s="194"/>
      <c r="MFP19" s="194"/>
      <c r="MFQ19" s="204"/>
      <c r="MFR19" s="184"/>
      <c r="MFS19" s="194"/>
      <c r="MFT19" s="194"/>
      <c r="MFU19" s="204"/>
      <c r="MFV19" s="184"/>
      <c r="MFW19" s="194"/>
      <c r="MFX19" s="194"/>
      <c r="MFY19" s="204"/>
      <c r="MFZ19" s="184"/>
      <c r="MGA19" s="194"/>
      <c r="MGB19" s="194"/>
      <c r="MGC19" s="204"/>
      <c r="MGD19" s="184"/>
      <c r="MGE19" s="194"/>
      <c r="MGF19" s="194"/>
      <c r="MGG19" s="204"/>
      <c r="MGH19" s="184"/>
      <c r="MGI19" s="194"/>
      <c r="MGJ19" s="194"/>
      <c r="MGK19" s="204"/>
      <c r="MGL19" s="184"/>
      <c r="MGM19" s="194"/>
      <c r="MGN19" s="194"/>
      <c r="MGO19" s="204"/>
      <c r="MGP19" s="184"/>
      <c r="MGQ19" s="194"/>
      <c r="MGR19" s="194"/>
      <c r="MGS19" s="204"/>
      <c r="MGT19" s="184"/>
      <c r="MGU19" s="194"/>
      <c r="MGV19" s="194"/>
      <c r="MGW19" s="204"/>
      <c r="MGX19" s="184"/>
      <c r="MGY19" s="194"/>
      <c r="MGZ19" s="194"/>
      <c r="MHA19" s="204"/>
      <c r="MHB19" s="184"/>
      <c r="MHC19" s="194"/>
      <c r="MHD19" s="194"/>
      <c r="MHE19" s="204"/>
      <c r="MHF19" s="184"/>
      <c r="MHG19" s="194"/>
      <c r="MHH19" s="194"/>
      <c r="MHI19" s="204"/>
      <c r="MHJ19" s="184"/>
      <c r="MHK19" s="194"/>
      <c r="MHL19" s="194"/>
      <c r="MHM19" s="204"/>
      <c r="MHN19" s="184"/>
      <c r="MHO19" s="194"/>
      <c r="MHP19" s="194"/>
      <c r="MHQ19" s="204"/>
      <c r="MHR19" s="184"/>
      <c r="MHS19" s="194"/>
      <c r="MHT19" s="194"/>
      <c r="MHU19" s="204"/>
      <c r="MHV19" s="184"/>
      <c r="MHW19" s="194"/>
      <c r="MHX19" s="194"/>
      <c r="MHY19" s="204"/>
      <c r="MHZ19" s="184"/>
      <c r="MIA19" s="194"/>
      <c r="MIB19" s="194"/>
      <c r="MIC19" s="204"/>
      <c r="MID19" s="184"/>
      <c r="MIE19" s="194"/>
      <c r="MIF19" s="194"/>
      <c r="MIG19" s="204"/>
      <c r="MIH19" s="184"/>
      <c r="MII19" s="194"/>
      <c r="MIJ19" s="194"/>
      <c r="MIK19" s="204"/>
      <c r="MIL19" s="184"/>
      <c r="MIM19" s="194"/>
      <c r="MIN19" s="194"/>
      <c r="MIO19" s="204"/>
      <c r="MIP19" s="184"/>
      <c r="MIQ19" s="194"/>
      <c r="MIR19" s="194"/>
      <c r="MIS19" s="204"/>
      <c r="MIT19" s="184"/>
      <c r="MIU19" s="194"/>
      <c r="MIV19" s="194"/>
      <c r="MIW19" s="204"/>
      <c r="MIX19" s="184"/>
      <c r="MIY19" s="194"/>
      <c r="MIZ19" s="194"/>
      <c r="MJA19" s="204"/>
      <c r="MJB19" s="184"/>
      <c r="MJC19" s="194"/>
      <c r="MJD19" s="194"/>
      <c r="MJE19" s="204"/>
      <c r="MJF19" s="184"/>
      <c r="MJG19" s="194"/>
      <c r="MJH19" s="194"/>
      <c r="MJI19" s="204"/>
      <c r="MJJ19" s="184"/>
      <c r="MJK19" s="194"/>
      <c r="MJL19" s="194"/>
      <c r="MJM19" s="204"/>
      <c r="MJN19" s="184"/>
      <c r="MJO19" s="194"/>
      <c r="MJP19" s="194"/>
      <c r="MJQ19" s="204"/>
      <c r="MJR19" s="184"/>
      <c r="MJS19" s="194"/>
      <c r="MJT19" s="194"/>
      <c r="MJU19" s="204"/>
      <c r="MJV19" s="184"/>
      <c r="MJW19" s="194"/>
      <c r="MJX19" s="194"/>
      <c r="MJY19" s="204"/>
      <c r="MJZ19" s="184"/>
      <c r="MKA19" s="194"/>
      <c r="MKB19" s="194"/>
      <c r="MKC19" s="204"/>
      <c r="MKD19" s="184"/>
      <c r="MKE19" s="194"/>
      <c r="MKF19" s="194"/>
      <c r="MKG19" s="204"/>
      <c r="MKH19" s="184"/>
      <c r="MKI19" s="194"/>
      <c r="MKJ19" s="194"/>
      <c r="MKK19" s="204"/>
      <c r="MKL19" s="184"/>
      <c r="MKM19" s="194"/>
      <c r="MKN19" s="194"/>
      <c r="MKO19" s="204"/>
      <c r="MKP19" s="184"/>
      <c r="MKQ19" s="194"/>
      <c r="MKR19" s="194"/>
      <c r="MKS19" s="204"/>
      <c r="MKT19" s="184"/>
      <c r="MKU19" s="194"/>
      <c r="MKV19" s="194"/>
      <c r="MKW19" s="204"/>
      <c r="MKX19" s="184"/>
      <c r="MKY19" s="194"/>
      <c r="MKZ19" s="194"/>
      <c r="MLA19" s="204"/>
      <c r="MLB19" s="184"/>
      <c r="MLC19" s="194"/>
      <c r="MLD19" s="194"/>
      <c r="MLE19" s="204"/>
      <c r="MLF19" s="184"/>
      <c r="MLG19" s="194"/>
      <c r="MLH19" s="194"/>
      <c r="MLI19" s="204"/>
      <c r="MLJ19" s="184"/>
      <c r="MLK19" s="194"/>
      <c r="MLL19" s="194"/>
      <c r="MLM19" s="204"/>
      <c r="MLN19" s="184"/>
      <c r="MLO19" s="194"/>
      <c r="MLP19" s="194"/>
      <c r="MLQ19" s="204"/>
      <c r="MLR19" s="184"/>
      <c r="MLS19" s="194"/>
      <c r="MLT19" s="194"/>
      <c r="MLU19" s="204"/>
      <c r="MLV19" s="184"/>
      <c r="MLW19" s="194"/>
      <c r="MLX19" s="194"/>
      <c r="MLY19" s="204"/>
      <c r="MLZ19" s="184"/>
      <c r="MMA19" s="194"/>
      <c r="MMB19" s="194"/>
      <c r="MMC19" s="204"/>
      <c r="MMD19" s="184"/>
      <c r="MME19" s="194"/>
      <c r="MMF19" s="194"/>
      <c r="MMG19" s="204"/>
      <c r="MMH19" s="184"/>
      <c r="MMI19" s="194"/>
      <c r="MMJ19" s="194"/>
      <c r="MMK19" s="204"/>
      <c r="MML19" s="184"/>
      <c r="MMM19" s="194"/>
      <c r="MMN19" s="194"/>
      <c r="MMO19" s="204"/>
      <c r="MMP19" s="184"/>
      <c r="MMQ19" s="194"/>
      <c r="MMR19" s="194"/>
      <c r="MMS19" s="204"/>
      <c r="MMT19" s="184"/>
      <c r="MMU19" s="194"/>
      <c r="MMV19" s="194"/>
      <c r="MMW19" s="204"/>
      <c r="MMX19" s="184"/>
      <c r="MMY19" s="194"/>
      <c r="MMZ19" s="194"/>
      <c r="MNA19" s="204"/>
      <c r="MNB19" s="184"/>
      <c r="MNC19" s="194"/>
      <c r="MND19" s="194"/>
      <c r="MNE19" s="204"/>
      <c r="MNF19" s="184"/>
      <c r="MNG19" s="194"/>
      <c r="MNH19" s="194"/>
      <c r="MNI19" s="204"/>
      <c r="MNJ19" s="184"/>
      <c r="MNK19" s="194"/>
      <c r="MNL19" s="194"/>
      <c r="MNM19" s="204"/>
      <c r="MNN19" s="184"/>
      <c r="MNO19" s="194"/>
      <c r="MNP19" s="194"/>
      <c r="MNQ19" s="204"/>
      <c r="MNR19" s="184"/>
      <c r="MNS19" s="194"/>
      <c r="MNT19" s="194"/>
      <c r="MNU19" s="204"/>
      <c r="MNV19" s="184"/>
      <c r="MNW19" s="194"/>
      <c r="MNX19" s="194"/>
      <c r="MNY19" s="204"/>
      <c r="MNZ19" s="184"/>
      <c r="MOA19" s="194"/>
      <c r="MOB19" s="194"/>
      <c r="MOC19" s="204"/>
      <c r="MOD19" s="184"/>
      <c r="MOE19" s="194"/>
      <c r="MOF19" s="194"/>
      <c r="MOG19" s="204"/>
      <c r="MOH19" s="184"/>
      <c r="MOI19" s="194"/>
      <c r="MOJ19" s="194"/>
      <c r="MOK19" s="204"/>
      <c r="MOL19" s="184"/>
      <c r="MOM19" s="194"/>
      <c r="MON19" s="194"/>
      <c r="MOO19" s="204"/>
      <c r="MOP19" s="184"/>
      <c r="MOQ19" s="194"/>
      <c r="MOR19" s="194"/>
      <c r="MOS19" s="204"/>
      <c r="MOT19" s="184"/>
      <c r="MOU19" s="194"/>
      <c r="MOV19" s="194"/>
      <c r="MOW19" s="204"/>
      <c r="MOX19" s="184"/>
      <c r="MOY19" s="194"/>
      <c r="MOZ19" s="194"/>
      <c r="MPA19" s="204"/>
      <c r="MPB19" s="184"/>
      <c r="MPC19" s="194"/>
      <c r="MPD19" s="194"/>
      <c r="MPE19" s="204"/>
      <c r="MPF19" s="184"/>
      <c r="MPG19" s="194"/>
      <c r="MPH19" s="194"/>
      <c r="MPI19" s="204"/>
      <c r="MPJ19" s="184"/>
      <c r="MPK19" s="194"/>
      <c r="MPL19" s="194"/>
      <c r="MPM19" s="204"/>
      <c r="MPN19" s="184"/>
      <c r="MPO19" s="194"/>
      <c r="MPP19" s="194"/>
      <c r="MPQ19" s="204"/>
      <c r="MPR19" s="184"/>
      <c r="MPS19" s="194"/>
      <c r="MPT19" s="194"/>
      <c r="MPU19" s="204"/>
      <c r="MPV19" s="184"/>
      <c r="MPW19" s="194"/>
      <c r="MPX19" s="194"/>
      <c r="MPY19" s="204"/>
      <c r="MPZ19" s="184"/>
      <c r="MQA19" s="194"/>
      <c r="MQB19" s="194"/>
      <c r="MQC19" s="204"/>
      <c r="MQD19" s="184"/>
      <c r="MQE19" s="194"/>
      <c r="MQF19" s="194"/>
      <c r="MQG19" s="204"/>
      <c r="MQH19" s="184"/>
      <c r="MQI19" s="194"/>
      <c r="MQJ19" s="194"/>
      <c r="MQK19" s="204"/>
      <c r="MQL19" s="184"/>
      <c r="MQM19" s="194"/>
      <c r="MQN19" s="194"/>
      <c r="MQO19" s="204"/>
      <c r="MQP19" s="184"/>
      <c r="MQQ19" s="194"/>
      <c r="MQR19" s="194"/>
      <c r="MQS19" s="204"/>
      <c r="MQT19" s="184"/>
      <c r="MQU19" s="194"/>
      <c r="MQV19" s="194"/>
      <c r="MQW19" s="204"/>
      <c r="MQX19" s="184"/>
      <c r="MQY19" s="194"/>
      <c r="MQZ19" s="194"/>
      <c r="MRA19" s="204"/>
      <c r="MRB19" s="184"/>
      <c r="MRC19" s="194"/>
      <c r="MRD19" s="194"/>
      <c r="MRE19" s="204"/>
      <c r="MRF19" s="184"/>
      <c r="MRG19" s="194"/>
      <c r="MRH19" s="194"/>
      <c r="MRI19" s="204"/>
      <c r="MRJ19" s="184"/>
      <c r="MRK19" s="194"/>
      <c r="MRL19" s="194"/>
      <c r="MRM19" s="204"/>
      <c r="MRN19" s="184"/>
      <c r="MRO19" s="194"/>
      <c r="MRP19" s="194"/>
      <c r="MRQ19" s="204"/>
      <c r="MRR19" s="184"/>
      <c r="MRS19" s="194"/>
      <c r="MRT19" s="194"/>
      <c r="MRU19" s="204"/>
      <c r="MRV19" s="184"/>
      <c r="MRW19" s="194"/>
      <c r="MRX19" s="194"/>
      <c r="MRY19" s="204"/>
      <c r="MRZ19" s="184"/>
      <c r="MSA19" s="194"/>
      <c r="MSB19" s="194"/>
      <c r="MSC19" s="204"/>
      <c r="MSD19" s="184"/>
      <c r="MSE19" s="194"/>
      <c r="MSF19" s="194"/>
      <c r="MSG19" s="204"/>
      <c r="MSH19" s="184"/>
      <c r="MSI19" s="194"/>
      <c r="MSJ19" s="194"/>
      <c r="MSK19" s="204"/>
      <c r="MSL19" s="184"/>
      <c r="MSM19" s="194"/>
      <c r="MSN19" s="194"/>
      <c r="MSO19" s="204"/>
      <c r="MSP19" s="184"/>
      <c r="MSQ19" s="194"/>
      <c r="MSR19" s="194"/>
      <c r="MSS19" s="204"/>
      <c r="MST19" s="184"/>
      <c r="MSU19" s="194"/>
      <c r="MSV19" s="194"/>
      <c r="MSW19" s="204"/>
      <c r="MSX19" s="184"/>
      <c r="MSY19" s="194"/>
      <c r="MSZ19" s="194"/>
      <c r="MTA19" s="204"/>
      <c r="MTB19" s="184"/>
      <c r="MTC19" s="194"/>
      <c r="MTD19" s="194"/>
      <c r="MTE19" s="204"/>
      <c r="MTF19" s="184"/>
      <c r="MTG19" s="194"/>
      <c r="MTH19" s="194"/>
      <c r="MTI19" s="204"/>
      <c r="MTJ19" s="184"/>
      <c r="MTK19" s="194"/>
      <c r="MTL19" s="194"/>
      <c r="MTM19" s="204"/>
      <c r="MTN19" s="184"/>
      <c r="MTO19" s="194"/>
      <c r="MTP19" s="194"/>
      <c r="MTQ19" s="204"/>
      <c r="MTR19" s="184"/>
      <c r="MTS19" s="194"/>
      <c r="MTT19" s="194"/>
      <c r="MTU19" s="204"/>
      <c r="MTV19" s="184"/>
      <c r="MTW19" s="194"/>
      <c r="MTX19" s="194"/>
      <c r="MTY19" s="204"/>
      <c r="MTZ19" s="184"/>
      <c r="MUA19" s="194"/>
      <c r="MUB19" s="194"/>
      <c r="MUC19" s="204"/>
      <c r="MUD19" s="184"/>
      <c r="MUE19" s="194"/>
      <c r="MUF19" s="194"/>
      <c r="MUG19" s="204"/>
      <c r="MUH19" s="184"/>
      <c r="MUI19" s="194"/>
      <c r="MUJ19" s="194"/>
      <c r="MUK19" s="204"/>
      <c r="MUL19" s="184"/>
      <c r="MUM19" s="194"/>
      <c r="MUN19" s="194"/>
      <c r="MUO19" s="204"/>
      <c r="MUP19" s="184"/>
      <c r="MUQ19" s="194"/>
      <c r="MUR19" s="194"/>
      <c r="MUS19" s="204"/>
      <c r="MUT19" s="184"/>
      <c r="MUU19" s="194"/>
      <c r="MUV19" s="194"/>
      <c r="MUW19" s="204"/>
      <c r="MUX19" s="184"/>
      <c r="MUY19" s="194"/>
      <c r="MUZ19" s="194"/>
      <c r="MVA19" s="204"/>
      <c r="MVB19" s="184"/>
      <c r="MVC19" s="194"/>
      <c r="MVD19" s="194"/>
      <c r="MVE19" s="204"/>
      <c r="MVF19" s="184"/>
      <c r="MVG19" s="194"/>
      <c r="MVH19" s="194"/>
      <c r="MVI19" s="204"/>
      <c r="MVJ19" s="184"/>
      <c r="MVK19" s="194"/>
      <c r="MVL19" s="194"/>
      <c r="MVM19" s="204"/>
      <c r="MVN19" s="184"/>
      <c r="MVO19" s="194"/>
      <c r="MVP19" s="194"/>
      <c r="MVQ19" s="204"/>
      <c r="MVR19" s="184"/>
      <c r="MVS19" s="194"/>
      <c r="MVT19" s="194"/>
      <c r="MVU19" s="204"/>
      <c r="MVV19" s="184"/>
      <c r="MVW19" s="194"/>
      <c r="MVX19" s="194"/>
      <c r="MVY19" s="204"/>
      <c r="MVZ19" s="184"/>
      <c r="MWA19" s="194"/>
      <c r="MWB19" s="194"/>
      <c r="MWC19" s="204"/>
      <c r="MWD19" s="184"/>
      <c r="MWE19" s="194"/>
      <c r="MWF19" s="194"/>
      <c r="MWG19" s="204"/>
      <c r="MWH19" s="184"/>
      <c r="MWI19" s="194"/>
      <c r="MWJ19" s="194"/>
      <c r="MWK19" s="204"/>
      <c r="MWL19" s="184"/>
      <c r="MWM19" s="194"/>
      <c r="MWN19" s="194"/>
      <c r="MWO19" s="204"/>
      <c r="MWP19" s="184"/>
      <c r="MWQ19" s="194"/>
      <c r="MWR19" s="194"/>
      <c r="MWS19" s="204"/>
      <c r="MWT19" s="184"/>
      <c r="MWU19" s="194"/>
      <c r="MWV19" s="194"/>
      <c r="MWW19" s="204"/>
      <c r="MWX19" s="184"/>
      <c r="MWY19" s="194"/>
      <c r="MWZ19" s="194"/>
      <c r="MXA19" s="204"/>
      <c r="MXB19" s="184"/>
      <c r="MXC19" s="194"/>
      <c r="MXD19" s="194"/>
      <c r="MXE19" s="204"/>
      <c r="MXF19" s="184"/>
      <c r="MXG19" s="194"/>
      <c r="MXH19" s="194"/>
      <c r="MXI19" s="204"/>
      <c r="MXJ19" s="184"/>
      <c r="MXK19" s="194"/>
      <c r="MXL19" s="194"/>
      <c r="MXM19" s="204"/>
      <c r="MXN19" s="184"/>
      <c r="MXO19" s="194"/>
      <c r="MXP19" s="194"/>
      <c r="MXQ19" s="204"/>
      <c r="MXR19" s="184"/>
      <c r="MXS19" s="194"/>
      <c r="MXT19" s="194"/>
      <c r="MXU19" s="204"/>
      <c r="MXV19" s="184"/>
      <c r="MXW19" s="194"/>
      <c r="MXX19" s="194"/>
      <c r="MXY19" s="204"/>
      <c r="MXZ19" s="184"/>
      <c r="MYA19" s="194"/>
      <c r="MYB19" s="194"/>
      <c r="MYC19" s="204"/>
      <c r="MYD19" s="184"/>
      <c r="MYE19" s="194"/>
      <c r="MYF19" s="194"/>
      <c r="MYG19" s="204"/>
      <c r="MYH19" s="184"/>
      <c r="MYI19" s="194"/>
      <c r="MYJ19" s="194"/>
      <c r="MYK19" s="204"/>
      <c r="MYL19" s="184"/>
      <c r="MYM19" s="194"/>
      <c r="MYN19" s="194"/>
      <c r="MYO19" s="204"/>
      <c r="MYP19" s="184"/>
      <c r="MYQ19" s="194"/>
      <c r="MYR19" s="194"/>
      <c r="MYS19" s="204"/>
      <c r="MYT19" s="184"/>
      <c r="MYU19" s="194"/>
      <c r="MYV19" s="194"/>
      <c r="MYW19" s="204"/>
      <c r="MYX19" s="184"/>
      <c r="MYY19" s="194"/>
      <c r="MYZ19" s="194"/>
      <c r="MZA19" s="204"/>
      <c r="MZB19" s="184"/>
      <c r="MZC19" s="194"/>
      <c r="MZD19" s="194"/>
      <c r="MZE19" s="204"/>
      <c r="MZF19" s="184"/>
      <c r="MZG19" s="194"/>
      <c r="MZH19" s="194"/>
      <c r="MZI19" s="204"/>
      <c r="MZJ19" s="184"/>
      <c r="MZK19" s="194"/>
      <c r="MZL19" s="194"/>
      <c r="MZM19" s="204"/>
      <c r="MZN19" s="184"/>
      <c r="MZO19" s="194"/>
      <c r="MZP19" s="194"/>
      <c r="MZQ19" s="204"/>
      <c r="MZR19" s="184"/>
      <c r="MZS19" s="194"/>
      <c r="MZT19" s="194"/>
      <c r="MZU19" s="204"/>
      <c r="MZV19" s="184"/>
      <c r="MZW19" s="194"/>
      <c r="MZX19" s="194"/>
      <c r="MZY19" s="204"/>
      <c r="MZZ19" s="184"/>
      <c r="NAA19" s="194"/>
      <c r="NAB19" s="194"/>
      <c r="NAC19" s="204"/>
      <c r="NAD19" s="184"/>
      <c r="NAE19" s="194"/>
      <c r="NAF19" s="194"/>
      <c r="NAG19" s="204"/>
      <c r="NAH19" s="184"/>
      <c r="NAI19" s="194"/>
      <c r="NAJ19" s="194"/>
      <c r="NAK19" s="204"/>
      <c r="NAL19" s="184"/>
      <c r="NAM19" s="194"/>
      <c r="NAN19" s="194"/>
      <c r="NAO19" s="204"/>
      <c r="NAP19" s="184"/>
      <c r="NAQ19" s="194"/>
      <c r="NAR19" s="194"/>
      <c r="NAS19" s="204"/>
      <c r="NAT19" s="184"/>
      <c r="NAU19" s="194"/>
      <c r="NAV19" s="194"/>
      <c r="NAW19" s="204"/>
      <c r="NAX19" s="184"/>
      <c r="NAY19" s="194"/>
      <c r="NAZ19" s="194"/>
      <c r="NBA19" s="204"/>
      <c r="NBB19" s="184"/>
      <c r="NBC19" s="194"/>
      <c r="NBD19" s="194"/>
      <c r="NBE19" s="204"/>
      <c r="NBF19" s="184"/>
      <c r="NBG19" s="194"/>
      <c r="NBH19" s="194"/>
      <c r="NBI19" s="204"/>
      <c r="NBJ19" s="184"/>
      <c r="NBK19" s="194"/>
      <c r="NBL19" s="194"/>
      <c r="NBM19" s="204"/>
      <c r="NBN19" s="184"/>
      <c r="NBO19" s="194"/>
      <c r="NBP19" s="194"/>
      <c r="NBQ19" s="204"/>
      <c r="NBR19" s="184"/>
      <c r="NBS19" s="194"/>
      <c r="NBT19" s="194"/>
      <c r="NBU19" s="204"/>
      <c r="NBV19" s="184"/>
      <c r="NBW19" s="194"/>
      <c r="NBX19" s="194"/>
      <c r="NBY19" s="204"/>
      <c r="NBZ19" s="184"/>
      <c r="NCA19" s="194"/>
      <c r="NCB19" s="194"/>
      <c r="NCC19" s="204"/>
      <c r="NCD19" s="184"/>
      <c r="NCE19" s="194"/>
      <c r="NCF19" s="194"/>
      <c r="NCG19" s="204"/>
      <c r="NCH19" s="184"/>
      <c r="NCI19" s="194"/>
      <c r="NCJ19" s="194"/>
      <c r="NCK19" s="204"/>
      <c r="NCL19" s="184"/>
      <c r="NCM19" s="194"/>
      <c r="NCN19" s="194"/>
      <c r="NCO19" s="204"/>
      <c r="NCP19" s="184"/>
      <c r="NCQ19" s="194"/>
      <c r="NCR19" s="194"/>
      <c r="NCS19" s="204"/>
      <c r="NCT19" s="184"/>
      <c r="NCU19" s="194"/>
      <c r="NCV19" s="194"/>
      <c r="NCW19" s="204"/>
      <c r="NCX19" s="184"/>
      <c r="NCY19" s="194"/>
      <c r="NCZ19" s="194"/>
      <c r="NDA19" s="204"/>
      <c r="NDB19" s="184"/>
      <c r="NDC19" s="194"/>
      <c r="NDD19" s="194"/>
      <c r="NDE19" s="204"/>
      <c r="NDF19" s="184"/>
      <c r="NDG19" s="194"/>
      <c r="NDH19" s="194"/>
      <c r="NDI19" s="204"/>
      <c r="NDJ19" s="184"/>
      <c r="NDK19" s="194"/>
      <c r="NDL19" s="194"/>
      <c r="NDM19" s="204"/>
      <c r="NDN19" s="184"/>
      <c r="NDO19" s="194"/>
      <c r="NDP19" s="194"/>
      <c r="NDQ19" s="204"/>
      <c r="NDR19" s="184"/>
      <c r="NDS19" s="194"/>
      <c r="NDT19" s="194"/>
      <c r="NDU19" s="204"/>
      <c r="NDV19" s="184"/>
      <c r="NDW19" s="194"/>
      <c r="NDX19" s="194"/>
      <c r="NDY19" s="204"/>
      <c r="NDZ19" s="184"/>
      <c r="NEA19" s="194"/>
      <c r="NEB19" s="194"/>
      <c r="NEC19" s="204"/>
      <c r="NED19" s="184"/>
      <c r="NEE19" s="194"/>
      <c r="NEF19" s="194"/>
      <c r="NEG19" s="204"/>
      <c r="NEH19" s="184"/>
      <c r="NEI19" s="194"/>
      <c r="NEJ19" s="194"/>
      <c r="NEK19" s="204"/>
      <c r="NEL19" s="184"/>
      <c r="NEM19" s="194"/>
      <c r="NEN19" s="194"/>
      <c r="NEO19" s="204"/>
      <c r="NEP19" s="184"/>
      <c r="NEQ19" s="194"/>
      <c r="NER19" s="194"/>
      <c r="NES19" s="204"/>
      <c r="NET19" s="184"/>
      <c r="NEU19" s="194"/>
      <c r="NEV19" s="194"/>
      <c r="NEW19" s="204"/>
      <c r="NEX19" s="184"/>
      <c r="NEY19" s="194"/>
      <c r="NEZ19" s="194"/>
      <c r="NFA19" s="204"/>
      <c r="NFB19" s="184"/>
      <c r="NFC19" s="194"/>
      <c r="NFD19" s="194"/>
      <c r="NFE19" s="204"/>
      <c r="NFF19" s="184"/>
      <c r="NFG19" s="194"/>
      <c r="NFH19" s="194"/>
      <c r="NFI19" s="204"/>
      <c r="NFJ19" s="184"/>
      <c r="NFK19" s="194"/>
      <c r="NFL19" s="194"/>
      <c r="NFM19" s="204"/>
      <c r="NFN19" s="184"/>
      <c r="NFO19" s="194"/>
      <c r="NFP19" s="194"/>
      <c r="NFQ19" s="204"/>
      <c r="NFR19" s="184"/>
      <c r="NFS19" s="194"/>
      <c r="NFT19" s="194"/>
      <c r="NFU19" s="204"/>
      <c r="NFV19" s="184"/>
      <c r="NFW19" s="194"/>
      <c r="NFX19" s="194"/>
      <c r="NFY19" s="204"/>
      <c r="NFZ19" s="184"/>
      <c r="NGA19" s="194"/>
      <c r="NGB19" s="194"/>
      <c r="NGC19" s="204"/>
      <c r="NGD19" s="184"/>
      <c r="NGE19" s="194"/>
      <c r="NGF19" s="194"/>
      <c r="NGG19" s="204"/>
      <c r="NGH19" s="184"/>
      <c r="NGI19" s="194"/>
      <c r="NGJ19" s="194"/>
      <c r="NGK19" s="204"/>
      <c r="NGL19" s="184"/>
      <c r="NGM19" s="194"/>
      <c r="NGN19" s="194"/>
      <c r="NGO19" s="204"/>
      <c r="NGP19" s="184"/>
      <c r="NGQ19" s="194"/>
      <c r="NGR19" s="194"/>
      <c r="NGS19" s="204"/>
      <c r="NGT19" s="184"/>
      <c r="NGU19" s="194"/>
      <c r="NGV19" s="194"/>
      <c r="NGW19" s="204"/>
      <c r="NGX19" s="184"/>
      <c r="NGY19" s="194"/>
      <c r="NGZ19" s="194"/>
      <c r="NHA19" s="204"/>
      <c r="NHB19" s="184"/>
      <c r="NHC19" s="194"/>
      <c r="NHD19" s="194"/>
      <c r="NHE19" s="204"/>
      <c r="NHF19" s="184"/>
      <c r="NHG19" s="194"/>
      <c r="NHH19" s="194"/>
      <c r="NHI19" s="204"/>
      <c r="NHJ19" s="184"/>
      <c r="NHK19" s="194"/>
      <c r="NHL19" s="194"/>
      <c r="NHM19" s="204"/>
      <c r="NHN19" s="184"/>
      <c r="NHO19" s="194"/>
      <c r="NHP19" s="194"/>
      <c r="NHQ19" s="204"/>
      <c r="NHR19" s="184"/>
      <c r="NHS19" s="194"/>
      <c r="NHT19" s="194"/>
      <c r="NHU19" s="204"/>
      <c r="NHV19" s="184"/>
      <c r="NHW19" s="194"/>
      <c r="NHX19" s="194"/>
      <c r="NHY19" s="204"/>
      <c r="NHZ19" s="184"/>
      <c r="NIA19" s="194"/>
      <c r="NIB19" s="194"/>
      <c r="NIC19" s="204"/>
      <c r="NID19" s="184"/>
      <c r="NIE19" s="194"/>
      <c r="NIF19" s="194"/>
      <c r="NIG19" s="204"/>
      <c r="NIH19" s="184"/>
      <c r="NII19" s="194"/>
      <c r="NIJ19" s="194"/>
      <c r="NIK19" s="204"/>
      <c r="NIL19" s="184"/>
      <c r="NIM19" s="194"/>
      <c r="NIN19" s="194"/>
      <c r="NIO19" s="204"/>
      <c r="NIP19" s="184"/>
      <c r="NIQ19" s="194"/>
      <c r="NIR19" s="194"/>
      <c r="NIS19" s="204"/>
      <c r="NIT19" s="184"/>
      <c r="NIU19" s="194"/>
      <c r="NIV19" s="194"/>
      <c r="NIW19" s="204"/>
      <c r="NIX19" s="184"/>
      <c r="NIY19" s="194"/>
      <c r="NIZ19" s="194"/>
      <c r="NJA19" s="204"/>
      <c r="NJB19" s="184"/>
      <c r="NJC19" s="194"/>
      <c r="NJD19" s="194"/>
      <c r="NJE19" s="204"/>
      <c r="NJF19" s="184"/>
      <c r="NJG19" s="194"/>
      <c r="NJH19" s="194"/>
      <c r="NJI19" s="204"/>
      <c r="NJJ19" s="184"/>
      <c r="NJK19" s="194"/>
      <c r="NJL19" s="194"/>
      <c r="NJM19" s="204"/>
      <c r="NJN19" s="184"/>
      <c r="NJO19" s="194"/>
      <c r="NJP19" s="194"/>
      <c r="NJQ19" s="204"/>
      <c r="NJR19" s="184"/>
      <c r="NJS19" s="194"/>
      <c r="NJT19" s="194"/>
      <c r="NJU19" s="204"/>
      <c r="NJV19" s="184"/>
      <c r="NJW19" s="194"/>
      <c r="NJX19" s="194"/>
      <c r="NJY19" s="204"/>
      <c r="NJZ19" s="184"/>
      <c r="NKA19" s="194"/>
      <c r="NKB19" s="194"/>
      <c r="NKC19" s="204"/>
      <c r="NKD19" s="184"/>
      <c r="NKE19" s="194"/>
      <c r="NKF19" s="194"/>
      <c r="NKG19" s="204"/>
      <c r="NKH19" s="184"/>
      <c r="NKI19" s="194"/>
      <c r="NKJ19" s="194"/>
      <c r="NKK19" s="204"/>
      <c r="NKL19" s="184"/>
      <c r="NKM19" s="194"/>
      <c r="NKN19" s="194"/>
      <c r="NKO19" s="204"/>
      <c r="NKP19" s="184"/>
      <c r="NKQ19" s="194"/>
      <c r="NKR19" s="194"/>
      <c r="NKS19" s="204"/>
      <c r="NKT19" s="184"/>
      <c r="NKU19" s="194"/>
      <c r="NKV19" s="194"/>
      <c r="NKW19" s="204"/>
      <c r="NKX19" s="184"/>
      <c r="NKY19" s="194"/>
      <c r="NKZ19" s="194"/>
      <c r="NLA19" s="204"/>
      <c r="NLB19" s="184"/>
      <c r="NLC19" s="194"/>
      <c r="NLD19" s="194"/>
      <c r="NLE19" s="204"/>
      <c r="NLF19" s="184"/>
      <c r="NLG19" s="194"/>
      <c r="NLH19" s="194"/>
      <c r="NLI19" s="204"/>
      <c r="NLJ19" s="184"/>
      <c r="NLK19" s="194"/>
      <c r="NLL19" s="194"/>
      <c r="NLM19" s="204"/>
      <c r="NLN19" s="184"/>
      <c r="NLO19" s="194"/>
      <c r="NLP19" s="194"/>
      <c r="NLQ19" s="204"/>
      <c r="NLR19" s="184"/>
      <c r="NLS19" s="194"/>
      <c r="NLT19" s="194"/>
      <c r="NLU19" s="204"/>
      <c r="NLV19" s="184"/>
      <c r="NLW19" s="194"/>
      <c r="NLX19" s="194"/>
      <c r="NLY19" s="204"/>
      <c r="NLZ19" s="184"/>
      <c r="NMA19" s="194"/>
      <c r="NMB19" s="194"/>
      <c r="NMC19" s="204"/>
      <c r="NMD19" s="184"/>
      <c r="NME19" s="194"/>
      <c r="NMF19" s="194"/>
      <c r="NMG19" s="204"/>
      <c r="NMH19" s="184"/>
      <c r="NMI19" s="194"/>
      <c r="NMJ19" s="194"/>
      <c r="NMK19" s="204"/>
      <c r="NML19" s="184"/>
      <c r="NMM19" s="194"/>
      <c r="NMN19" s="194"/>
      <c r="NMO19" s="204"/>
      <c r="NMP19" s="184"/>
      <c r="NMQ19" s="194"/>
      <c r="NMR19" s="194"/>
      <c r="NMS19" s="204"/>
      <c r="NMT19" s="184"/>
      <c r="NMU19" s="194"/>
      <c r="NMV19" s="194"/>
      <c r="NMW19" s="204"/>
      <c r="NMX19" s="184"/>
      <c r="NMY19" s="194"/>
      <c r="NMZ19" s="194"/>
      <c r="NNA19" s="204"/>
      <c r="NNB19" s="184"/>
      <c r="NNC19" s="194"/>
      <c r="NND19" s="194"/>
      <c r="NNE19" s="204"/>
      <c r="NNF19" s="184"/>
      <c r="NNG19" s="194"/>
      <c r="NNH19" s="194"/>
      <c r="NNI19" s="204"/>
      <c r="NNJ19" s="184"/>
      <c r="NNK19" s="194"/>
      <c r="NNL19" s="194"/>
      <c r="NNM19" s="204"/>
      <c r="NNN19" s="184"/>
      <c r="NNO19" s="194"/>
      <c r="NNP19" s="194"/>
      <c r="NNQ19" s="204"/>
      <c r="NNR19" s="184"/>
      <c r="NNS19" s="194"/>
      <c r="NNT19" s="194"/>
      <c r="NNU19" s="204"/>
      <c r="NNV19" s="184"/>
      <c r="NNW19" s="194"/>
      <c r="NNX19" s="194"/>
      <c r="NNY19" s="204"/>
      <c r="NNZ19" s="184"/>
      <c r="NOA19" s="194"/>
      <c r="NOB19" s="194"/>
      <c r="NOC19" s="204"/>
      <c r="NOD19" s="184"/>
      <c r="NOE19" s="194"/>
      <c r="NOF19" s="194"/>
      <c r="NOG19" s="204"/>
      <c r="NOH19" s="184"/>
      <c r="NOI19" s="194"/>
      <c r="NOJ19" s="194"/>
      <c r="NOK19" s="204"/>
      <c r="NOL19" s="184"/>
      <c r="NOM19" s="194"/>
      <c r="NON19" s="194"/>
      <c r="NOO19" s="204"/>
      <c r="NOP19" s="184"/>
      <c r="NOQ19" s="194"/>
      <c r="NOR19" s="194"/>
      <c r="NOS19" s="204"/>
      <c r="NOT19" s="184"/>
      <c r="NOU19" s="194"/>
      <c r="NOV19" s="194"/>
      <c r="NOW19" s="204"/>
      <c r="NOX19" s="184"/>
      <c r="NOY19" s="194"/>
      <c r="NOZ19" s="194"/>
      <c r="NPA19" s="204"/>
      <c r="NPB19" s="184"/>
      <c r="NPC19" s="194"/>
      <c r="NPD19" s="194"/>
      <c r="NPE19" s="204"/>
      <c r="NPF19" s="184"/>
      <c r="NPG19" s="194"/>
      <c r="NPH19" s="194"/>
      <c r="NPI19" s="204"/>
      <c r="NPJ19" s="184"/>
      <c r="NPK19" s="194"/>
      <c r="NPL19" s="194"/>
      <c r="NPM19" s="204"/>
      <c r="NPN19" s="184"/>
      <c r="NPO19" s="194"/>
      <c r="NPP19" s="194"/>
      <c r="NPQ19" s="204"/>
      <c r="NPR19" s="184"/>
      <c r="NPS19" s="194"/>
      <c r="NPT19" s="194"/>
      <c r="NPU19" s="204"/>
      <c r="NPV19" s="184"/>
      <c r="NPW19" s="194"/>
      <c r="NPX19" s="194"/>
      <c r="NPY19" s="204"/>
      <c r="NPZ19" s="184"/>
      <c r="NQA19" s="194"/>
      <c r="NQB19" s="194"/>
      <c r="NQC19" s="204"/>
      <c r="NQD19" s="184"/>
      <c r="NQE19" s="194"/>
      <c r="NQF19" s="194"/>
      <c r="NQG19" s="204"/>
      <c r="NQH19" s="184"/>
      <c r="NQI19" s="194"/>
      <c r="NQJ19" s="194"/>
      <c r="NQK19" s="204"/>
      <c r="NQL19" s="184"/>
      <c r="NQM19" s="194"/>
      <c r="NQN19" s="194"/>
      <c r="NQO19" s="204"/>
      <c r="NQP19" s="184"/>
      <c r="NQQ19" s="194"/>
      <c r="NQR19" s="194"/>
      <c r="NQS19" s="204"/>
      <c r="NQT19" s="184"/>
      <c r="NQU19" s="194"/>
      <c r="NQV19" s="194"/>
      <c r="NQW19" s="204"/>
      <c r="NQX19" s="184"/>
      <c r="NQY19" s="194"/>
      <c r="NQZ19" s="194"/>
      <c r="NRA19" s="204"/>
      <c r="NRB19" s="184"/>
      <c r="NRC19" s="194"/>
      <c r="NRD19" s="194"/>
      <c r="NRE19" s="204"/>
      <c r="NRF19" s="184"/>
      <c r="NRG19" s="194"/>
      <c r="NRH19" s="194"/>
      <c r="NRI19" s="204"/>
      <c r="NRJ19" s="184"/>
      <c r="NRK19" s="194"/>
      <c r="NRL19" s="194"/>
      <c r="NRM19" s="204"/>
      <c r="NRN19" s="184"/>
      <c r="NRO19" s="194"/>
      <c r="NRP19" s="194"/>
      <c r="NRQ19" s="204"/>
      <c r="NRR19" s="184"/>
      <c r="NRS19" s="194"/>
      <c r="NRT19" s="194"/>
      <c r="NRU19" s="204"/>
      <c r="NRV19" s="184"/>
      <c r="NRW19" s="194"/>
      <c r="NRX19" s="194"/>
      <c r="NRY19" s="204"/>
      <c r="NRZ19" s="184"/>
      <c r="NSA19" s="194"/>
      <c r="NSB19" s="194"/>
      <c r="NSC19" s="204"/>
      <c r="NSD19" s="184"/>
      <c r="NSE19" s="194"/>
      <c r="NSF19" s="194"/>
      <c r="NSG19" s="204"/>
      <c r="NSH19" s="184"/>
      <c r="NSI19" s="194"/>
      <c r="NSJ19" s="194"/>
      <c r="NSK19" s="204"/>
      <c r="NSL19" s="184"/>
      <c r="NSM19" s="194"/>
      <c r="NSN19" s="194"/>
      <c r="NSO19" s="204"/>
      <c r="NSP19" s="184"/>
      <c r="NSQ19" s="194"/>
      <c r="NSR19" s="194"/>
      <c r="NSS19" s="204"/>
      <c r="NST19" s="184"/>
      <c r="NSU19" s="194"/>
      <c r="NSV19" s="194"/>
      <c r="NSW19" s="204"/>
      <c r="NSX19" s="184"/>
      <c r="NSY19" s="194"/>
      <c r="NSZ19" s="194"/>
      <c r="NTA19" s="204"/>
      <c r="NTB19" s="184"/>
      <c r="NTC19" s="194"/>
      <c r="NTD19" s="194"/>
      <c r="NTE19" s="204"/>
      <c r="NTF19" s="184"/>
      <c r="NTG19" s="194"/>
      <c r="NTH19" s="194"/>
      <c r="NTI19" s="204"/>
      <c r="NTJ19" s="184"/>
      <c r="NTK19" s="194"/>
      <c r="NTL19" s="194"/>
      <c r="NTM19" s="204"/>
      <c r="NTN19" s="184"/>
      <c r="NTO19" s="194"/>
      <c r="NTP19" s="194"/>
      <c r="NTQ19" s="204"/>
      <c r="NTR19" s="184"/>
      <c r="NTS19" s="194"/>
      <c r="NTT19" s="194"/>
      <c r="NTU19" s="204"/>
      <c r="NTV19" s="184"/>
      <c r="NTW19" s="194"/>
      <c r="NTX19" s="194"/>
      <c r="NTY19" s="204"/>
      <c r="NTZ19" s="184"/>
      <c r="NUA19" s="194"/>
      <c r="NUB19" s="194"/>
      <c r="NUC19" s="204"/>
      <c r="NUD19" s="184"/>
      <c r="NUE19" s="194"/>
      <c r="NUF19" s="194"/>
      <c r="NUG19" s="204"/>
      <c r="NUH19" s="184"/>
      <c r="NUI19" s="194"/>
      <c r="NUJ19" s="194"/>
      <c r="NUK19" s="204"/>
      <c r="NUL19" s="184"/>
      <c r="NUM19" s="194"/>
      <c r="NUN19" s="194"/>
      <c r="NUO19" s="204"/>
      <c r="NUP19" s="184"/>
      <c r="NUQ19" s="194"/>
      <c r="NUR19" s="194"/>
      <c r="NUS19" s="204"/>
      <c r="NUT19" s="184"/>
      <c r="NUU19" s="194"/>
      <c r="NUV19" s="194"/>
      <c r="NUW19" s="204"/>
      <c r="NUX19" s="184"/>
      <c r="NUY19" s="194"/>
      <c r="NUZ19" s="194"/>
      <c r="NVA19" s="204"/>
      <c r="NVB19" s="184"/>
      <c r="NVC19" s="194"/>
      <c r="NVD19" s="194"/>
      <c r="NVE19" s="204"/>
      <c r="NVF19" s="184"/>
      <c r="NVG19" s="194"/>
      <c r="NVH19" s="194"/>
      <c r="NVI19" s="204"/>
      <c r="NVJ19" s="184"/>
      <c r="NVK19" s="194"/>
      <c r="NVL19" s="194"/>
      <c r="NVM19" s="204"/>
      <c r="NVN19" s="184"/>
      <c r="NVO19" s="194"/>
      <c r="NVP19" s="194"/>
      <c r="NVQ19" s="204"/>
      <c r="NVR19" s="184"/>
      <c r="NVS19" s="194"/>
      <c r="NVT19" s="194"/>
      <c r="NVU19" s="204"/>
      <c r="NVV19" s="184"/>
      <c r="NVW19" s="194"/>
      <c r="NVX19" s="194"/>
      <c r="NVY19" s="204"/>
      <c r="NVZ19" s="184"/>
      <c r="NWA19" s="194"/>
      <c r="NWB19" s="194"/>
      <c r="NWC19" s="204"/>
      <c r="NWD19" s="184"/>
      <c r="NWE19" s="194"/>
      <c r="NWF19" s="194"/>
      <c r="NWG19" s="204"/>
      <c r="NWH19" s="184"/>
      <c r="NWI19" s="194"/>
      <c r="NWJ19" s="194"/>
      <c r="NWK19" s="204"/>
      <c r="NWL19" s="184"/>
      <c r="NWM19" s="194"/>
      <c r="NWN19" s="194"/>
      <c r="NWO19" s="204"/>
      <c r="NWP19" s="184"/>
      <c r="NWQ19" s="194"/>
      <c r="NWR19" s="194"/>
      <c r="NWS19" s="204"/>
      <c r="NWT19" s="184"/>
      <c r="NWU19" s="194"/>
      <c r="NWV19" s="194"/>
      <c r="NWW19" s="204"/>
      <c r="NWX19" s="184"/>
      <c r="NWY19" s="194"/>
      <c r="NWZ19" s="194"/>
      <c r="NXA19" s="204"/>
      <c r="NXB19" s="184"/>
      <c r="NXC19" s="194"/>
      <c r="NXD19" s="194"/>
      <c r="NXE19" s="204"/>
      <c r="NXF19" s="184"/>
      <c r="NXG19" s="194"/>
      <c r="NXH19" s="194"/>
      <c r="NXI19" s="204"/>
      <c r="NXJ19" s="184"/>
      <c r="NXK19" s="194"/>
      <c r="NXL19" s="194"/>
      <c r="NXM19" s="204"/>
      <c r="NXN19" s="184"/>
      <c r="NXO19" s="194"/>
      <c r="NXP19" s="194"/>
      <c r="NXQ19" s="204"/>
      <c r="NXR19" s="184"/>
      <c r="NXS19" s="194"/>
      <c r="NXT19" s="194"/>
      <c r="NXU19" s="204"/>
      <c r="NXV19" s="184"/>
      <c r="NXW19" s="194"/>
      <c r="NXX19" s="194"/>
      <c r="NXY19" s="204"/>
      <c r="NXZ19" s="184"/>
      <c r="NYA19" s="194"/>
      <c r="NYB19" s="194"/>
      <c r="NYC19" s="204"/>
      <c r="NYD19" s="184"/>
      <c r="NYE19" s="194"/>
      <c r="NYF19" s="194"/>
      <c r="NYG19" s="204"/>
      <c r="NYH19" s="184"/>
      <c r="NYI19" s="194"/>
      <c r="NYJ19" s="194"/>
      <c r="NYK19" s="204"/>
      <c r="NYL19" s="184"/>
      <c r="NYM19" s="194"/>
      <c r="NYN19" s="194"/>
      <c r="NYO19" s="204"/>
      <c r="NYP19" s="184"/>
      <c r="NYQ19" s="194"/>
      <c r="NYR19" s="194"/>
      <c r="NYS19" s="204"/>
      <c r="NYT19" s="184"/>
      <c r="NYU19" s="194"/>
      <c r="NYV19" s="194"/>
      <c r="NYW19" s="204"/>
      <c r="NYX19" s="184"/>
      <c r="NYY19" s="194"/>
      <c r="NYZ19" s="194"/>
      <c r="NZA19" s="204"/>
      <c r="NZB19" s="184"/>
      <c r="NZC19" s="194"/>
      <c r="NZD19" s="194"/>
      <c r="NZE19" s="204"/>
      <c r="NZF19" s="184"/>
      <c r="NZG19" s="194"/>
      <c r="NZH19" s="194"/>
      <c r="NZI19" s="204"/>
      <c r="NZJ19" s="184"/>
      <c r="NZK19" s="194"/>
      <c r="NZL19" s="194"/>
      <c r="NZM19" s="204"/>
      <c r="NZN19" s="184"/>
      <c r="NZO19" s="194"/>
      <c r="NZP19" s="194"/>
      <c r="NZQ19" s="204"/>
      <c r="NZR19" s="184"/>
      <c r="NZS19" s="194"/>
      <c r="NZT19" s="194"/>
      <c r="NZU19" s="204"/>
      <c r="NZV19" s="184"/>
      <c r="NZW19" s="194"/>
      <c r="NZX19" s="194"/>
      <c r="NZY19" s="204"/>
      <c r="NZZ19" s="184"/>
      <c r="OAA19" s="194"/>
      <c r="OAB19" s="194"/>
      <c r="OAC19" s="204"/>
      <c r="OAD19" s="184"/>
      <c r="OAE19" s="194"/>
      <c r="OAF19" s="194"/>
      <c r="OAG19" s="204"/>
      <c r="OAH19" s="184"/>
      <c r="OAI19" s="194"/>
      <c r="OAJ19" s="194"/>
      <c r="OAK19" s="204"/>
      <c r="OAL19" s="184"/>
      <c r="OAM19" s="194"/>
      <c r="OAN19" s="194"/>
      <c r="OAO19" s="204"/>
      <c r="OAP19" s="184"/>
      <c r="OAQ19" s="194"/>
      <c r="OAR19" s="194"/>
      <c r="OAS19" s="204"/>
      <c r="OAT19" s="184"/>
      <c r="OAU19" s="194"/>
      <c r="OAV19" s="194"/>
      <c r="OAW19" s="204"/>
      <c r="OAX19" s="184"/>
      <c r="OAY19" s="194"/>
      <c r="OAZ19" s="194"/>
      <c r="OBA19" s="204"/>
      <c r="OBB19" s="184"/>
      <c r="OBC19" s="194"/>
      <c r="OBD19" s="194"/>
      <c r="OBE19" s="204"/>
      <c r="OBF19" s="184"/>
      <c r="OBG19" s="194"/>
      <c r="OBH19" s="194"/>
      <c r="OBI19" s="204"/>
      <c r="OBJ19" s="184"/>
      <c r="OBK19" s="194"/>
      <c r="OBL19" s="194"/>
      <c r="OBM19" s="204"/>
      <c r="OBN19" s="184"/>
      <c r="OBO19" s="194"/>
      <c r="OBP19" s="194"/>
      <c r="OBQ19" s="204"/>
      <c r="OBR19" s="184"/>
      <c r="OBS19" s="194"/>
      <c r="OBT19" s="194"/>
      <c r="OBU19" s="204"/>
      <c r="OBV19" s="184"/>
      <c r="OBW19" s="194"/>
      <c r="OBX19" s="194"/>
      <c r="OBY19" s="204"/>
      <c r="OBZ19" s="184"/>
      <c r="OCA19" s="194"/>
      <c r="OCB19" s="194"/>
      <c r="OCC19" s="204"/>
      <c r="OCD19" s="184"/>
      <c r="OCE19" s="194"/>
      <c r="OCF19" s="194"/>
      <c r="OCG19" s="204"/>
      <c r="OCH19" s="184"/>
      <c r="OCI19" s="194"/>
      <c r="OCJ19" s="194"/>
      <c r="OCK19" s="204"/>
      <c r="OCL19" s="184"/>
      <c r="OCM19" s="194"/>
      <c r="OCN19" s="194"/>
      <c r="OCO19" s="204"/>
      <c r="OCP19" s="184"/>
      <c r="OCQ19" s="194"/>
      <c r="OCR19" s="194"/>
      <c r="OCS19" s="204"/>
      <c r="OCT19" s="184"/>
      <c r="OCU19" s="194"/>
      <c r="OCV19" s="194"/>
      <c r="OCW19" s="204"/>
      <c r="OCX19" s="184"/>
      <c r="OCY19" s="194"/>
      <c r="OCZ19" s="194"/>
      <c r="ODA19" s="204"/>
      <c r="ODB19" s="184"/>
      <c r="ODC19" s="194"/>
      <c r="ODD19" s="194"/>
      <c r="ODE19" s="204"/>
      <c r="ODF19" s="184"/>
      <c r="ODG19" s="194"/>
      <c r="ODH19" s="194"/>
      <c r="ODI19" s="204"/>
      <c r="ODJ19" s="184"/>
      <c r="ODK19" s="194"/>
      <c r="ODL19" s="194"/>
      <c r="ODM19" s="204"/>
      <c r="ODN19" s="184"/>
      <c r="ODO19" s="194"/>
      <c r="ODP19" s="194"/>
      <c r="ODQ19" s="204"/>
      <c r="ODR19" s="184"/>
      <c r="ODS19" s="194"/>
      <c r="ODT19" s="194"/>
      <c r="ODU19" s="204"/>
      <c r="ODV19" s="184"/>
      <c r="ODW19" s="194"/>
      <c r="ODX19" s="194"/>
      <c r="ODY19" s="204"/>
      <c r="ODZ19" s="184"/>
      <c r="OEA19" s="194"/>
      <c r="OEB19" s="194"/>
      <c r="OEC19" s="204"/>
      <c r="OED19" s="184"/>
      <c r="OEE19" s="194"/>
      <c r="OEF19" s="194"/>
      <c r="OEG19" s="204"/>
      <c r="OEH19" s="184"/>
      <c r="OEI19" s="194"/>
      <c r="OEJ19" s="194"/>
      <c r="OEK19" s="204"/>
      <c r="OEL19" s="184"/>
      <c r="OEM19" s="194"/>
      <c r="OEN19" s="194"/>
      <c r="OEO19" s="204"/>
      <c r="OEP19" s="184"/>
      <c r="OEQ19" s="194"/>
      <c r="OER19" s="194"/>
      <c r="OES19" s="204"/>
      <c r="OET19" s="184"/>
      <c r="OEU19" s="194"/>
      <c r="OEV19" s="194"/>
      <c r="OEW19" s="204"/>
      <c r="OEX19" s="184"/>
      <c r="OEY19" s="194"/>
      <c r="OEZ19" s="194"/>
      <c r="OFA19" s="204"/>
      <c r="OFB19" s="184"/>
      <c r="OFC19" s="194"/>
      <c r="OFD19" s="194"/>
      <c r="OFE19" s="204"/>
      <c r="OFF19" s="184"/>
      <c r="OFG19" s="194"/>
      <c r="OFH19" s="194"/>
      <c r="OFI19" s="204"/>
      <c r="OFJ19" s="184"/>
      <c r="OFK19" s="194"/>
      <c r="OFL19" s="194"/>
      <c r="OFM19" s="204"/>
      <c r="OFN19" s="184"/>
      <c r="OFO19" s="194"/>
      <c r="OFP19" s="194"/>
      <c r="OFQ19" s="204"/>
      <c r="OFR19" s="184"/>
      <c r="OFS19" s="194"/>
      <c r="OFT19" s="194"/>
      <c r="OFU19" s="204"/>
      <c r="OFV19" s="184"/>
      <c r="OFW19" s="194"/>
      <c r="OFX19" s="194"/>
      <c r="OFY19" s="204"/>
      <c r="OFZ19" s="184"/>
      <c r="OGA19" s="194"/>
      <c r="OGB19" s="194"/>
      <c r="OGC19" s="204"/>
      <c r="OGD19" s="184"/>
      <c r="OGE19" s="194"/>
      <c r="OGF19" s="194"/>
      <c r="OGG19" s="204"/>
      <c r="OGH19" s="184"/>
      <c r="OGI19" s="194"/>
      <c r="OGJ19" s="194"/>
      <c r="OGK19" s="204"/>
      <c r="OGL19" s="184"/>
      <c r="OGM19" s="194"/>
      <c r="OGN19" s="194"/>
      <c r="OGO19" s="204"/>
      <c r="OGP19" s="184"/>
      <c r="OGQ19" s="194"/>
      <c r="OGR19" s="194"/>
      <c r="OGS19" s="204"/>
      <c r="OGT19" s="184"/>
      <c r="OGU19" s="194"/>
      <c r="OGV19" s="194"/>
      <c r="OGW19" s="204"/>
      <c r="OGX19" s="184"/>
      <c r="OGY19" s="194"/>
      <c r="OGZ19" s="194"/>
      <c r="OHA19" s="204"/>
      <c r="OHB19" s="184"/>
      <c r="OHC19" s="194"/>
      <c r="OHD19" s="194"/>
      <c r="OHE19" s="204"/>
      <c r="OHF19" s="184"/>
      <c r="OHG19" s="194"/>
      <c r="OHH19" s="194"/>
      <c r="OHI19" s="204"/>
      <c r="OHJ19" s="184"/>
      <c r="OHK19" s="194"/>
      <c r="OHL19" s="194"/>
      <c r="OHM19" s="204"/>
      <c r="OHN19" s="184"/>
      <c r="OHO19" s="194"/>
      <c r="OHP19" s="194"/>
      <c r="OHQ19" s="204"/>
      <c r="OHR19" s="184"/>
      <c r="OHS19" s="194"/>
      <c r="OHT19" s="194"/>
      <c r="OHU19" s="204"/>
      <c r="OHV19" s="184"/>
      <c r="OHW19" s="194"/>
      <c r="OHX19" s="194"/>
      <c r="OHY19" s="204"/>
      <c r="OHZ19" s="184"/>
      <c r="OIA19" s="194"/>
      <c r="OIB19" s="194"/>
      <c r="OIC19" s="204"/>
      <c r="OID19" s="184"/>
      <c r="OIE19" s="194"/>
      <c r="OIF19" s="194"/>
      <c r="OIG19" s="204"/>
      <c r="OIH19" s="184"/>
      <c r="OII19" s="194"/>
      <c r="OIJ19" s="194"/>
      <c r="OIK19" s="204"/>
      <c r="OIL19" s="184"/>
      <c r="OIM19" s="194"/>
      <c r="OIN19" s="194"/>
      <c r="OIO19" s="204"/>
      <c r="OIP19" s="184"/>
      <c r="OIQ19" s="194"/>
      <c r="OIR19" s="194"/>
      <c r="OIS19" s="204"/>
      <c r="OIT19" s="184"/>
      <c r="OIU19" s="194"/>
      <c r="OIV19" s="194"/>
      <c r="OIW19" s="204"/>
      <c r="OIX19" s="184"/>
      <c r="OIY19" s="194"/>
      <c r="OIZ19" s="194"/>
      <c r="OJA19" s="204"/>
      <c r="OJB19" s="184"/>
      <c r="OJC19" s="194"/>
      <c r="OJD19" s="194"/>
      <c r="OJE19" s="204"/>
      <c r="OJF19" s="184"/>
      <c r="OJG19" s="194"/>
      <c r="OJH19" s="194"/>
      <c r="OJI19" s="204"/>
      <c r="OJJ19" s="184"/>
      <c r="OJK19" s="194"/>
      <c r="OJL19" s="194"/>
      <c r="OJM19" s="204"/>
      <c r="OJN19" s="184"/>
      <c r="OJO19" s="194"/>
      <c r="OJP19" s="194"/>
      <c r="OJQ19" s="204"/>
      <c r="OJR19" s="184"/>
      <c r="OJS19" s="194"/>
      <c r="OJT19" s="194"/>
      <c r="OJU19" s="204"/>
      <c r="OJV19" s="184"/>
      <c r="OJW19" s="194"/>
      <c r="OJX19" s="194"/>
      <c r="OJY19" s="204"/>
      <c r="OJZ19" s="184"/>
      <c r="OKA19" s="194"/>
      <c r="OKB19" s="194"/>
      <c r="OKC19" s="204"/>
      <c r="OKD19" s="184"/>
      <c r="OKE19" s="194"/>
      <c r="OKF19" s="194"/>
      <c r="OKG19" s="204"/>
      <c r="OKH19" s="184"/>
      <c r="OKI19" s="194"/>
      <c r="OKJ19" s="194"/>
      <c r="OKK19" s="204"/>
      <c r="OKL19" s="184"/>
      <c r="OKM19" s="194"/>
      <c r="OKN19" s="194"/>
      <c r="OKO19" s="204"/>
      <c r="OKP19" s="184"/>
      <c r="OKQ19" s="194"/>
      <c r="OKR19" s="194"/>
      <c r="OKS19" s="204"/>
      <c r="OKT19" s="184"/>
      <c r="OKU19" s="194"/>
      <c r="OKV19" s="194"/>
      <c r="OKW19" s="204"/>
      <c r="OKX19" s="184"/>
      <c r="OKY19" s="194"/>
      <c r="OKZ19" s="194"/>
      <c r="OLA19" s="204"/>
      <c r="OLB19" s="184"/>
      <c r="OLC19" s="194"/>
      <c r="OLD19" s="194"/>
      <c r="OLE19" s="204"/>
      <c r="OLF19" s="184"/>
      <c r="OLG19" s="194"/>
      <c r="OLH19" s="194"/>
      <c r="OLI19" s="204"/>
      <c r="OLJ19" s="184"/>
      <c r="OLK19" s="194"/>
      <c r="OLL19" s="194"/>
      <c r="OLM19" s="204"/>
      <c r="OLN19" s="184"/>
      <c r="OLO19" s="194"/>
      <c r="OLP19" s="194"/>
      <c r="OLQ19" s="204"/>
      <c r="OLR19" s="184"/>
      <c r="OLS19" s="194"/>
      <c r="OLT19" s="194"/>
      <c r="OLU19" s="204"/>
      <c r="OLV19" s="184"/>
      <c r="OLW19" s="194"/>
      <c r="OLX19" s="194"/>
      <c r="OLY19" s="204"/>
      <c r="OLZ19" s="184"/>
      <c r="OMA19" s="194"/>
      <c r="OMB19" s="194"/>
      <c r="OMC19" s="204"/>
      <c r="OMD19" s="184"/>
      <c r="OME19" s="194"/>
      <c r="OMF19" s="194"/>
      <c r="OMG19" s="204"/>
      <c r="OMH19" s="184"/>
      <c r="OMI19" s="194"/>
      <c r="OMJ19" s="194"/>
      <c r="OMK19" s="204"/>
      <c r="OML19" s="184"/>
      <c r="OMM19" s="194"/>
      <c r="OMN19" s="194"/>
      <c r="OMO19" s="204"/>
      <c r="OMP19" s="184"/>
      <c r="OMQ19" s="194"/>
      <c r="OMR19" s="194"/>
      <c r="OMS19" s="204"/>
      <c r="OMT19" s="184"/>
      <c r="OMU19" s="194"/>
      <c r="OMV19" s="194"/>
      <c r="OMW19" s="204"/>
      <c r="OMX19" s="184"/>
      <c r="OMY19" s="194"/>
      <c r="OMZ19" s="194"/>
      <c r="ONA19" s="204"/>
      <c r="ONB19" s="184"/>
      <c r="ONC19" s="194"/>
      <c r="OND19" s="194"/>
      <c r="ONE19" s="204"/>
      <c r="ONF19" s="184"/>
      <c r="ONG19" s="194"/>
      <c r="ONH19" s="194"/>
      <c r="ONI19" s="204"/>
      <c r="ONJ19" s="184"/>
      <c r="ONK19" s="194"/>
      <c r="ONL19" s="194"/>
      <c r="ONM19" s="204"/>
      <c r="ONN19" s="184"/>
      <c r="ONO19" s="194"/>
      <c r="ONP19" s="194"/>
      <c r="ONQ19" s="204"/>
      <c r="ONR19" s="184"/>
      <c r="ONS19" s="194"/>
      <c r="ONT19" s="194"/>
      <c r="ONU19" s="204"/>
      <c r="ONV19" s="184"/>
      <c r="ONW19" s="194"/>
      <c r="ONX19" s="194"/>
      <c r="ONY19" s="204"/>
      <c r="ONZ19" s="184"/>
      <c r="OOA19" s="194"/>
      <c r="OOB19" s="194"/>
      <c r="OOC19" s="204"/>
      <c r="OOD19" s="184"/>
      <c r="OOE19" s="194"/>
      <c r="OOF19" s="194"/>
      <c r="OOG19" s="204"/>
      <c r="OOH19" s="184"/>
      <c r="OOI19" s="194"/>
      <c r="OOJ19" s="194"/>
      <c r="OOK19" s="204"/>
      <c r="OOL19" s="184"/>
      <c r="OOM19" s="194"/>
      <c r="OON19" s="194"/>
      <c r="OOO19" s="204"/>
      <c r="OOP19" s="184"/>
      <c r="OOQ19" s="194"/>
      <c r="OOR19" s="194"/>
      <c r="OOS19" s="204"/>
      <c r="OOT19" s="184"/>
      <c r="OOU19" s="194"/>
      <c r="OOV19" s="194"/>
      <c r="OOW19" s="204"/>
      <c r="OOX19" s="184"/>
      <c r="OOY19" s="194"/>
      <c r="OOZ19" s="194"/>
      <c r="OPA19" s="204"/>
      <c r="OPB19" s="184"/>
      <c r="OPC19" s="194"/>
      <c r="OPD19" s="194"/>
      <c r="OPE19" s="204"/>
      <c r="OPF19" s="184"/>
      <c r="OPG19" s="194"/>
      <c r="OPH19" s="194"/>
      <c r="OPI19" s="204"/>
      <c r="OPJ19" s="184"/>
      <c r="OPK19" s="194"/>
      <c r="OPL19" s="194"/>
      <c r="OPM19" s="204"/>
      <c r="OPN19" s="184"/>
      <c r="OPO19" s="194"/>
      <c r="OPP19" s="194"/>
      <c r="OPQ19" s="204"/>
      <c r="OPR19" s="184"/>
      <c r="OPS19" s="194"/>
      <c r="OPT19" s="194"/>
      <c r="OPU19" s="204"/>
      <c r="OPV19" s="184"/>
      <c r="OPW19" s="194"/>
      <c r="OPX19" s="194"/>
      <c r="OPY19" s="204"/>
      <c r="OPZ19" s="184"/>
      <c r="OQA19" s="194"/>
      <c r="OQB19" s="194"/>
      <c r="OQC19" s="204"/>
      <c r="OQD19" s="184"/>
      <c r="OQE19" s="194"/>
      <c r="OQF19" s="194"/>
      <c r="OQG19" s="204"/>
      <c r="OQH19" s="184"/>
      <c r="OQI19" s="194"/>
      <c r="OQJ19" s="194"/>
      <c r="OQK19" s="204"/>
      <c r="OQL19" s="184"/>
      <c r="OQM19" s="194"/>
      <c r="OQN19" s="194"/>
      <c r="OQO19" s="204"/>
      <c r="OQP19" s="184"/>
      <c r="OQQ19" s="194"/>
      <c r="OQR19" s="194"/>
      <c r="OQS19" s="204"/>
      <c r="OQT19" s="184"/>
      <c r="OQU19" s="194"/>
      <c r="OQV19" s="194"/>
      <c r="OQW19" s="204"/>
      <c r="OQX19" s="184"/>
      <c r="OQY19" s="194"/>
      <c r="OQZ19" s="194"/>
      <c r="ORA19" s="204"/>
      <c r="ORB19" s="184"/>
      <c r="ORC19" s="194"/>
      <c r="ORD19" s="194"/>
      <c r="ORE19" s="204"/>
      <c r="ORF19" s="184"/>
      <c r="ORG19" s="194"/>
      <c r="ORH19" s="194"/>
      <c r="ORI19" s="204"/>
      <c r="ORJ19" s="184"/>
      <c r="ORK19" s="194"/>
      <c r="ORL19" s="194"/>
      <c r="ORM19" s="204"/>
      <c r="ORN19" s="184"/>
      <c r="ORO19" s="194"/>
      <c r="ORP19" s="194"/>
      <c r="ORQ19" s="204"/>
      <c r="ORR19" s="184"/>
      <c r="ORS19" s="194"/>
      <c r="ORT19" s="194"/>
      <c r="ORU19" s="204"/>
      <c r="ORV19" s="184"/>
      <c r="ORW19" s="194"/>
      <c r="ORX19" s="194"/>
      <c r="ORY19" s="204"/>
      <c r="ORZ19" s="184"/>
      <c r="OSA19" s="194"/>
      <c r="OSB19" s="194"/>
      <c r="OSC19" s="204"/>
      <c r="OSD19" s="184"/>
      <c r="OSE19" s="194"/>
      <c r="OSF19" s="194"/>
      <c r="OSG19" s="204"/>
      <c r="OSH19" s="184"/>
      <c r="OSI19" s="194"/>
      <c r="OSJ19" s="194"/>
      <c r="OSK19" s="204"/>
      <c r="OSL19" s="184"/>
      <c r="OSM19" s="194"/>
      <c r="OSN19" s="194"/>
      <c r="OSO19" s="204"/>
      <c r="OSP19" s="184"/>
      <c r="OSQ19" s="194"/>
      <c r="OSR19" s="194"/>
      <c r="OSS19" s="204"/>
      <c r="OST19" s="184"/>
      <c r="OSU19" s="194"/>
      <c r="OSV19" s="194"/>
      <c r="OSW19" s="204"/>
      <c r="OSX19" s="184"/>
      <c r="OSY19" s="194"/>
      <c r="OSZ19" s="194"/>
      <c r="OTA19" s="204"/>
      <c r="OTB19" s="184"/>
      <c r="OTC19" s="194"/>
      <c r="OTD19" s="194"/>
      <c r="OTE19" s="204"/>
      <c r="OTF19" s="184"/>
      <c r="OTG19" s="194"/>
      <c r="OTH19" s="194"/>
      <c r="OTI19" s="204"/>
      <c r="OTJ19" s="184"/>
      <c r="OTK19" s="194"/>
      <c r="OTL19" s="194"/>
      <c r="OTM19" s="204"/>
      <c r="OTN19" s="184"/>
      <c r="OTO19" s="194"/>
      <c r="OTP19" s="194"/>
      <c r="OTQ19" s="204"/>
      <c r="OTR19" s="184"/>
      <c r="OTS19" s="194"/>
      <c r="OTT19" s="194"/>
      <c r="OTU19" s="204"/>
      <c r="OTV19" s="184"/>
      <c r="OTW19" s="194"/>
      <c r="OTX19" s="194"/>
      <c r="OTY19" s="204"/>
      <c r="OTZ19" s="184"/>
      <c r="OUA19" s="194"/>
      <c r="OUB19" s="194"/>
      <c r="OUC19" s="204"/>
      <c r="OUD19" s="184"/>
      <c r="OUE19" s="194"/>
      <c r="OUF19" s="194"/>
      <c r="OUG19" s="204"/>
      <c r="OUH19" s="184"/>
      <c r="OUI19" s="194"/>
      <c r="OUJ19" s="194"/>
      <c r="OUK19" s="204"/>
      <c r="OUL19" s="184"/>
      <c r="OUM19" s="194"/>
      <c r="OUN19" s="194"/>
      <c r="OUO19" s="204"/>
      <c r="OUP19" s="184"/>
      <c r="OUQ19" s="194"/>
      <c r="OUR19" s="194"/>
      <c r="OUS19" s="204"/>
      <c r="OUT19" s="184"/>
      <c r="OUU19" s="194"/>
      <c r="OUV19" s="194"/>
      <c r="OUW19" s="204"/>
      <c r="OUX19" s="184"/>
      <c r="OUY19" s="194"/>
      <c r="OUZ19" s="194"/>
      <c r="OVA19" s="204"/>
      <c r="OVB19" s="184"/>
      <c r="OVC19" s="194"/>
      <c r="OVD19" s="194"/>
      <c r="OVE19" s="204"/>
      <c r="OVF19" s="184"/>
      <c r="OVG19" s="194"/>
      <c r="OVH19" s="194"/>
      <c r="OVI19" s="204"/>
      <c r="OVJ19" s="184"/>
      <c r="OVK19" s="194"/>
      <c r="OVL19" s="194"/>
      <c r="OVM19" s="204"/>
      <c r="OVN19" s="184"/>
      <c r="OVO19" s="194"/>
      <c r="OVP19" s="194"/>
      <c r="OVQ19" s="204"/>
      <c r="OVR19" s="184"/>
      <c r="OVS19" s="194"/>
      <c r="OVT19" s="194"/>
      <c r="OVU19" s="204"/>
      <c r="OVV19" s="184"/>
      <c r="OVW19" s="194"/>
      <c r="OVX19" s="194"/>
      <c r="OVY19" s="204"/>
      <c r="OVZ19" s="184"/>
      <c r="OWA19" s="194"/>
      <c r="OWB19" s="194"/>
      <c r="OWC19" s="204"/>
      <c r="OWD19" s="184"/>
      <c r="OWE19" s="194"/>
      <c r="OWF19" s="194"/>
      <c r="OWG19" s="204"/>
      <c r="OWH19" s="184"/>
      <c r="OWI19" s="194"/>
      <c r="OWJ19" s="194"/>
      <c r="OWK19" s="204"/>
      <c r="OWL19" s="184"/>
      <c r="OWM19" s="194"/>
      <c r="OWN19" s="194"/>
      <c r="OWO19" s="204"/>
      <c r="OWP19" s="184"/>
      <c r="OWQ19" s="194"/>
      <c r="OWR19" s="194"/>
      <c r="OWS19" s="204"/>
      <c r="OWT19" s="184"/>
      <c r="OWU19" s="194"/>
      <c r="OWV19" s="194"/>
      <c r="OWW19" s="204"/>
      <c r="OWX19" s="184"/>
      <c r="OWY19" s="194"/>
      <c r="OWZ19" s="194"/>
      <c r="OXA19" s="204"/>
      <c r="OXB19" s="184"/>
      <c r="OXC19" s="194"/>
      <c r="OXD19" s="194"/>
      <c r="OXE19" s="204"/>
      <c r="OXF19" s="184"/>
      <c r="OXG19" s="194"/>
      <c r="OXH19" s="194"/>
      <c r="OXI19" s="204"/>
      <c r="OXJ19" s="184"/>
      <c r="OXK19" s="194"/>
      <c r="OXL19" s="194"/>
      <c r="OXM19" s="204"/>
      <c r="OXN19" s="184"/>
      <c r="OXO19" s="194"/>
      <c r="OXP19" s="194"/>
      <c r="OXQ19" s="204"/>
      <c r="OXR19" s="184"/>
      <c r="OXS19" s="194"/>
      <c r="OXT19" s="194"/>
      <c r="OXU19" s="204"/>
      <c r="OXV19" s="184"/>
      <c r="OXW19" s="194"/>
      <c r="OXX19" s="194"/>
      <c r="OXY19" s="204"/>
      <c r="OXZ19" s="184"/>
      <c r="OYA19" s="194"/>
      <c r="OYB19" s="194"/>
      <c r="OYC19" s="204"/>
      <c r="OYD19" s="184"/>
      <c r="OYE19" s="194"/>
      <c r="OYF19" s="194"/>
      <c r="OYG19" s="204"/>
      <c r="OYH19" s="184"/>
      <c r="OYI19" s="194"/>
      <c r="OYJ19" s="194"/>
      <c r="OYK19" s="204"/>
      <c r="OYL19" s="184"/>
      <c r="OYM19" s="194"/>
      <c r="OYN19" s="194"/>
      <c r="OYO19" s="204"/>
      <c r="OYP19" s="184"/>
      <c r="OYQ19" s="194"/>
      <c r="OYR19" s="194"/>
      <c r="OYS19" s="204"/>
      <c r="OYT19" s="184"/>
      <c r="OYU19" s="194"/>
      <c r="OYV19" s="194"/>
      <c r="OYW19" s="204"/>
      <c r="OYX19" s="184"/>
      <c r="OYY19" s="194"/>
      <c r="OYZ19" s="194"/>
      <c r="OZA19" s="204"/>
      <c r="OZB19" s="184"/>
      <c r="OZC19" s="194"/>
      <c r="OZD19" s="194"/>
      <c r="OZE19" s="204"/>
      <c r="OZF19" s="184"/>
      <c r="OZG19" s="194"/>
      <c r="OZH19" s="194"/>
      <c r="OZI19" s="204"/>
      <c r="OZJ19" s="184"/>
      <c r="OZK19" s="194"/>
      <c r="OZL19" s="194"/>
      <c r="OZM19" s="204"/>
      <c r="OZN19" s="184"/>
      <c r="OZO19" s="194"/>
      <c r="OZP19" s="194"/>
      <c r="OZQ19" s="204"/>
      <c r="OZR19" s="184"/>
      <c r="OZS19" s="194"/>
      <c r="OZT19" s="194"/>
      <c r="OZU19" s="204"/>
      <c r="OZV19" s="184"/>
      <c r="OZW19" s="194"/>
      <c r="OZX19" s="194"/>
      <c r="OZY19" s="204"/>
      <c r="OZZ19" s="184"/>
      <c r="PAA19" s="194"/>
      <c r="PAB19" s="194"/>
      <c r="PAC19" s="204"/>
      <c r="PAD19" s="184"/>
      <c r="PAE19" s="194"/>
      <c r="PAF19" s="194"/>
      <c r="PAG19" s="204"/>
      <c r="PAH19" s="184"/>
      <c r="PAI19" s="194"/>
      <c r="PAJ19" s="194"/>
      <c r="PAK19" s="204"/>
      <c r="PAL19" s="184"/>
      <c r="PAM19" s="194"/>
      <c r="PAN19" s="194"/>
      <c r="PAO19" s="204"/>
      <c r="PAP19" s="184"/>
      <c r="PAQ19" s="194"/>
      <c r="PAR19" s="194"/>
      <c r="PAS19" s="204"/>
      <c r="PAT19" s="184"/>
      <c r="PAU19" s="194"/>
      <c r="PAV19" s="194"/>
      <c r="PAW19" s="204"/>
      <c r="PAX19" s="184"/>
      <c r="PAY19" s="194"/>
      <c r="PAZ19" s="194"/>
      <c r="PBA19" s="204"/>
      <c r="PBB19" s="184"/>
      <c r="PBC19" s="194"/>
      <c r="PBD19" s="194"/>
      <c r="PBE19" s="204"/>
      <c r="PBF19" s="184"/>
      <c r="PBG19" s="194"/>
      <c r="PBH19" s="194"/>
      <c r="PBI19" s="204"/>
      <c r="PBJ19" s="184"/>
      <c r="PBK19" s="194"/>
      <c r="PBL19" s="194"/>
      <c r="PBM19" s="204"/>
      <c r="PBN19" s="184"/>
      <c r="PBO19" s="194"/>
      <c r="PBP19" s="194"/>
      <c r="PBQ19" s="204"/>
      <c r="PBR19" s="184"/>
      <c r="PBS19" s="194"/>
      <c r="PBT19" s="194"/>
      <c r="PBU19" s="204"/>
      <c r="PBV19" s="184"/>
      <c r="PBW19" s="194"/>
      <c r="PBX19" s="194"/>
      <c r="PBY19" s="204"/>
      <c r="PBZ19" s="184"/>
      <c r="PCA19" s="194"/>
      <c r="PCB19" s="194"/>
      <c r="PCC19" s="204"/>
      <c r="PCD19" s="184"/>
      <c r="PCE19" s="194"/>
      <c r="PCF19" s="194"/>
      <c r="PCG19" s="204"/>
      <c r="PCH19" s="184"/>
      <c r="PCI19" s="194"/>
      <c r="PCJ19" s="194"/>
      <c r="PCK19" s="204"/>
      <c r="PCL19" s="184"/>
      <c r="PCM19" s="194"/>
      <c r="PCN19" s="194"/>
      <c r="PCO19" s="204"/>
      <c r="PCP19" s="184"/>
      <c r="PCQ19" s="194"/>
      <c r="PCR19" s="194"/>
      <c r="PCS19" s="204"/>
      <c r="PCT19" s="184"/>
      <c r="PCU19" s="194"/>
      <c r="PCV19" s="194"/>
      <c r="PCW19" s="204"/>
      <c r="PCX19" s="184"/>
      <c r="PCY19" s="194"/>
      <c r="PCZ19" s="194"/>
      <c r="PDA19" s="204"/>
      <c r="PDB19" s="184"/>
      <c r="PDC19" s="194"/>
      <c r="PDD19" s="194"/>
      <c r="PDE19" s="204"/>
      <c r="PDF19" s="184"/>
      <c r="PDG19" s="194"/>
      <c r="PDH19" s="194"/>
      <c r="PDI19" s="204"/>
      <c r="PDJ19" s="184"/>
      <c r="PDK19" s="194"/>
      <c r="PDL19" s="194"/>
      <c r="PDM19" s="204"/>
      <c r="PDN19" s="184"/>
      <c r="PDO19" s="194"/>
      <c r="PDP19" s="194"/>
      <c r="PDQ19" s="204"/>
      <c r="PDR19" s="184"/>
      <c r="PDS19" s="194"/>
      <c r="PDT19" s="194"/>
      <c r="PDU19" s="204"/>
      <c r="PDV19" s="184"/>
      <c r="PDW19" s="194"/>
      <c r="PDX19" s="194"/>
      <c r="PDY19" s="204"/>
      <c r="PDZ19" s="184"/>
      <c r="PEA19" s="194"/>
      <c r="PEB19" s="194"/>
      <c r="PEC19" s="204"/>
      <c r="PED19" s="184"/>
      <c r="PEE19" s="194"/>
      <c r="PEF19" s="194"/>
      <c r="PEG19" s="204"/>
      <c r="PEH19" s="184"/>
      <c r="PEI19" s="194"/>
      <c r="PEJ19" s="194"/>
      <c r="PEK19" s="204"/>
      <c r="PEL19" s="184"/>
      <c r="PEM19" s="194"/>
      <c r="PEN19" s="194"/>
      <c r="PEO19" s="204"/>
      <c r="PEP19" s="184"/>
      <c r="PEQ19" s="194"/>
      <c r="PER19" s="194"/>
      <c r="PES19" s="204"/>
      <c r="PET19" s="184"/>
      <c r="PEU19" s="194"/>
      <c r="PEV19" s="194"/>
      <c r="PEW19" s="204"/>
      <c r="PEX19" s="184"/>
      <c r="PEY19" s="194"/>
      <c r="PEZ19" s="194"/>
      <c r="PFA19" s="204"/>
      <c r="PFB19" s="184"/>
      <c r="PFC19" s="194"/>
      <c r="PFD19" s="194"/>
      <c r="PFE19" s="204"/>
      <c r="PFF19" s="184"/>
      <c r="PFG19" s="194"/>
      <c r="PFH19" s="194"/>
      <c r="PFI19" s="204"/>
      <c r="PFJ19" s="184"/>
      <c r="PFK19" s="194"/>
      <c r="PFL19" s="194"/>
      <c r="PFM19" s="204"/>
      <c r="PFN19" s="184"/>
      <c r="PFO19" s="194"/>
      <c r="PFP19" s="194"/>
      <c r="PFQ19" s="204"/>
      <c r="PFR19" s="184"/>
      <c r="PFS19" s="194"/>
      <c r="PFT19" s="194"/>
      <c r="PFU19" s="204"/>
      <c r="PFV19" s="184"/>
      <c r="PFW19" s="194"/>
      <c r="PFX19" s="194"/>
      <c r="PFY19" s="204"/>
      <c r="PFZ19" s="184"/>
      <c r="PGA19" s="194"/>
      <c r="PGB19" s="194"/>
      <c r="PGC19" s="204"/>
      <c r="PGD19" s="184"/>
      <c r="PGE19" s="194"/>
      <c r="PGF19" s="194"/>
      <c r="PGG19" s="204"/>
      <c r="PGH19" s="184"/>
      <c r="PGI19" s="194"/>
      <c r="PGJ19" s="194"/>
      <c r="PGK19" s="204"/>
      <c r="PGL19" s="184"/>
      <c r="PGM19" s="194"/>
      <c r="PGN19" s="194"/>
      <c r="PGO19" s="204"/>
      <c r="PGP19" s="184"/>
      <c r="PGQ19" s="194"/>
      <c r="PGR19" s="194"/>
      <c r="PGS19" s="204"/>
      <c r="PGT19" s="184"/>
      <c r="PGU19" s="194"/>
      <c r="PGV19" s="194"/>
      <c r="PGW19" s="204"/>
      <c r="PGX19" s="184"/>
      <c r="PGY19" s="194"/>
      <c r="PGZ19" s="194"/>
      <c r="PHA19" s="204"/>
      <c r="PHB19" s="184"/>
      <c r="PHC19" s="194"/>
      <c r="PHD19" s="194"/>
      <c r="PHE19" s="204"/>
      <c r="PHF19" s="184"/>
      <c r="PHG19" s="194"/>
      <c r="PHH19" s="194"/>
      <c r="PHI19" s="204"/>
      <c r="PHJ19" s="184"/>
      <c r="PHK19" s="194"/>
      <c r="PHL19" s="194"/>
      <c r="PHM19" s="204"/>
      <c r="PHN19" s="184"/>
      <c r="PHO19" s="194"/>
      <c r="PHP19" s="194"/>
      <c r="PHQ19" s="204"/>
      <c r="PHR19" s="184"/>
      <c r="PHS19" s="194"/>
      <c r="PHT19" s="194"/>
      <c r="PHU19" s="204"/>
      <c r="PHV19" s="184"/>
      <c r="PHW19" s="194"/>
      <c r="PHX19" s="194"/>
      <c r="PHY19" s="204"/>
      <c r="PHZ19" s="184"/>
      <c r="PIA19" s="194"/>
      <c r="PIB19" s="194"/>
      <c r="PIC19" s="204"/>
      <c r="PID19" s="184"/>
      <c r="PIE19" s="194"/>
      <c r="PIF19" s="194"/>
      <c r="PIG19" s="204"/>
      <c r="PIH19" s="184"/>
      <c r="PII19" s="194"/>
      <c r="PIJ19" s="194"/>
      <c r="PIK19" s="204"/>
      <c r="PIL19" s="184"/>
      <c r="PIM19" s="194"/>
      <c r="PIN19" s="194"/>
      <c r="PIO19" s="204"/>
      <c r="PIP19" s="184"/>
      <c r="PIQ19" s="194"/>
      <c r="PIR19" s="194"/>
      <c r="PIS19" s="204"/>
      <c r="PIT19" s="184"/>
      <c r="PIU19" s="194"/>
      <c r="PIV19" s="194"/>
      <c r="PIW19" s="204"/>
      <c r="PIX19" s="184"/>
      <c r="PIY19" s="194"/>
      <c r="PIZ19" s="194"/>
      <c r="PJA19" s="204"/>
      <c r="PJB19" s="184"/>
      <c r="PJC19" s="194"/>
      <c r="PJD19" s="194"/>
      <c r="PJE19" s="204"/>
      <c r="PJF19" s="184"/>
      <c r="PJG19" s="194"/>
      <c r="PJH19" s="194"/>
      <c r="PJI19" s="204"/>
      <c r="PJJ19" s="184"/>
      <c r="PJK19" s="194"/>
      <c r="PJL19" s="194"/>
      <c r="PJM19" s="204"/>
      <c r="PJN19" s="184"/>
      <c r="PJO19" s="194"/>
      <c r="PJP19" s="194"/>
      <c r="PJQ19" s="204"/>
      <c r="PJR19" s="184"/>
      <c r="PJS19" s="194"/>
      <c r="PJT19" s="194"/>
      <c r="PJU19" s="204"/>
      <c r="PJV19" s="184"/>
      <c r="PJW19" s="194"/>
      <c r="PJX19" s="194"/>
      <c r="PJY19" s="204"/>
      <c r="PJZ19" s="184"/>
      <c r="PKA19" s="194"/>
      <c r="PKB19" s="194"/>
      <c r="PKC19" s="204"/>
      <c r="PKD19" s="184"/>
      <c r="PKE19" s="194"/>
      <c r="PKF19" s="194"/>
      <c r="PKG19" s="204"/>
      <c r="PKH19" s="184"/>
      <c r="PKI19" s="194"/>
      <c r="PKJ19" s="194"/>
      <c r="PKK19" s="204"/>
      <c r="PKL19" s="184"/>
      <c r="PKM19" s="194"/>
      <c r="PKN19" s="194"/>
      <c r="PKO19" s="204"/>
      <c r="PKP19" s="184"/>
      <c r="PKQ19" s="194"/>
      <c r="PKR19" s="194"/>
      <c r="PKS19" s="204"/>
      <c r="PKT19" s="184"/>
      <c r="PKU19" s="194"/>
      <c r="PKV19" s="194"/>
      <c r="PKW19" s="204"/>
      <c r="PKX19" s="184"/>
      <c r="PKY19" s="194"/>
      <c r="PKZ19" s="194"/>
      <c r="PLA19" s="204"/>
      <c r="PLB19" s="184"/>
      <c r="PLC19" s="194"/>
      <c r="PLD19" s="194"/>
      <c r="PLE19" s="204"/>
      <c r="PLF19" s="184"/>
      <c r="PLG19" s="194"/>
      <c r="PLH19" s="194"/>
      <c r="PLI19" s="204"/>
      <c r="PLJ19" s="184"/>
      <c r="PLK19" s="194"/>
      <c r="PLL19" s="194"/>
      <c r="PLM19" s="204"/>
      <c r="PLN19" s="184"/>
      <c r="PLO19" s="194"/>
      <c r="PLP19" s="194"/>
      <c r="PLQ19" s="204"/>
      <c r="PLR19" s="184"/>
      <c r="PLS19" s="194"/>
      <c r="PLT19" s="194"/>
      <c r="PLU19" s="204"/>
      <c r="PLV19" s="184"/>
      <c r="PLW19" s="194"/>
      <c r="PLX19" s="194"/>
      <c r="PLY19" s="204"/>
      <c r="PLZ19" s="184"/>
      <c r="PMA19" s="194"/>
      <c r="PMB19" s="194"/>
      <c r="PMC19" s="204"/>
      <c r="PMD19" s="184"/>
      <c r="PME19" s="194"/>
      <c r="PMF19" s="194"/>
      <c r="PMG19" s="204"/>
      <c r="PMH19" s="184"/>
      <c r="PMI19" s="194"/>
      <c r="PMJ19" s="194"/>
      <c r="PMK19" s="204"/>
      <c r="PML19" s="184"/>
      <c r="PMM19" s="194"/>
      <c r="PMN19" s="194"/>
      <c r="PMO19" s="204"/>
      <c r="PMP19" s="184"/>
      <c r="PMQ19" s="194"/>
      <c r="PMR19" s="194"/>
      <c r="PMS19" s="204"/>
      <c r="PMT19" s="184"/>
      <c r="PMU19" s="194"/>
      <c r="PMV19" s="194"/>
      <c r="PMW19" s="204"/>
      <c r="PMX19" s="184"/>
      <c r="PMY19" s="194"/>
      <c r="PMZ19" s="194"/>
      <c r="PNA19" s="204"/>
      <c r="PNB19" s="184"/>
      <c r="PNC19" s="194"/>
      <c r="PND19" s="194"/>
      <c r="PNE19" s="204"/>
      <c r="PNF19" s="184"/>
      <c r="PNG19" s="194"/>
      <c r="PNH19" s="194"/>
      <c r="PNI19" s="204"/>
      <c r="PNJ19" s="184"/>
      <c r="PNK19" s="194"/>
      <c r="PNL19" s="194"/>
      <c r="PNM19" s="204"/>
      <c r="PNN19" s="184"/>
      <c r="PNO19" s="194"/>
      <c r="PNP19" s="194"/>
      <c r="PNQ19" s="204"/>
      <c r="PNR19" s="184"/>
      <c r="PNS19" s="194"/>
      <c r="PNT19" s="194"/>
      <c r="PNU19" s="204"/>
      <c r="PNV19" s="184"/>
      <c r="PNW19" s="194"/>
      <c r="PNX19" s="194"/>
      <c r="PNY19" s="204"/>
      <c r="PNZ19" s="184"/>
      <c r="POA19" s="194"/>
      <c r="POB19" s="194"/>
      <c r="POC19" s="204"/>
      <c r="POD19" s="184"/>
      <c r="POE19" s="194"/>
      <c r="POF19" s="194"/>
      <c r="POG19" s="204"/>
      <c r="POH19" s="184"/>
      <c r="POI19" s="194"/>
      <c r="POJ19" s="194"/>
      <c r="POK19" s="204"/>
      <c r="POL19" s="184"/>
      <c r="POM19" s="194"/>
      <c r="PON19" s="194"/>
      <c r="POO19" s="204"/>
      <c r="POP19" s="184"/>
      <c r="POQ19" s="194"/>
      <c r="POR19" s="194"/>
      <c r="POS19" s="204"/>
      <c r="POT19" s="184"/>
      <c r="POU19" s="194"/>
      <c r="POV19" s="194"/>
      <c r="POW19" s="204"/>
      <c r="POX19" s="184"/>
      <c r="POY19" s="194"/>
      <c r="POZ19" s="194"/>
      <c r="PPA19" s="204"/>
      <c r="PPB19" s="184"/>
      <c r="PPC19" s="194"/>
      <c r="PPD19" s="194"/>
      <c r="PPE19" s="204"/>
      <c r="PPF19" s="184"/>
      <c r="PPG19" s="194"/>
      <c r="PPH19" s="194"/>
      <c r="PPI19" s="204"/>
      <c r="PPJ19" s="184"/>
      <c r="PPK19" s="194"/>
      <c r="PPL19" s="194"/>
      <c r="PPM19" s="204"/>
      <c r="PPN19" s="184"/>
      <c r="PPO19" s="194"/>
      <c r="PPP19" s="194"/>
      <c r="PPQ19" s="204"/>
      <c r="PPR19" s="184"/>
      <c r="PPS19" s="194"/>
      <c r="PPT19" s="194"/>
      <c r="PPU19" s="204"/>
      <c r="PPV19" s="184"/>
      <c r="PPW19" s="194"/>
      <c r="PPX19" s="194"/>
      <c r="PPY19" s="204"/>
      <c r="PPZ19" s="184"/>
      <c r="PQA19" s="194"/>
      <c r="PQB19" s="194"/>
      <c r="PQC19" s="204"/>
      <c r="PQD19" s="184"/>
      <c r="PQE19" s="194"/>
      <c r="PQF19" s="194"/>
      <c r="PQG19" s="204"/>
      <c r="PQH19" s="184"/>
      <c r="PQI19" s="194"/>
      <c r="PQJ19" s="194"/>
      <c r="PQK19" s="204"/>
      <c r="PQL19" s="184"/>
      <c r="PQM19" s="194"/>
      <c r="PQN19" s="194"/>
      <c r="PQO19" s="204"/>
      <c r="PQP19" s="184"/>
      <c r="PQQ19" s="194"/>
      <c r="PQR19" s="194"/>
      <c r="PQS19" s="204"/>
      <c r="PQT19" s="184"/>
      <c r="PQU19" s="194"/>
      <c r="PQV19" s="194"/>
      <c r="PQW19" s="204"/>
      <c r="PQX19" s="184"/>
      <c r="PQY19" s="194"/>
      <c r="PQZ19" s="194"/>
      <c r="PRA19" s="204"/>
      <c r="PRB19" s="184"/>
      <c r="PRC19" s="194"/>
      <c r="PRD19" s="194"/>
      <c r="PRE19" s="204"/>
      <c r="PRF19" s="184"/>
      <c r="PRG19" s="194"/>
      <c r="PRH19" s="194"/>
      <c r="PRI19" s="204"/>
      <c r="PRJ19" s="184"/>
      <c r="PRK19" s="194"/>
      <c r="PRL19" s="194"/>
      <c r="PRM19" s="204"/>
      <c r="PRN19" s="184"/>
      <c r="PRO19" s="194"/>
      <c r="PRP19" s="194"/>
      <c r="PRQ19" s="204"/>
      <c r="PRR19" s="184"/>
      <c r="PRS19" s="194"/>
      <c r="PRT19" s="194"/>
      <c r="PRU19" s="204"/>
      <c r="PRV19" s="184"/>
      <c r="PRW19" s="194"/>
      <c r="PRX19" s="194"/>
      <c r="PRY19" s="204"/>
      <c r="PRZ19" s="184"/>
      <c r="PSA19" s="194"/>
      <c r="PSB19" s="194"/>
      <c r="PSC19" s="204"/>
      <c r="PSD19" s="184"/>
      <c r="PSE19" s="194"/>
      <c r="PSF19" s="194"/>
      <c r="PSG19" s="204"/>
      <c r="PSH19" s="184"/>
      <c r="PSI19" s="194"/>
      <c r="PSJ19" s="194"/>
      <c r="PSK19" s="204"/>
      <c r="PSL19" s="184"/>
      <c r="PSM19" s="194"/>
      <c r="PSN19" s="194"/>
      <c r="PSO19" s="204"/>
      <c r="PSP19" s="184"/>
      <c r="PSQ19" s="194"/>
      <c r="PSR19" s="194"/>
      <c r="PSS19" s="204"/>
      <c r="PST19" s="184"/>
      <c r="PSU19" s="194"/>
      <c r="PSV19" s="194"/>
      <c r="PSW19" s="204"/>
      <c r="PSX19" s="184"/>
      <c r="PSY19" s="194"/>
      <c r="PSZ19" s="194"/>
      <c r="PTA19" s="204"/>
      <c r="PTB19" s="184"/>
      <c r="PTC19" s="194"/>
      <c r="PTD19" s="194"/>
      <c r="PTE19" s="204"/>
      <c r="PTF19" s="184"/>
      <c r="PTG19" s="194"/>
      <c r="PTH19" s="194"/>
      <c r="PTI19" s="204"/>
      <c r="PTJ19" s="184"/>
      <c r="PTK19" s="194"/>
      <c r="PTL19" s="194"/>
      <c r="PTM19" s="204"/>
      <c r="PTN19" s="184"/>
      <c r="PTO19" s="194"/>
      <c r="PTP19" s="194"/>
      <c r="PTQ19" s="204"/>
      <c r="PTR19" s="184"/>
      <c r="PTS19" s="194"/>
      <c r="PTT19" s="194"/>
      <c r="PTU19" s="204"/>
      <c r="PTV19" s="184"/>
      <c r="PTW19" s="194"/>
      <c r="PTX19" s="194"/>
      <c r="PTY19" s="204"/>
      <c r="PTZ19" s="184"/>
      <c r="PUA19" s="194"/>
      <c r="PUB19" s="194"/>
      <c r="PUC19" s="204"/>
      <c r="PUD19" s="184"/>
      <c r="PUE19" s="194"/>
      <c r="PUF19" s="194"/>
      <c r="PUG19" s="204"/>
      <c r="PUH19" s="184"/>
      <c r="PUI19" s="194"/>
      <c r="PUJ19" s="194"/>
      <c r="PUK19" s="204"/>
      <c r="PUL19" s="184"/>
      <c r="PUM19" s="194"/>
      <c r="PUN19" s="194"/>
      <c r="PUO19" s="204"/>
      <c r="PUP19" s="184"/>
      <c r="PUQ19" s="194"/>
      <c r="PUR19" s="194"/>
      <c r="PUS19" s="204"/>
      <c r="PUT19" s="184"/>
      <c r="PUU19" s="194"/>
      <c r="PUV19" s="194"/>
      <c r="PUW19" s="204"/>
      <c r="PUX19" s="184"/>
      <c r="PUY19" s="194"/>
      <c r="PUZ19" s="194"/>
      <c r="PVA19" s="204"/>
      <c r="PVB19" s="184"/>
      <c r="PVC19" s="194"/>
      <c r="PVD19" s="194"/>
      <c r="PVE19" s="204"/>
      <c r="PVF19" s="184"/>
      <c r="PVG19" s="194"/>
      <c r="PVH19" s="194"/>
      <c r="PVI19" s="204"/>
      <c r="PVJ19" s="184"/>
      <c r="PVK19" s="194"/>
      <c r="PVL19" s="194"/>
      <c r="PVM19" s="204"/>
      <c r="PVN19" s="184"/>
      <c r="PVO19" s="194"/>
      <c r="PVP19" s="194"/>
      <c r="PVQ19" s="204"/>
      <c r="PVR19" s="184"/>
      <c r="PVS19" s="194"/>
      <c r="PVT19" s="194"/>
      <c r="PVU19" s="204"/>
      <c r="PVV19" s="184"/>
      <c r="PVW19" s="194"/>
      <c r="PVX19" s="194"/>
      <c r="PVY19" s="204"/>
      <c r="PVZ19" s="184"/>
      <c r="PWA19" s="194"/>
      <c r="PWB19" s="194"/>
      <c r="PWC19" s="204"/>
      <c r="PWD19" s="184"/>
      <c r="PWE19" s="194"/>
      <c r="PWF19" s="194"/>
      <c r="PWG19" s="204"/>
      <c r="PWH19" s="184"/>
      <c r="PWI19" s="194"/>
      <c r="PWJ19" s="194"/>
      <c r="PWK19" s="204"/>
      <c r="PWL19" s="184"/>
      <c r="PWM19" s="194"/>
      <c r="PWN19" s="194"/>
      <c r="PWO19" s="204"/>
      <c r="PWP19" s="184"/>
      <c r="PWQ19" s="194"/>
      <c r="PWR19" s="194"/>
      <c r="PWS19" s="204"/>
      <c r="PWT19" s="184"/>
      <c r="PWU19" s="194"/>
      <c r="PWV19" s="194"/>
      <c r="PWW19" s="204"/>
      <c r="PWX19" s="184"/>
      <c r="PWY19" s="194"/>
      <c r="PWZ19" s="194"/>
      <c r="PXA19" s="204"/>
      <c r="PXB19" s="184"/>
      <c r="PXC19" s="194"/>
      <c r="PXD19" s="194"/>
      <c r="PXE19" s="204"/>
      <c r="PXF19" s="184"/>
      <c r="PXG19" s="194"/>
      <c r="PXH19" s="194"/>
      <c r="PXI19" s="204"/>
      <c r="PXJ19" s="184"/>
      <c r="PXK19" s="194"/>
      <c r="PXL19" s="194"/>
      <c r="PXM19" s="204"/>
      <c r="PXN19" s="184"/>
      <c r="PXO19" s="194"/>
      <c r="PXP19" s="194"/>
      <c r="PXQ19" s="204"/>
      <c r="PXR19" s="184"/>
      <c r="PXS19" s="194"/>
      <c r="PXT19" s="194"/>
      <c r="PXU19" s="204"/>
      <c r="PXV19" s="184"/>
      <c r="PXW19" s="194"/>
      <c r="PXX19" s="194"/>
      <c r="PXY19" s="204"/>
      <c r="PXZ19" s="184"/>
      <c r="PYA19" s="194"/>
      <c r="PYB19" s="194"/>
      <c r="PYC19" s="204"/>
      <c r="PYD19" s="184"/>
      <c r="PYE19" s="194"/>
      <c r="PYF19" s="194"/>
      <c r="PYG19" s="204"/>
      <c r="PYH19" s="184"/>
      <c r="PYI19" s="194"/>
      <c r="PYJ19" s="194"/>
      <c r="PYK19" s="204"/>
      <c r="PYL19" s="184"/>
      <c r="PYM19" s="194"/>
      <c r="PYN19" s="194"/>
      <c r="PYO19" s="204"/>
      <c r="PYP19" s="184"/>
      <c r="PYQ19" s="194"/>
      <c r="PYR19" s="194"/>
      <c r="PYS19" s="204"/>
      <c r="PYT19" s="184"/>
      <c r="PYU19" s="194"/>
      <c r="PYV19" s="194"/>
      <c r="PYW19" s="204"/>
      <c r="PYX19" s="184"/>
      <c r="PYY19" s="194"/>
      <c r="PYZ19" s="194"/>
      <c r="PZA19" s="204"/>
      <c r="PZB19" s="184"/>
      <c r="PZC19" s="194"/>
      <c r="PZD19" s="194"/>
      <c r="PZE19" s="204"/>
      <c r="PZF19" s="184"/>
      <c r="PZG19" s="194"/>
      <c r="PZH19" s="194"/>
      <c r="PZI19" s="204"/>
      <c r="PZJ19" s="184"/>
      <c r="PZK19" s="194"/>
      <c r="PZL19" s="194"/>
      <c r="PZM19" s="204"/>
      <c r="PZN19" s="184"/>
      <c r="PZO19" s="194"/>
      <c r="PZP19" s="194"/>
      <c r="PZQ19" s="204"/>
      <c r="PZR19" s="184"/>
      <c r="PZS19" s="194"/>
      <c r="PZT19" s="194"/>
      <c r="PZU19" s="204"/>
      <c r="PZV19" s="184"/>
      <c r="PZW19" s="194"/>
      <c r="PZX19" s="194"/>
      <c r="PZY19" s="204"/>
      <c r="PZZ19" s="184"/>
      <c r="QAA19" s="194"/>
      <c r="QAB19" s="194"/>
      <c r="QAC19" s="204"/>
      <c r="QAD19" s="184"/>
      <c r="QAE19" s="194"/>
      <c r="QAF19" s="194"/>
      <c r="QAG19" s="204"/>
      <c r="QAH19" s="184"/>
      <c r="QAI19" s="194"/>
      <c r="QAJ19" s="194"/>
      <c r="QAK19" s="204"/>
      <c r="QAL19" s="184"/>
      <c r="QAM19" s="194"/>
      <c r="QAN19" s="194"/>
      <c r="QAO19" s="204"/>
      <c r="QAP19" s="184"/>
      <c r="QAQ19" s="194"/>
      <c r="QAR19" s="194"/>
      <c r="QAS19" s="204"/>
      <c r="QAT19" s="184"/>
      <c r="QAU19" s="194"/>
      <c r="QAV19" s="194"/>
      <c r="QAW19" s="204"/>
      <c r="QAX19" s="184"/>
      <c r="QAY19" s="194"/>
      <c r="QAZ19" s="194"/>
      <c r="QBA19" s="204"/>
      <c r="QBB19" s="184"/>
      <c r="QBC19" s="194"/>
      <c r="QBD19" s="194"/>
      <c r="QBE19" s="204"/>
      <c r="QBF19" s="184"/>
      <c r="QBG19" s="194"/>
      <c r="QBH19" s="194"/>
      <c r="QBI19" s="204"/>
      <c r="QBJ19" s="184"/>
      <c r="QBK19" s="194"/>
      <c r="QBL19" s="194"/>
      <c r="QBM19" s="204"/>
      <c r="QBN19" s="184"/>
      <c r="QBO19" s="194"/>
      <c r="QBP19" s="194"/>
      <c r="QBQ19" s="204"/>
      <c r="QBR19" s="184"/>
      <c r="QBS19" s="194"/>
      <c r="QBT19" s="194"/>
      <c r="QBU19" s="204"/>
      <c r="QBV19" s="184"/>
      <c r="QBW19" s="194"/>
      <c r="QBX19" s="194"/>
      <c r="QBY19" s="204"/>
      <c r="QBZ19" s="184"/>
      <c r="QCA19" s="194"/>
      <c r="QCB19" s="194"/>
      <c r="QCC19" s="204"/>
      <c r="QCD19" s="184"/>
      <c r="QCE19" s="194"/>
      <c r="QCF19" s="194"/>
      <c r="QCG19" s="204"/>
      <c r="QCH19" s="184"/>
      <c r="QCI19" s="194"/>
      <c r="QCJ19" s="194"/>
      <c r="QCK19" s="204"/>
      <c r="QCL19" s="184"/>
      <c r="QCM19" s="194"/>
      <c r="QCN19" s="194"/>
      <c r="QCO19" s="204"/>
      <c r="QCP19" s="184"/>
      <c r="QCQ19" s="194"/>
      <c r="QCR19" s="194"/>
      <c r="QCS19" s="204"/>
      <c r="QCT19" s="184"/>
      <c r="QCU19" s="194"/>
      <c r="QCV19" s="194"/>
      <c r="QCW19" s="204"/>
      <c r="QCX19" s="184"/>
      <c r="QCY19" s="194"/>
      <c r="QCZ19" s="194"/>
      <c r="QDA19" s="204"/>
      <c r="QDB19" s="184"/>
      <c r="QDC19" s="194"/>
      <c r="QDD19" s="194"/>
      <c r="QDE19" s="204"/>
      <c r="QDF19" s="184"/>
      <c r="QDG19" s="194"/>
      <c r="QDH19" s="194"/>
      <c r="QDI19" s="204"/>
      <c r="QDJ19" s="184"/>
      <c r="QDK19" s="194"/>
      <c r="QDL19" s="194"/>
      <c r="QDM19" s="204"/>
      <c r="QDN19" s="184"/>
      <c r="QDO19" s="194"/>
      <c r="QDP19" s="194"/>
      <c r="QDQ19" s="204"/>
      <c r="QDR19" s="184"/>
      <c r="QDS19" s="194"/>
      <c r="QDT19" s="194"/>
      <c r="QDU19" s="204"/>
      <c r="QDV19" s="184"/>
      <c r="QDW19" s="194"/>
      <c r="QDX19" s="194"/>
      <c r="QDY19" s="204"/>
      <c r="QDZ19" s="184"/>
      <c r="QEA19" s="194"/>
      <c r="QEB19" s="194"/>
      <c r="QEC19" s="204"/>
      <c r="QED19" s="184"/>
      <c r="QEE19" s="194"/>
      <c r="QEF19" s="194"/>
      <c r="QEG19" s="204"/>
      <c r="QEH19" s="184"/>
      <c r="QEI19" s="194"/>
      <c r="QEJ19" s="194"/>
      <c r="QEK19" s="204"/>
      <c r="QEL19" s="184"/>
      <c r="QEM19" s="194"/>
      <c r="QEN19" s="194"/>
      <c r="QEO19" s="204"/>
      <c r="QEP19" s="184"/>
      <c r="QEQ19" s="194"/>
      <c r="QER19" s="194"/>
      <c r="QES19" s="204"/>
      <c r="QET19" s="184"/>
      <c r="QEU19" s="194"/>
      <c r="QEV19" s="194"/>
      <c r="QEW19" s="204"/>
      <c r="QEX19" s="184"/>
      <c r="QEY19" s="194"/>
      <c r="QEZ19" s="194"/>
      <c r="QFA19" s="204"/>
      <c r="QFB19" s="184"/>
      <c r="QFC19" s="194"/>
      <c r="QFD19" s="194"/>
      <c r="QFE19" s="204"/>
      <c r="QFF19" s="184"/>
      <c r="QFG19" s="194"/>
      <c r="QFH19" s="194"/>
      <c r="QFI19" s="204"/>
      <c r="QFJ19" s="184"/>
      <c r="QFK19" s="194"/>
      <c r="QFL19" s="194"/>
      <c r="QFM19" s="204"/>
      <c r="QFN19" s="184"/>
      <c r="QFO19" s="194"/>
      <c r="QFP19" s="194"/>
      <c r="QFQ19" s="204"/>
      <c r="QFR19" s="184"/>
      <c r="QFS19" s="194"/>
      <c r="QFT19" s="194"/>
      <c r="QFU19" s="204"/>
      <c r="QFV19" s="184"/>
      <c r="QFW19" s="194"/>
      <c r="QFX19" s="194"/>
      <c r="QFY19" s="204"/>
      <c r="QFZ19" s="184"/>
      <c r="QGA19" s="194"/>
      <c r="QGB19" s="194"/>
      <c r="QGC19" s="204"/>
      <c r="QGD19" s="184"/>
      <c r="QGE19" s="194"/>
      <c r="QGF19" s="194"/>
      <c r="QGG19" s="204"/>
      <c r="QGH19" s="184"/>
      <c r="QGI19" s="194"/>
      <c r="QGJ19" s="194"/>
      <c r="QGK19" s="204"/>
      <c r="QGL19" s="184"/>
      <c r="QGM19" s="194"/>
      <c r="QGN19" s="194"/>
      <c r="QGO19" s="204"/>
      <c r="QGP19" s="184"/>
      <c r="QGQ19" s="194"/>
      <c r="QGR19" s="194"/>
      <c r="QGS19" s="204"/>
      <c r="QGT19" s="184"/>
      <c r="QGU19" s="194"/>
      <c r="QGV19" s="194"/>
      <c r="QGW19" s="204"/>
      <c r="QGX19" s="184"/>
      <c r="QGY19" s="194"/>
      <c r="QGZ19" s="194"/>
      <c r="QHA19" s="204"/>
      <c r="QHB19" s="184"/>
      <c r="QHC19" s="194"/>
      <c r="QHD19" s="194"/>
      <c r="QHE19" s="204"/>
      <c r="QHF19" s="184"/>
      <c r="QHG19" s="194"/>
      <c r="QHH19" s="194"/>
      <c r="QHI19" s="204"/>
      <c r="QHJ19" s="184"/>
      <c r="QHK19" s="194"/>
      <c r="QHL19" s="194"/>
      <c r="QHM19" s="204"/>
      <c r="QHN19" s="184"/>
      <c r="QHO19" s="194"/>
      <c r="QHP19" s="194"/>
      <c r="QHQ19" s="204"/>
      <c r="QHR19" s="184"/>
      <c r="QHS19" s="194"/>
      <c r="QHT19" s="194"/>
      <c r="QHU19" s="204"/>
      <c r="QHV19" s="184"/>
      <c r="QHW19" s="194"/>
      <c r="QHX19" s="194"/>
      <c r="QHY19" s="204"/>
      <c r="QHZ19" s="184"/>
      <c r="QIA19" s="194"/>
      <c r="QIB19" s="194"/>
      <c r="QIC19" s="204"/>
      <c r="QID19" s="184"/>
      <c r="QIE19" s="194"/>
      <c r="QIF19" s="194"/>
      <c r="QIG19" s="204"/>
      <c r="QIH19" s="184"/>
      <c r="QII19" s="194"/>
      <c r="QIJ19" s="194"/>
      <c r="QIK19" s="204"/>
      <c r="QIL19" s="184"/>
      <c r="QIM19" s="194"/>
      <c r="QIN19" s="194"/>
      <c r="QIO19" s="204"/>
      <c r="QIP19" s="184"/>
      <c r="QIQ19" s="194"/>
      <c r="QIR19" s="194"/>
      <c r="QIS19" s="204"/>
      <c r="QIT19" s="184"/>
      <c r="QIU19" s="194"/>
      <c r="QIV19" s="194"/>
      <c r="QIW19" s="204"/>
      <c r="QIX19" s="184"/>
      <c r="QIY19" s="194"/>
      <c r="QIZ19" s="194"/>
      <c r="QJA19" s="204"/>
      <c r="QJB19" s="184"/>
      <c r="QJC19" s="194"/>
      <c r="QJD19" s="194"/>
      <c r="QJE19" s="204"/>
      <c r="QJF19" s="184"/>
      <c r="QJG19" s="194"/>
      <c r="QJH19" s="194"/>
      <c r="QJI19" s="204"/>
      <c r="QJJ19" s="184"/>
      <c r="QJK19" s="194"/>
      <c r="QJL19" s="194"/>
      <c r="QJM19" s="204"/>
      <c r="QJN19" s="184"/>
      <c r="QJO19" s="194"/>
      <c r="QJP19" s="194"/>
      <c r="QJQ19" s="204"/>
      <c r="QJR19" s="184"/>
      <c r="QJS19" s="194"/>
      <c r="QJT19" s="194"/>
      <c r="QJU19" s="204"/>
      <c r="QJV19" s="184"/>
      <c r="QJW19" s="194"/>
      <c r="QJX19" s="194"/>
      <c r="QJY19" s="204"/>
      <c r="QJZ19" s="184"/>
      <c r="QKA19" s="194"/>
      <c r="QKB19" s="194"/>
      <c r="QKC19" s="204"/>
      <c r="QKD19" s="184"/>
      <c r="QKE19" s="194"/>
      <c r="QKF19" s="194"/>
      <c r="QKG19" s="204"/>
      <c r="QKH19" s="184"/>
      <c r="QKI19" s="194"/>
      <c r="QKJ19" s="194"/>
      <c r="QKK19" s="204"/>
      <c r="QKL19" s="184"/>
      <c r="QKM19" s="194"/>
      <c r="QKN19" s="194"/>
      <c r="QKO19" s="204"/>
      <c r="QKP19" s="184"/>
      <c r="QKQ19" s="194"/>
      <c r="QKR19" s="194"/>
      <c r="QKS19" s="204"/>
      <c r="QKT19" s="184"/>
      <c r="QKU19" s="194"/>
      <c r="QKV19" s="194"/>
      <c r="QKW19" s="204"/>
      <c r="QKX19" s="184"/>
      <c r="QKY19" s="194"/>
      <c r="QKZ19" s="194"/>
      <c r="QLA19" s="204"/>
      <c r="QLB19" s="184"/>
      <c r="QLC19" s="194"/>
      <c r="QLD19" s="194"/>
      <c r="QLE19" s="204"/>
      <c r="QLF19" s="184"/>
      <c r="QLG19" s="194"/>
      <c r="QLH19" s="194"/>
      <c r="QLI19" s="204"/>
      <c r="QLJ19" s="184"/>
      <c r="QLK19" s="194"/>
      <c r="QLL19" s="194"/>
      <c r="QLM19" s="204"/>
      <c r="QLN19" s="184"/>
      <c r="QLO19" s="194"/>
      <c r="QLP19" s="194"/>
      <c r="QLQ19" s="204"/>
      <c r="QLR19" s="184"/>
      <c r="QLS19" s="194"/>
      <c r="QLT19" s="194"/>
      <c r="QLU19" s="204"/>
      <c r="QLV19" s="184"/>
      <c r="QLW19" s="194"/>
      <c r="QLX19" s="194"/>
      <c r="QLY19" s="204"/>
      <c r="QLZ19" s="184"/>
      <c r="QMA19" s="194"/>
      <c r="QMB19" s="194"/>
      <c r="QMC19" s="204"/>
      <c r="QMD19" s="184"/>
      <c r="QME19" s="194"/>
      <c r="QMF19" s="194"/>
      <c r="QMG19" s="204"/>
      <c r="QMH19" s="184"/>
      <c r="QMI19" s="194"/>
      <c r="QMJ19" s="194"/>
      <c r="QMK19" s="204"/>
      <c r="QML19" s="184"/>
      <c r="QMM19" s="194"/>
      <c r="QMN19" s="194"/>
      <c r="QMO19" s="204"/>
      <c r="QMP19" s="184"/>
      <c r="QMQ19" s="194"/>
      <c r="QMR19" s="194"/>
      <c r="QMS19" s="204"/>
      <c r="QMT19" s="184"/>
      <c r="QMU19" s="194"/>
      <c r="QMV19" s="194"/>
      <c r="QMW19" s="204"/>
      <c r="QMX19" s="184"/>
      <c r="QMY19" s="194"/>
      <c r="QMZ19" s="194"/>
      <c r="QNA19" s="204"/>
      <c r="QNB19" s="184"/>
      <c r="QNC19" s="194"/>
      <c r="QND19" s="194"/>
      <c r="QNE19" s="204"/>
      <c r="QNF19" s="184"/>
      <c r="QNG19" s="194"/>
      <c r="QNH19" s="194"/>
      <c r="QNI19" s="204"/>
      <c r="QNJ19" s="184"/>
      <c r="QNK19" s="194"/>
      <c r="QNL19" s="194"/>
      <c r="QNM19" s="204"/>
      <c r="QNN19" s="184"/>
      <c r="QNO19" s="194"/>
      <c r="QNP19" s="194"/>
      <c r="QNQ19" s="204"/>
      <c r="QNR19" s="184"/>
      <c r="QNS19" s="194"/>
      <c r="QNT19" s="194"/>
      <c r="QNU19" s="204"/>
      <c r="QNV19" s="184"/>
      <c r="QNW19" s="194"/>
      <c r="QNX19" s="194"/>
      <c r="QNY19" s="204"/>
      <c r="QNZ19" s="184"/>
      <c r="QOA19" s="194"/>
      <c r="QOB19" s="194"/>
      <c r="QOC19" s="204"/>
      <c r="QOD19" s="184"/>
      <c r="QOE19" s="194"/>
      <c r="QOF19" s="194"/>
      <c r="QOG19" s="204"/>
      <c r="QOH19" s="184"/>
      <c r="QOI19" s="194"/>
      <c r="QOJ19" s="194"/>
      <c r="QOK19" s="204"/>
      <c r="QOL19" s="184"/>
      <c r="QOM19" s="194"/>
      <c r="QON19" s="194"/>
      <c r="QOO19" s="204"/>
      <c r="QOP19" s="184"/>
      <c r="QOQ19" s="194"/>
      <c r="QOR19" s="194"/>
      <c r="QOS19" s="204"/>
      <c r="QOT19" s="184"/>
      <c r="QOU19" s="194"/>
      <c r="QOV19" s="194"/>
      <c r="QOW19" s="204"/>
      <c r="QOX19" s="184"/>
      <c r="QOY19" s="194"/>
      <c r="QOZ19" s="194"/>
      <c r="QPA19" s="204"/>
      <c r="QPB19" s="184"/>
      <c r="QPC19" s="194"/>
      <c r="QPD19" s="194"/>
      <c r="QPE19" s="204"/>
      <c r="QPF19" s="184"/>
      <c r="QPG19" s="194"/>
      <c r="QPH19" s="194"/>
      <c r="QPI19" s="204"/>
      <c r="QPJ19" s="184"/>
      <c r="QPK19" s="194"/>
      <c r="QPL19" s="194"/>
      <c r="QPM19" s="204"/>
      <c r="QPN19" s="184"/>
      <c r="QPO19" s="194"/>
      <c r="QPP19" s="194"/>
      <c r="QPQ19" s="204"/>
      <c r="QPR19" s="184"/>
      <c r="QPS19" s="194"/>
      <c r="QPT19" s="194"/>
      <c r="QPU19" s="204"/>
      <c r="QPV19" s="184"/>
      <c r="QPW19" s="194"/>
      <c r="QPX19" s="194"/>
      <c r="QPY19" s="204"/>
      <c r="QPZ19" s="184"/>
      <c r="QQA19" s="194"/>
      <c r="QQB19" s="194"/>
      <c r="QQC19" s="204"/>
      <c r="QQD19" s="184"/>
      <c r="QQE19" s="194"/>
      <c r="QQF19" s="194"/>
      <c r="QQG19" s="204"/>
      <c r="QQH19" s="184"/>
      <c r="QQI19" s="194"/>
      <c r="QQJ19" s="194"/>
      <c r="QQK19" s="204"/>
      <c r="QQL19" s="184"/>
      <c r="QQM19" s="194"/>
      <c r="QQN19" s="194"/>
      <c r="QQO19" s="204"/>
      <c r="QQP19" s="184"/>
      <c r="QQQ19" s="194"/>
      <c r="QQR19" s="194"/>
      <c r="QQS19" s="204"/>
      <c r="QQT19" s="184"/>
      <c r="QQU19" s="194"/>
      <c r="QQV19" s="194"/>
      <c r="QQW19" s="204"/>
      <c r="QQX19" s="184"/>
      <c r="QQY19" s="194"/>
      <c r="QQZ19" s="194"/>
      <c r="QRA19" s="204"/>
      <c r="QRB19" s="184"/>
      <c r="QRC19" s="194"/>
      <c r="QRD19" s="194"/>
      <c r="QRE19" s="204"/>
      <c r="QRF19" s="184"/>
      <c r="QRG19" s="194"/>
      <c r="QRH19" s="194"/>
      <c r="QRI19" s="204"/>
      <c r="QRJ19" s="184"/>
      <c r="QRK19" s="194"/>
      <c r="QRL19" s="194"/>
      <c r="QRM19" s="204"/>
      <c r="QRN19" s="184"/>
      <c r="QRO19" s="194"/>
      <c r="QRP19" s="194"/>
      <c r="QRQ19" s="204"/>
      <c r="QRR19" s="184"/>
      <c r="QRS19" s="194"/>
      <c r="QRT19" s="194"/>
      <c r="QRU19" s="204"/>
      <c r="QRV19" s="184"/>
      <c r="QRW19" s="194"/>
      <c r="QRX19" s="194"/>
      <c r="QRY19" s="204"/>
      <c r="QRZ19" s="184"/>
      <c r="QSA19" s="194"/>
      <c r="QSB19" s="194"/>
      <c r="QSC19" s="204"/>
      <c r="QSD19" s="184"/>
      <c r="QSE19" s="194"/>
      <c r="QSF19" s="194"/>
      <c r="QSG19" s="204"/>
      <c r="QSH19" s="184"/>
      <c r="QSI19" s="194"/>
      <c r="QSJ19" s="194"/>
      <c r="QSK19" s="204"/>
      <c r="QSL19" s="184"/>
      <c r="QSM19" s="194"/>
      <c r="QSN19" s="194"/>
      <c r="QSO19" s="204"/>
      <c r="QSP19" s="184"/>
      <c r="QSQ19" s="194"/>
      <c r="QSR19" s="194"/>
      <c r="QSS19" s="204"/>
      <c r="QST19" s="184"/>
      <c r="QSU19" s="194"/>
      <c r="QSV19" s="194"/>
      <c r="QSW19" s="204"/>
      <c r="QSX19" s="184"/>
      <c r="QSY19" s="194"/>
      <c r="QSZ19" s="194"/>
      <c r="QTA19" s="204"/>
      <c r="QTB19" s="184"/>
      <c r="QTC19" s="194"/>
      <c r="QTD19" s="194"/>
      <c r="QTE19" s="204"/>
      <c r="QTF19" s="184"/>
      <c r="QTG19" s="194"/>
      <c r="QTH19" s="194"/>
      <c r="QTI19" s="204"/>
      <c r="QTJ19" s="184"/>
      <c r="QTK19" s="194"/>
      <c r="QTL19" s="194"/>
      <c r="QTM19" s="204"/>
      <c r="QTN19" s="184"/>
      <c r="QTO19" s="194"/>
      <c r="QTP19" s="194"/>
      <c r="QTQ19" s="204"/>
      <c r="QTR19" s="184"/>
      <c r="QTS19" s="194"/>
      <c r="QTT19" s="194"/>
      <c r="QTU19" s="204"/>
      <c r="QTV19" s="184"/>
      <c r="QTW19" s="194"/>
      <c r="QTX19" s="194"/>
      <c r="QTY19" s="204"/>
      <c r="QTZ19" s="184"/>
      <c r="QUA19" s="194"/>
      <c r="QUB19" s="194"/>
      <c r="QUC19" s="204"/>
      <c r="QUD19" s="184"/>
      <c r="QUE19" s="194"/>
      <c r="QUF19" s="194"/>
      <c r="QUG19" s="204"/>
      <c r="QUH19" s="184"/>
      <c r="QUI19" s="194"/>
      <c r="QUJ19" s="194"/>
      <c r="QUK19" s="204"/>
      <c r="QUL19" s="184"/>
      <c r="QUM19" s="194"/>
      <c r="QUN19" s="194"/>
      <c r="QUO19" s="204"/>
      <c r="QUP19" s="184"/>
      <c r="QUQ19" s="194"/>
      <c r="QUR19" s="194"/>
      <c r="QUS19" s="204"/>
      <c r="QUT19" s="184"/>
      <c r="QUU19" s="194"/>
      <c r="QUV19" s="194"/>
      <c r="QUW19" s="204"/>
      <c r="QUX19" s="184"/>
      <c r="QUY19" s="194"/>
      <c r="QUZ19" s="194"/>
      <c r="QVA19" s="204"/>
      <c r="QVB19" s="184"/>
      <c r="QVC19" s="194"/>
      <c r="QVD19" s="194"/>
      <c r="QVE19" s="204"/>
      <c r="QVF19" s="184"/>
      <c r="QVG19" s="194"/>
      <c r="QVH19" s="194"/>
      <c r="QVI19" s="204"/>
      <c r="QVJ19" s="184"/>
      <c r="QVK19" s="194"/>
      <c r="QVL19" s="194"/>
      <c r="QVM19" s="204"/>
      <c r="QVN19" s="184"/>
      <c r="QVO19" s="194"/>
      <c r="QVP19" s="194"/>
      <c r="QVQ19" s="204"/>
      <c r="QVR19" s="184"/>
      <c r="QVS19" s="194"/>
      <c r="QVT19" s="194"/>
      <c r="QVU19" s="204"/>
      <c r="QVV19" s="184"/>
      <c r="QVW19" s="194"/>
      <c r="QVX19" s="194"/>
      <c r="QVY19" s="204"/>
      <c r="QVZ19" s="184"/>
      <c r="QWA19" s="194"/>
      <c r="QWB19" s="194"/>
      <c r="QWC19" s="204"/>
      <c r="QWD19" s="184"/>
      <c r="QWE19" s="194"/>
      <c r="QWF19" s="194"/>
      <c r="QWG19" s="204"/>
      <c r="QWH19" s="184"/>
      <c r="QWI19" s="194"/>
      <c r="QWJ19" s="194"/>
      <c r="QWK19" s="204"/>
      <c r="QWL19" s="184"/>
      <c r="QWM19" s="194"/>
      <c r="QWN19" s="194"/>
      <c r="QWO19" s="204"/>
      <c r="QWP19" s="184"/>
      <c r="QWQ19" s="194"/>
      <c r="QWR19" s="194"/>
      <c r="QWS19" s="204"/>
      <c r="QWT19" s="184"/>
      <c r="QWU19" s="194"/>
      <c r="QWV19" s="194"/>
      <c r="QWW19" s="204"/>
      <c r="QWX19" s="184"/>
      <c r="QWY19" s="194"/>
      <c r="QWZ19" s="194"/>
      <c r="QXA19" s="204"/>
      <c r="QXB19" s="184"/>
      <c r="QXC19" s="194"/>
      <c r="QXD19" s="194"/>
      <c r="QXE19" s="204"/>
      <c r="QXF19" s="184"/>
      <c r="QXG19" s="194"/>
      <c r="QXH19" s="194"/>
      <c r="QXI19" s="204"/>
      <c r="QXJ19" s="184"/>
      <c r="QXK19" s="194"/>
      <c r="QXL19" s="194"/>
      <c r="QXM19" s="204"/>
      <c r="QXN19" s="184"/>
      <c r="QXO19" s="194"/>
      <c r="QXP19" s="194"/>
      <c r="QXQ19" s="204"/>
      <c r="QXR19" s="184"/>
      <c r="QXS19" s="194"/>
      <c r="QXT19" s="194"/>
      <c r="QXU19" s="204"/>
      <c r="QXV19" s="184"/>
      <c r="QXW19" s="194"/>
      <c r="QXX19" s="194"/>
      <c r="QXY19" s="204"/>
      <c r="QXZ19" s="184"/>
      <c r="QYA19" s="194"/>
      <c r="QYB19" s="194"/>
      <c r="QYC19" s="204"/>
      <c r="QYD19" s="184"/>
      <c r="QYE19" s="194"/>
      <c r="QYF19" s="194"/>
      <c r="QYG19" s="204"/>
      <c r="QYH19" s="184"/>
      <c r="QYI19" s="194"/>
      <c r="QYJ19" s="194"/>
      <c r="QYK19" s="204"/>
      <c r="QYL19" s="184"/>
      <c r="QYM19" s="194"/>
      <c r="QYN19" s="194"/>
      <c r="QYO19" s="204"/>
      <c r="QYP19" s="184"/>
      <c r="QYQ19" s="194"/>
      <c r="QYR19" s="194"/>
      <c r="QYS19" s="204"/>
      <c r="QYT19" s="184"/>
      <c r="QYU19" s="194"/>
      <c r="QYV19" s="194"/>
      <c r="QYW19" s="204"/>
      <c r="QYX19" s="184"/>
      <c r="QYY19" s="194"/>
      <c r="QYZ19" s="194"/>
      <c r="QZA19" s="204"/>
      <c r="QZB19" s="184"/>
      <c r="QZC19" s="194"/>
      <c r="QZD19" s="194"/>
      <c r="QZE19" s="204"/>
      <c r="QZF19" s="184"/>
      <c r="QZG19" s="194"/>
      <c r="QZH19" s="194"/>
      <c r="QZI19" s="204"/>
      <c r="QZJ19" s="184"/>
      <c r="QZK19" s="194"/>
      <c r="QZL19" s="194"/>
      <c r="QZM19" s="204"/>
      <c r="QZN19" s="184"/>
      <c r="QZO19" s="194"/>
      <c r="QZP19" s="194"/>
      <c r="QZQ19" s="204"/>
      <c r="QZR19" s="184"/>
      <c r="QZS19" s="194"/>
      <c r="QZT19" s="194"/>
      <c r="QZU19" s="204"/>
      <c r="QZV19" s="184"/>
      <c r="QZW19" s="194"/>
      <c r="QZX19" s="194"/>
      <c r="QZY19" s="204"/>
      <c r="QZZ19" s="184"/>
      <c r="RAA19" s="194"/>
      <c r="RAB19" s="194"/>
      <c r="RAC19" s="204"/>
      <c r="RAD19" s="184"/>
      <c r="RAE19" s="194"/>
      <c r="RAF19" s="194"/>
      <c r="RAG19" s="204"/>
      <c r="RAH19" s="184"/>
      <c r="RAI19" s="194"/>
      <c r="RAJ19" s="194"/>
      <c r="RAK19" s="204"/>
      <c r="RAL19" s="184"/>
      <c r="RAM19" s="194"/>
      <c r="RAN19" s="194"/>
      <c r="RAO19" s="204"/>
      <c r="RAP19" s="184"/>
      <c r="RAQ19" s="194"/>
      <c r="RAR19" s="194"/>
      <c r="RAS19" s="204"/>
      <c r="RAT19" s="184"/>
      <c r="RAU19" s="194"/>
      <c r="RAV19" s="194"/>
      <c r="RAW19" s="204"/>
      <c r="RAX19" s="184"/>
      <c r="RAY19" s="194"/>
      <c r="RAZ19" s="194"/>
      <c r="RBA19" s="204"/>
      <c r="RBB19" s="184"/>
      <c r="RBC19" s="194"/>
      <c r="RBD19" s="194"/>
      <c r="RBE19" s="204"/>
      <c r="RBF19" s="184"/>
      <c r="RBG19" s="194"/>
      <c r="RBH19" s="194"/>
      <c r="RBI19" s="204"/>
      <c r="RBJ19" s="184"/>
      <c r="RBK19" s="194"/>
      <c r="RBL19" s="194"/>
      <c r="RBM19" s="204"/>
      <c r="RBN19" s="184"/>
      <c r="RBO19" s="194"/>
      <c r="RBP19" s="194"/>
      <c r="RBQ19" s="204"/>
      <c r="RBR19" s="184"/>
      <c r="RBS19" s="194"/>
      <c r="RBT19" s="194"/>
      <c r="RBU19" s="204"/>
      <c r="RBV19" s="184"/>
      <c r="RBW19" s="194"/>
      <c r="RBX19" s="194"/>
      <c r="RBY19" s="204"/>
      <c r="RBZ19" s="184"/>
      <c r="RCA19" s="194"/>
      <c r="RCB19" s="194"/>
      <c r="RCC19" s="204"/>
      <c r="RCD19" s="184"/>
      <c r="RCE19" s="194"/>
      <c r="RCF19" s="194"/>
      <c r="RCG19" s="204"/>
      <c r="RCH19" s="184"/>
      <c r="RCI19" s="194"/>
      <c r="RCJ19" s="194"/>
      <c r="RCK19" s="204"/>
      <c r="RCL19" s="184"/>
      <c r="RCM19" s="194"/>
      <c r="RCN19" s="194"/>
      <c r="RCO19" s="204"/>
      <c r="RCP19" s="184"/>
      <c r="RCQ19" s="194"/>
      <c r="RCR19" s="194"/>
      <c r="RCS19" s="204"/>
      <c r="RCT19" s="184"/>
      <c r="RCU19" s="194"/>
      <c r="RCV19" s="194"/>
      <c r="RCW19" s="204"/>
      <c r="RCX19" s="184"/>
      <c r="RCY19" s="194"/>
      <c r="RCZ19" s="194"/>
      <c r="RDA19" s="204"/>
      <c r="RDB19" s="184"/>
      <c r="RDC19" s="194"/>
      <c r="RDD19" s="194"/>
      <c r="RDE19" s="204"/>
      <c r="RDF19" s="184"/>
      <c r="RDG19" s="194"/>
      <c r="RDH19" s="194"/>
      <c r="RDI19" s="204"/>
      <c r="RDJ19" s="184"/>
      <c r="RDK19" s="194"/>
      <c r="RDL19" s="194"/>
      <c r="RDM19" s="204"/>
      <c r="RDN19" s="184"/>
      <c r="RDO19" s="194"/>
      <c r="RDP19" s="194"/>
      <c r="RDQ19" s="204"/>
      <c r="RDR19" s="184"/>
      <c r="RDS19" s="194"/>
      <c r="RDT19" s="194"/>
      <c r="RDU19" s="204"/>
      <c r="RDV19" s="184"/>
      <c r="RDW19" s="194"/>
      <c r="RDX19" s="194"/>
      <c r="RDY19" s="204"/>
      <c r="RDZ19" s="184"/>
      <c r="REA19" s="194"/>
      <c r="REB19" s="194"/>
      <c r="REC19" s="204"/>
      <c r="RED19" s="184"/>
      <c r="REE19" s="194"/>
      <c r="REF19" s="194"/>
      <c r="REG19" s="204"/>
      <c r="REH19" s="184"/>
      <c r="REI19" s="194"/>
      <c r="REJ19" s="194"/>
      <c r="REK19" s="204"/>
      <c r="REL19" s="184"/>
      <c r="REM19" s="194"/>
      <c r="REN19" s="194"/>
      <c r="REO19" s="204"/>
      <c r="REP19" s="184"/>
      <c r="REQ19" s="194"/>
      <c r="RER19" s="194"/>
      <c r="RES19" s="204"/>
      <c r="RET19" s="184"/>
      <c r="REU19" s="194"/>
      <c r="REV19" s="194"/>
      <c r="REW19" s="204"/>
      <c r="REX19" s="184"/>
      <c r="REY19" s="194"/>
      <c r="REZ19" s="194"/>
      <c r="RFA19" s="204"/>
      <c r="RFB19" s="184"/>
      <c r="RFC19" s="194"/>
      <c r="RFD19" s="194"/>
      <c r="RFE19" s="204"/>
      <c r="RFF19" s="184"/>
      <c r="RFG19" s="194"/>
      <c r="RFH19" s="194"/>
      <c r="RFI19" s="204"/>
      <c r="RFJ19" s="184"/>
      <c r="RFK19" s="194"/>
      <c r="RFL19" s="194"/>
      <c r="RFM19" s="204"/>
      <c r="RFN19" s="184"/>
      <c r="RFO19" s="194"/>
      <c r="RFP19" s="194"/>
      <c r="RFQ19" s="204"/>
      <c r="RFR19" s="184"/>
      <c r="RFS19" s="194"/>
      <c r="RFT19" s="194"/>
      <c r="RFU19" s="204"/>
      <c r="RFV19" s="184"/>
      <c r="RFW19" s="194"/>
      <c r="RFX19" s="194"/>
      <c r="RFY19" s="204"/>
      <c r="RFZ19" s="184"/>
      <c r="RGA19" s="194"/>
      <c r="RGB19" s="194"/>
      <c r="RGC19" s="204"/>
      <c r="RGD19" s="184"/>
      <c r="RGE19" s="194"/>
      <c r="RGF19" s="194"/>
      <c r="RGG19" s="204"/>
      <c r="RGH19" s="184"/>
      <c r="RGI19" s="194"/>
      <c r="RGJ19" s="194"/>
      <c r="RGK19" s="204"/>
      <c r="RGL19" s="184"/>
      <c r="RGM19" s="194"/>
      <c r="RGN19" s="194"/>
      <c r="RGO19" s="204"/>
      <c r="RGP19" s="184"/>
      <c r="RGQ19" s="194"/>
      <c r="RGR19" s="194"/>
      <c r="RGS19" s="204"/>
      <c r="RGT19" s="184"/>
      <c r="RGU19" s="194"/>
      <c r="RGV19" s="194"/>
      <c r="RGW19" s="204"/>
      <c r="RGX19" s="184"/>
      <c r="RGY19" s="194"/>
      <c r="RGZ19" s="194"/>
      <c r="RHA19" s="204"/>
      <c r="RHB19" s="184"/>
      <c r="RHC19" s="194"/>
      <c r="RHD19" s="194"/>
      <c r="RHE19" s="204"/>
      <c r="RHF19" s="184"/>
      <c r="RHG19" s="194"/>
      <c r="RHH19" s="194"/>
      <c r="RHI19" s="204"/>
      <c r="RHJ19" s="184"/>
      <c r="RHK19" s="194"/>
      <c r="RHL19" s="194"/>
      <c r="RHM19" s="204"/>
      <c r="RHN19" s="184"/>
      <c r="RHO19" s="194"/>
      <c r="RHP19" s="194"/>
      <c r="RHQ19" s="204"/>
      <c r="RHR19" s="184"/>
      <c r="RHS19" s="194"/>
      <c r="RHT19" s="194"/>
      <c r="RHU19" s="204"/>
      <c r="RHV19" s="184"/>
      <c r="RHW19" s="194"/>
      <c r="RHX19" s="194"/>
      <c r="RHY19" s="204"/>
      <c r="RHZ19" s="184"/>
      <c r="RIA19" s="194"/>
      <c r="RIB19" s="194"/>
      <c r="RIC19" s="204"/>
      <c r="RID19" s="184"/>
      <c r="RIE19" s="194"/>
      <c r="RIF19" s="194"/>
      <c r="RIG19" s="204"/>
      <c r="RIH19" s="184"/>
      <c r="RII19" s="194"/>
      <c r="RIJ19" s="194"/>
      <c r="RIK19" s="204"/>
      <c r="RIL19" s="184"/>
      <c r="RIM19" s="194"/>
      <c r="RIN19" s="194"/>
      <c r="RIO19" s="204"/>
      <c r="RIP19" s="184"/>
      <c r="RIQ19" s="194"/>
      <c r="RIR19" s="194"/>
      <c r="RIS19" s="204"/>
      <c r="RIT19" s="184"/>
      <c r="RIU19" s="194"/>
      <c r="RIV19" s="194"/>
      <c r="RIW19" s="204"/>
      <c r="RIX19" s="184"/>
      <c r="RIY19" s="194"/>
      <c r="RIZ19" s="194"/>
      <c r="RJA19" s="204"/>
      <c r="RJB19" s="184"/>
      <c r="RJC19" s="194"/>
      <c r="RJD19" s="194"/>
      <c r="RJE19" s="204"/>
      <c r="RJF19" s="184"/>
      <c r="RJG19" s="194"/>
      <c r="RJH19" s="194"/>
      <c r="RJI19" s="204"/>
      <c r="RJJ19" s="184"/>
      <c r="RJK19" s="194"/>
      <c r="RJL19" s="194"/>
      <c r="RJM19" s="204"/>
      <c r="RJN19" s="184"/>
      <c r="RJO19" s="194"/>
      <c r="RJP19" s="194"/>
      <c r="RJQ19" s="204"/>
      <c r="RJR19" s="184"/>
      <c r="RJS19" s="194"/>
      <c r="RJT19" s="194"/>
      <c r="RJU19" s="204"/>
      <c r="RJV19" s="184"/>
      <c r="RJW19" s="194"/>
      <c r="RJX19" s="194"/>
      <c r="RJY19" s="204"/>
      <c r="RJZ19" s="184"/>
      <c r="RKA19" s="194"/>
      <c r="RKB19" s="194"/>
      <c r="RKC19" s="204"/>
      <c r="RKD19" s="184"/>
      <c r="RKE19" s="194"/>
      <c r="RKF19" s="194"/>
      <c r="RKG19" s="204"/>
      <c r="RKH19" s="184"/>
      <c r="RKI19" s="194"/>
      <c r="RKJ19" s="194"/>
      <c r="RKK19" s="204"/>
      <c r="RKL19" s="184"/>
      <c r="RKM19" s="194"/>
      <c r="RKN19" s="194"/>
      <c r="RKO19" s="204"/>
      <c r="RKP19" s="184"/>
      <c r="RKQ19" s="194"/>
      <c r="RKR19" s="194"/>
      <c r="RKS19" s="204"/>
      <c r="RKT19" s="184"/>
      <c r="RKU19" s="194"/>
      <c r="RKV19" s="194"/>
      <c r="RKW19" s="204"/>
      <c r="RKX19" s="184"/>
      <c r="RKY19" s="194"/>
      <c r="RKZ19" s="194"/>
      <c r="RLA19" s="204"/>
      <c r="RLB19" s="184"/>
      <c r="RLC19" s="194"/>
      <c r="RLD19" s="194"/>
      <c r="RLE19" s="204"/>
      <c r="RLF19" s="184"/>
      <c r="RLG19" s="194"/>
      <c r="RLH19" s="194"/>
      <c r="RLI19" s="204"/>
      <c r="RLJ19" s="184"/>
      <c r="RLK19" s="194"/>
      <c r="RLL19" s="194"/>
      <c r="RLM19" s="204"/>
      <c r="RLN19" s="184"/>
      <c r="RLO19" s="194"/>
      <c r="RLP19" s="194"/>
      <c r="RLQ19" s="204"/>
      <c r="RLR19" s="184"/>
      <c r="RLS19" s="194"/>
      <c r="RLT19" s="194"/>
      <c r="RLU19" s="204"/>
      <c r="RLV19" s="184"/>
      <c r="RLW19" s="194"/>
      <c r="RLX19" s="194"/>
      <c r="RLY19" s="204"/>
      <c r="RLZ19" s="184"/>
      <c r="RMA19" s="194"/>
      <c r="RMB19" s="194"/>
      <c r="RMC19" s="204"/>
      <c r="RMD19" s="184"/>
      <c r="RME19" s="194"/>
      <c r="RMF19" s="194"/>
      <c r="RMG19" s="204"/>
      <c r="RMH19" s="184"/>
      <c r="RMI19" s="194"/>
      <c r="RMJ19" s="194"/>
      <c r="RMK19" s="204"/>
      <c r="RML19" s="184"/>
      <c r="RMM19" s="194"/>
      <c r="RMN19" s="194"/>
      <c r="RMO19" s="204"/>
      <c r="RMP19" s="184"/>
      <c r="RMQ19" s="194"/>
      <c r="RMR19" s="194"/>
      <c r="RMS19" s="204"/>
      <c r="RMT19" s="184"/>
      <c r="RMU19" s="194"/>
      <c r="RMV19" s="194"/>
      <c r="RMW19" s="204"/>
      <c r="RMX19" s="184"/>
      <c r="RMY19" s="194"/>
      <c r="RMZ19" s="194"/>
      <c r="RNA19" s="204"/>
      <c r="RNB19" s="184"/>
      <c r="RNC19" s="194"/>
      <c r="RND19" s="194"/>
      <c r="RNE19" s="204"/>
      <c r="RNF19" s="184"/>
      <c r="RNG19" s="194"/>
      <c r="RNH19" s="194"/>
      <c r="RNI19" s="204"/>
      <c r="RNJ19" s="184"/>
      <c r="RNK19" s="194"/>
      <c r="RNL19" s="194"/>
      <c r="RNM19" s="204"/>
      <c r="RNN19" s="184"/>
      <c r="RNO19" s="194"/>
      <c r="RNP19" s="194"/>
      <c r="RNQ19" s="204"/>
      <c r="RNR19" s="184"/>
      <c r="RNS19" s="194"/>
      <c r="RNT19" s="194"/>
      <c r="RNU19" s="204"/>
      <c r="RNV19" s="184"/>
      <c r="RNW19" s="194"/>
      <c r="RNX19" s="194"/>
      <c r="RNY19" s="204"/>
      <c r="RNZ19" s="184"/>
      <c r="ROA19" s="194"/>
      <c r="ROB19" s="194"/>
      <c r="ROC19" s="204"/>
      <c r="ROD19" s="184"/>
      <c r="ROE19" s="194"/>
      <c r="ROF19" s="194"/>
      <c r="ROG19" s="204"/>
      <c r="ROH19" s="184"/>
      <c r="ROI19" s="194"/>
      <c r="ROJ19" s="194"/>
      <c r="ROK19" s="204"/>
      <c r="ROL19" s="184"/>
      <c r="ROM19" s="194"/>
      <c r="RON19" s="194"/>
      <c r="ROO19" s="204"/>
      <c r="ROP19" s="184"/>
      <c r="ROQ19" s="194"/>
      <c r="ROR19" s="194"/>
      <c r="ROS19" s="204"/>
      <c r="ROT19" s="184"/>
      <c r="ROU19" s="194"/>
      <c r="ROV19" s="194"/>
      <c r="ROW19" s="204"/>
      <c r="ROX19" s="184"/>
      <c r="ROY19" s="194"/>
      <c r="ROZ19" s="194"/>
      <c r="RPA19" s="204"/>
      <c r="RPB19" s="184"/>
      <c r="RPC19" s="194"/>
      <c r="RPD19" s="194"/>
      <c r="RPE19" s="204"/>
      <c r="RPF19" s="184"/>
      <c r="RPG19" s="194"/>
      <c r="RPH19" s="194"/>
      <c r="RPI19" s="204"/>
      <c r="RPJ19" s="184"/>
      <c r="RPK19" s="194"/>
      <c r="RPL19" s="194"/>
      <c r="RPM19" s="204"/>
      <c r="RPN19" s="184"/>
      <c r="RPO19" s="194"/>
      <c r="RPP19" s="194"/>
      <c r="RPQ19" s="204"/>
      <c r="RPR19" s="184"/>
      <c r="RPS19" s="194"/>
      <c r="RPT19" s="194"/>
      <c r="RPU19" s="204"/>
      <c r="RPV19" s="184"/>
      <c r="RPW19" s="194"/>
      <c r="RPX19" s="194"/>
      <c r="RPY19" s="204"/>
      <c r="RPZ19" s="184"/>
      <c r="RQA19" s="194"/>
      <c r="RQB19" s="194"/>
      <c r="RQC19" s="204"/>
      <c r="RQD19" s="184"/>
      <c r="RQE19" s="194"/>
      <c r="RQF19" s="194"/>
      <c r="RQG19" s="204"/>
      <c r="RQH19" s="184"/>
      <c r="RQI19" s="194"/>
      <c r="RQJ19" s="194"/>
      <c r="RQK19" s="204"/>
      <c r="RQL19" s="184"/>
      <c r="RQM19" s="194"/>
      <c r="RQN19" s="194"/>
      <c r="RQO19" s="204"/>
      <c r="RQP19" s="184"/>
      <c r="RQQ19" s="194"/>
      <c r="RQR19" s="194"/>
      <c r="RQS19" s="204"/>
      <c r="RQT19" s="184"/>
      <c r="RQU19" s="194"/>
      <c r="RQV19" s="194"/>
      <c r="RQW19" s="204"/>
      <c r="RQX19" s="184"/>
      <c r="RQY19" s="194"/>
      <c r="RQZ19" s="194"/>
      <c r="RRA19" s="204"/>
      <c r="RRB19" s="184"/>
      <c r="RRC19" s="194"/>
      <c r="RRD19" s="194"/>
      <c r="RRE19" s="204"/>
      <c r="RRF19" s="184"/>
      <c r="RRG19" s="194"/>
      <c r="RRH19" s="194"/>
      <c r="RRI19" s="204"/>
      <c r="RRJ19" s="184"/>
      <c r="RRK19" s="194"/>
      <c r="RRL19" s="194"/>
      <c r="RRM19" s="204"/>
      <c r="RRN19" s="184"/>
      <c r="RRO19" s="194"/>
      <c r="RRP19" s="194"/>
      <c r="RRQ19" s="204"/>
      <c r="RRR19" s="184"/>
      <c r="RRS19" s="194"/>
      <c r="RRT19" s="194"/>
      <c r="RRU19" s="204"/>
      <c r="RRV19" s="184"/>
      <c r="RRW19" s="194"/>
      <c r="RRX19" s="194"/>
      <c r="RRY19" s="204"/>
      <c r="RRZ19" s="184"/>
      <c r="RSA19" s="194"/>
      <c r="RSB19" s="194"/>
      <c r="RSC19" s="204"/>
      <c r="RSD19" s="184"/>
      <c r="RSE19" s="194"/>
      <c r="RSF19" s="194"/>
      <c r="RSG19" s="204"/>
      <c r="RSH19" s="184"/>
      <c r="RSI19" s="194"/>
      <c r="RSJ19" s="194"/>
      <c r="RSK19" s="204"/>
      <c r="RSL19" s="184"/>
      <c r="RSM19" s="194"/>
      <c r="RSN19" s="194"/>
      <c r="RSO19" s="204"/>
      <c r="RSP19" s="184"/>
      <c r="RSQ19" s="194"/>
      <c r="RSR19" s="194"/>
      <c r="RSS19" s="204"/>
      <c r="RST19" s="184"/>
      <c r="RSU19" s="194"/>
      <c r="RSV19" s="194"/>
      <c r="RSW19" s="204"/>
      <c r="RSX19" s="184"/>
      <c r="RSY19" s="194"/>
      <c r="RSZ19" s="194"/>
      <c r="RTA19" s="204"/>
      <c r="RTB19" s="184"/>
      <c r="RTC19" s="194"/>
      <c r="RTD19" s="194"/>
      <c r="RTE19" s="204"/>
      <c r="RTF19" s="184"/>
      <c r="RTG19" s="194"/>
      <c r="RTH19" s="194"/>
      <c r="RTI19" s="204"/>
      <c r="RTJ19" s="184"/>
      <c r="RTK19" s="194"/>
      <c r="RTL19" s="194"/>
      <c r="RTM19" s="204"/>
      <c r="RTN19" s="184"/>
      <c r="RTO19" s="194"/>
      <c r="RTP19" s="194"/>
      <c r="RTQ19" s="204"/>
      <c r="RTR19" s="184"/>
      <c r="RTS19" s="194"/>
      <c r="RTT19" s="194"/>
      <c r="RTU19" s="204"/>
      <c r="RTV19" s="184"/>
      <c r="RTW19" s="194"/>
      <c r="RTX19" s="194"/>
      <c r="RTY19" s="204"/>
      <c r="RTZ19" s="184"/>
      <c r="RUA19" s="194"/>
      <c r="RUB19" s="194"/>
      <c r="RUC19" s="204"/>
      <c r="RUD19" s="184"/>
      <c r="RUE19" s="194"/>
      <c r="RUF19" s="194"/>
      <c r="RUG19" s="204"/>
      <c r="RUH19" s="184"/>
      <c r="RUI19" s="194"/>
      <c r="RUJ19" s="194"/>
      <c r="RUK19" s="204"/>
      <c r="RUL19" s="184"/>
      <c r="RUM19" s="194"/>
      <c r="RUN19" s="194"/>
      <c r="RUO19" s="204"/>
      <c r="RUP19" s="184"/>
      <c r="RUQ19" s="194"/>
      <c r="RUR19" s="194"/>
      <c r="RUS19" s="204"/>
      <c r="RUT19" s="184"/>
      <c r="RUU19" s="194"/>
      <c r="RUV19" s="194"/>
      <c r="RUW19" s="204"/>
      <c r="RUX19" s="184"/>
      <c r="RUY19" s="194"/>
      <c r="RUZ19" s="194"/>
      <c r="RVA19" s="204"/>
      <c r="RVB19" s="184"/>
      <c r="RVC19" s="194"/>
      <c r="RVD19" s="194"/>
      <c r="RVE19" s="204"/>
      <c r="RVF19" s="184"/>
      <c r="RVG19" s="194"/>
      <c r="RVH19" s="194"/>
      <c r="RVI19" s="204"/>
      <c r="RVJ19" s="184"/>
      <c r="RVK19" s="194"/>
      <c r="RVL19" s="194"/>
      <c r="RVM19" s="204"/>
      <c r="RVN19" s="184"/>
      <c r="RVO19" s="194"/>
      <c r="RVP19" s="194"/>
      <c r="RVQ19" s="204"/>
      <c r="RVR19" s="184"/>
      <c r="RVS19" s="194"/>
      <c r="RVT19" s="194"/>
      <c r="RVU19" s="204"/>
      <c r="RVV19" s="184"/>
      <c r="RVW19" s="194"/>
      <c r="RVX19" s="194"/>
      <c r="RVY19" s="204"/>
      <c r="RVZ19" s="184"/>
      <c r="RWA19" s="194"/>
      <c r="RWB19" s="194"/>
      <c r="RWC19" s="204"/>
      <c r="RWD19" s="184"/>
      <c r="RWE19" s="194"/>
      <c r="RWF19" s="194"/>
      <c r="RWG19" s="204"/>
      <c r="RWH19" s="184"/>
      <c r="RWI19" s="194"/>
      <c r="RWJ19" s="194"/>
      <c r="RWK19" s="204"/>
      <c r="RWL19" s="184"/>
      <c r="RWM19" s="194"/>
      <c r="RWN19" s="194"/>
      <c r="RWO19" s="204"/>
      <c r="RWP19" s="184"/>
      <c r="RWQ19" s="194"/>
      <c r="RWR19" s="194"/>
      <c r="RWS19" s="204"/>
      <c r="RWT19" s="184"/>
      <c r="RWU19" s="194"/>
      <c r="RWV19" s="194"/>
      <c r="RWW19" s="204"/>
      <c r="RWX19" s="184"/>
      <c r="RWY19" s="194"/>
      <c r="RWZ19" s="194"/>
      <c r="RXA19" s="204"/>
      <c r="RXB19" s="184"/>
      <c r="RXC19" s="194"/>
      <c r="RXD19" s="194"/>
      <c r="RXE19" s="204"/>
      <c r="RXF19" s="184"/>
      <c r="RXG19" s="194"/>
      <c r="RXH19" s="194"/>
      <c r="RXI19" s="204"/>
      <c r="RXJ19" s="184"/>
      <c r="RXK19" s="194"/>
      <c r="RXL19" s="194"/>
      <c r="RXM19" s="204"/>
      <c r="RXN19" s="184"/>
      <c r="RXO19" s="194"/>
      <c r="RXP19" s="194"/>
      <c r="RXQ19" s="204"/>
      <c r="RXR19" s="184"/>
      <c r="RXS19" s="194"/>
      <c r="RXT19" s="194"/>
      <c r="RXU19" s="204"/>
      <c r="RXV19" s="184"/>
      <c r="RXW19" s="194"/>
      <c r="RXX19" s="194"/>
      <c r="RXY19" s="204"/>
      <c r="RXZ19" s="184"/>
      <c r="RYA19" s="194"/>
      <c r="RYB19" s="194"/>
      <c r="RYC19" s="204"/>
      <c r="RYD19" s="184"/>
      <c r="RYE19" s="194"/>
      <c r="RYF19" s="194"/>
      <c r="RYG19" s="204"/>
      <c r="RYH19" s="184"/>
      <c r="RYI19" s="194"/>
      <c r="RYJ19" s="194"/>
      <c r="RYK19" s="204"/>
      <c r="RYL19" s="184"/>
      <c r="RYM19" s="194"/>
      <c r="RYN19" s="194"/>
      <c r="RYO19" s="204"/>
      <c r="RYP19" s="184"/>
      <c r="RYQ19" s="194"/>
      <c r="RYR19" s="194"/>
      <c r="RYS19" s="204"/>
      <c r="RYT19" s="184"/>
      <c r="RYU19" s="194"/>
      <c r="RYV19" s="194"/>
      <c r="RYW19" s="204"/>
      <c r="RYX19" s="184"/>
      <c r="RYY19" s="194"/>
      <c r="RYZ19" s="194"/>
      <c r="RZA19" s="204"/>
      <c r="RZB19" s="184"/>
      <c r="RZC19" s="194"/>
      <c r="RZD19" s="194"/>
      <c r="RZE19" s="204"/>
      <c r="RZF19" s="184"/>
      <c r="RZG19" s="194"/>
      <c r="RZH19" s="194"/>
      <c r="RZI19" s="204"/>
      <c r="RZJ19" s="184"/>
      <c r="RZK19" s="194"/>
      <c r="RZL19" s="194"/>
      <c r="RZM19" s="204"/>
      <c r="RZN19" s="184"/>
      <c r="RZO19" s="194"/>
      <c r="RZP19" s="194"/>
      <c r="RZQ19" s="204"/>
      <c r="RZR19" s="184"/>
      <c r="RZS19" s="194"/>
      <c r="RZT19" s="194"/>
      <c r="RZU19" s="204"/>
      <c r="RZV19" s="184"/>
      <c r="RZW19" s="194"/>
      <c r="RZX19" s="194"/>
      <c r="RZY19" s="204"/>
      <c r="RZZ19" s="184"/>
      <c r="SAA19" s="194"/>
      <c r="SAB19" s="194"/>
      <c r="SAC19" s="204"/>
      <c r="SAD19" s="184"/>
      <c r="SAE19" s="194"/>
      <c r="SAF19" s="194"/>
      <c r="SAG19" s="204"/>
      <c r="SAH19" s="184"/>
      <c r="SAI19" s="194"/>
      <c r="SAJ19" s="194"/>
      <c r="SAK19" s="204"/>
      <c r="SAL19" s="184"/>
      <c r="SAM19" s="194"/>
      <c r="SAN19" s="194"/>
      <c r="SAO19" s="204"/>
      <c r="SAP19" s="184"/>
      <c r="SAQ19" s="194"/>
      <c r="SAR19" s="194"/>
      <c r="SAS19" s="204"/>
      <c r="SAT19" s="184"/>
      <c r="SAU19" s="194"/>
      <c r="SAV19" s="194"/>
      <c r="SAW19" s="204"/>
      <c r="SAX19" s="184"/>
      <c r="SAY19" s="194"/>
      <c r="SAZ19" s="194"/>
      <c r="SBA19" s="204"/>
      <c r="SBB19" s="184"/>
      <c r="SBC19" s="194"/>
      <c r="SBD19" s="194"/>
      <c r="SBE19" s="204"/>
      <c r="SBF19" s="184"/>
      <c r="SBG19" s="194"/>
      <c r="SBH19" s="194"/>
      <c r="SBI19" s="204"/>
      <c r="SBJ19" s="184"/>
      <c r="SBK19" s="194"/>
      <c r="SBL19" s="194"/>
      <c r="SBM19" s="204"/>
      <c r="SBN19" s="184"/>
      <c r="SBO19" s="194"/>
      <c r="SBP19" s="194"/>
      <c r="SBQ19" s="204"/>
      <c r="SBR19" s="184"/>
      <c r="SBS19" s="194"/>
      <c r="SBT19" s="194"/>
      <c r="SBU19" s="204"/>
      <c r="SBV19" s="184"/>
      <c r="SBW19" s="194"/>
      <c r="SBX19" s="194"/>
      <c r="SBY19" s="204"/>
      <c r="SBZ19" s="184"/>
      <c r="SCA19" s="194"/>
      <c r="SCB19" s="194"/>
      <c r="SCC19" s="204"/>
      <c r="SCD19" s="184"/>
      <c r="SCE19" s="194"/>
      <c r="SCF19" s="194"/>
      <c r="SCG19" s="204"/>
      <c r="SCH19" s="184"/>
      <c r="SCI19" s="194"/>
      <c r="SCJ19" s="194"/>
      <c r="SCK19" s="204"/>
      <c r="SCL19" s="184"/>
      <c r="SCM19" s="194"/>
      <c r="SCN19" s="194"/>
      <c r="SCO19" s="204"/>
      <c r="SCP19" s="184"/>
      <c r="SCQ19" s="194"/>
      <c r="SCR19" s="194"/>
      <c r="SCS19" s="204"/>
      <c r="SCT19" s="184"/>
      <c r="SCU19" s="194"/>
      <c r="SCV19" s="194"/>
      <c r="SCW19" s="204"/>
      <c r="SCX19" s="184"/>
      <c r="SCY19" s="194"/>
      <c r="SCZ19" s="194"/>
      <c r="SDA19" s="204"/>
      <c r="SDB19" s="184"/>
      <c r="SDC19" s="194"/>
      <c r="SDD19" s="194"/>
      <c r="SDE19" s="204"/>
      <c r="SDF19" s="184"/>
      <c r="SDG19" s="194"/>
      <c r="SDH19" s="194"/>
      <c r="SDI19" s="204"/>
      <c r="SDJ19" s="184"/>
      <c r="SDK19" s="194"/>
      <c r="SDL19" s="194"/>
      <c r="SDM19" s="204"/>
      <c r="SDN19" s="184"/>
      <c r="SDO19" s="194"/>
      <c r="SDP19" s="194"/>
      <c r="SDQ19" s="204"/>
      <c r="SDR19" s="184"/>
      <c r="SDS19" s="194"/>
      <c r="SDT19" s="194"/>
      <c r="SDU19" s="204"/>
      <c r="SDV19" s="184"/>
      <c r="SDW19" s="194"/>
      <c r="SDX19" s="194"/>
      <c r="SDY19" s="204"/>
      <c r="SDZ19" s="184"/>
      <c r="SEA19" s="194"/>
      <c r="SEB19" s="194"/>
      <c r="SEC19" s="204"/>
      <c r="SED19" s="184"/>
      <c r="SEE19" s="194"/>
      <c r="SEF19" s="194"/>
      <c r="SEG19" s="204"/>
      <c r="SEH19" s="184"/>
      <c r="SEI19" s="194"/>
      <c r="SEJ19" s="194"/>
      <c r="SEK19" s="204"/>
      <c r="SEL19" s="184"/>
      <c r="SEM19" s="194"/>
      <c r="SEN19" s="194"/>
      <c r="SEO19" s="204"/>
      <c r="SEP19" s="184"/>
      <c r="SEQ19" s="194"/>
      <c r="SER19" s="194"/>
      <c r="SES19" s="204"/>
      <c r="SET19" s="184"/>
      <c r="SEU19" s="194"/>
      <c r="SEV19" s="194"/>
      <c r="SEW19" s="204"/>
      <c r="SEX19" s="184"/>
      <c r="SEY19" s="194"/>
      <c r="SEZ19" s="194"/>
      <c r="SFA19" s="204"/>
      <c r="SFB19" s="184"/>
      <c r="SFC19" s="194"/>
      <c r="SFD19" s="194"/>
      <c r="SFE19" s="204"/>
      <c r="SFF19" s="184"/>
      <c r="SFG19" s="194"/>
      <c r="SFH19" s="194"/>
      <c r="SFI19" s="204"/>
      <c r="SFJ19" s="184"/>
      <c r="SFK19" s="194"/>
      <c r="SFL19" s="194"/>
      <c r="SFM19" s="204"/>
      <c r="SFN19" s="184"/>
      <c r="SFO19" s="194"/>
      <c r="SFP19" s="194"/>
      <c r="SFQ19" s="204"/>
      <c r="SFR19" s="184"/>
      <c r="SFS19" s="194"/>
      <c r="SFT19" s="194"/>
      <c r="SFU19" s="204"/>
      <c r="SFV19" s="184"/>
      <c r="SFW19" s="194"/>
      <c r="SFX19" s="194"/>
      <c r="SFY19" s="204"/>
      <c r="SFZ19" s="184"/>
      <c r="SGA19" s="194"/>
      <c r="SGB19" s="194"/>
      <c r="SGC19" s="204"/>
      <c r="SGD19" s="184"/>
      <c r="SGE19" s="194"/>
      <c r="SGF19" s="194"/>
      <c r="SGG19" s="204"/>
      <c r="SGH19" s="184"/>
      <c r="SGI19" s="194"/>
      <c r="SGJ19" s="194"/>
      <c r="SGK19" s="204"/>
      <c r="SGL19" s="184"/>
      <c r="SGM19" s="194"/>
      <c r="SGN19" s="194"/>
      <c r="SGO19" s="204"/>
      <c r="SGP19" s="184"/>
      <c r="SGQ19" s="194"/>
      <c r="SGR19" s="194"/>
      <c r="SGS19" s="204"/>
      <c r="SGT19" s="184"/>
      <c r="SGU19" s="194"/>
      <c r="SGV19" s="194"/>
      <c r="SGW19" s="204"/>
      <c r="SGX19" s="184"/>
      <c r="SGY19" s="194"/>
      <c r="SGZ19" s="194"/>
      <c r="SHA19" s="204"/>
      <c r="SHB19" s="184"/>
      <c r="SHC19" s="194"/>
      <c r="SHD19" s="194"/>
      <c r="SHE19" s="204"/>
      <c r="SHF19" s="184"/>
      <c r="SHG19" s="194"/>
      <c r="SHH19" s="194"/>
      <c r="SHI19" s="204"/>
      <c r="SHJ19" s="184"/>
      <c r="SHK19" s="194"/>
      <c r="SHL19" s="194"/>
      <c r="SHM19" s="204"/>
      <c r="SHN19" s="184"/>
      <c r="SHO19" s="194"/>
      <c r="SHP19" s="194"/>
      <c r="SHQ19" s="204"/>
      <c r="SHR19" s="184"/>
      <c r="SHS19" s="194"/>
      <c r="SHT19" s="194"/>
      <c r="SHU19" s="204"/>
      <c r="SHV19" s="184"/>
      <c r="SHW19" s="194"/>
      <c r="SHX19" s="194"/>
      <c r="SHY19" s="204"/>
      <c r="SHZ19" s="184"/>
      <c r="SIA19" s="194"/>
      <c r="SIB19" s="194"/>
      <c r="SIC19" s="204"/>
      <c r="SID19" s="184"/>
      <c r="SIE19" s="194"/>
      <c r="SIF19" s="194"/>
      <c r="SIG19" s="204"/>
      <c r="SIH19" s="184"/>
      <c r="SII19" s="194"/>
      <c r="SIJ19" s="194"/>
      <c r="SIK19" s="204"/>
      <c r="SIL19" s="184"/>
      <c r="SIM19" s="194"/>
      <c r="SIN19" s="194"/>
      <c r="SIO19" s="204"/>
      <c r="SIP19" s="184"/>
      <c r="SIQ19" s="194"/>
      <c r="SIR19" s="194"/>
      <c r="SIS19" s="204"/>
      <c r="SIT19" s="184"/>
      <c r="SIU19" s="194"/>
      <c r="SIV19" s="194"/>
      <c r="SIW19" s="204"/>
      <c r="SIX19" s="184"/>
      <c r="SIY19" s="194"/>
      <c r="SIZ19" s="194"/>
      <c r="SJA19" s="204"/>
      <c r="SJB19" s="184"/>
      <c r="SJC19" s="194"/>
      <c r="SJD19" s="194"/>
      <c r="SJE19" s="204"/>
      <c r="SJF19" s="184"/>
      <c r="SJG19" s="194"/>
      <c r="SJH19" s="194"/>
      <c r="SJI19" s="204"/>
      <c r="SJJ19" s="184"/>
      <c r="SJK19" s="194"/>
      <c r="SJL19" s="194"/>
      <c r="SJM19" s="204"/>
      <c r="SJN19" s="184"/>
      <c r="SJO19" s="194"/>
      <c r="SJP19" s="194"/>
      <c r="SJQ19" s="204"/>
      <c r="SJR19" s="184"/>
      <c r="SJS19" s="194"/>
      <c r="SJT19" s="194"/>
      <c r="SJU19" s="204"/>
      <c r="SJV19" s="184"/>
      <c r="SJW19" s="194"/>
      <c r="SJX19" s="194"/>
      <c r="SJY19" s="204"/>
      <c r="SJZ19" s="184"/>
      <c r="SKA19" s="194"/>
      <c r="SKB19" s="194"/>
      <c r="SKC19" s="204"/>
      <c r="SKD19" s="184"/>
      <c r="SKE19" s="194"/>
      <c r="SKF19" s="194"/>
      <c r="SKG19" s="204"/>
      <c r="SKH19" s="184"/>
      <c r="SKI19" s="194"/>
      <c r="SKJ19" s="194"/>
      <c r="SKK19" s="204"/>
      <c r="SKL19" s="184"/>
      <c r="SKM19" s="194"/>
      <c r="SKN19" s="194"/>
      <c r="SKO19" s="204"/>
      <c r="SKP19" s="184"/>
      <c r="SKQ19" s="194"/>
      <c r="SKR19" s="194"/>
      <c r="SKS19" s="204"/>
      <c r="SKT19" s="184"/>
      <c r="SKU19" s="194"/>
      <c r="SKV19" s="194"/>
      <c r="SKW19" s="204"/>
      <c r="SKX19" s="184"/>
      <c r="SKY19" s="194"/>
      <c r="SKZ19" s="194"/>
      <c r="SLA19" s="204"/>
      <c r="SLB19" s="184"/>
      <c r="SLC19" s="194"/>
      <c r="SLD19" s="194"/>
      <c r="SLE19" s="204"/>
      <c r="SLF19" s="184"/>
      <c r="SLG19" s="194"/>
      <c r="SLH19" s="194"/>
      <c r="SLI19" s="204"/>
      <c r="SLJ19" s="184"/>
      <c r="SLK19" s="194"/>
      <c r="SLL19" s="194"/>
      <c r="SLM19" s="204"/>
      <c r="SLN19" s="184"/>
      <c r="SLO19" s="194"/>
      <c r="SLP19" s="194"/>
      <c r="SLQ19" s="204"/>
      <c r="SLR19" s="184"/>
      <c r="SLS19" s="194"/>
      <c r="SLT19" s="194"/>
      <c r="SLU19" s="204"/>
      <c r="SLV19" s="184"/>
      <c r="SLW19" s="194"/>
      <c r="SLX19" s="194"/>
      <c r="SLY19" s="204"/>
      <c r="SLZ19" s="184"/>
      <c r="SMA19" s="194"/>
      <c r="SMB19" s="194"/>
      <c r="SMC19" s="204"/>
      <c r="SMD19" s="184"/>
      <c r="SME19" s="194"/>
      <c r="SMF19" s="194"/>
      <c r="SMG19" s="204"/>
      <c r="SMH19" s="184"/>
      <c r="SMI19" s="194"/>
      <c r="SMJ19" s="194"/>
      <c r="SMK19" s="204"/>
      <c r="SML19" s="184"/>
      <c r="SMM19" s="194"/>
      <c r="SMN19" s="194"/>
      <c r="SMO19" s="204"/>
      <c r="SMP19" s="184"/>
      <c r="SMQ19" s="194"/>
      <c r="SMR19" s="194"/>
      <c r="SMS19" s="204"/>
      <c r="SMT19" s="184"/>
      <c r="SMU19" s="194"/>
      <c r="SMV19" s="194"/>
      <c r="SMW19" s="204"/>
      <c r="SMX19" s="184"/>
      <c r="SMY19" s="194"/>
      <c r="SMZ19" s="194"/>
      <c r="SNA19" s="204"/>
      <c r="SNB19" s="184"/>
      <c r="SNC19" s="194"/>
      <c r="SND19" s="194"/>
      <c r="SNE19" s="204"/>
      <c r="SNF19" s="184"/>
      <c r="SNG19" s="194"/>
      <c r="SNH19" s="194"/>
      <c r="SNI19" s="204"/>
      <c r="SNJ19" s="184"/>
      <c r="SNK19" s="194"/>
      <c r="SNL19" s="194"/>
      <c r="SNM19" s="204"/>
      <c r="SNN19" s="184"/>
      <c r="SNO19" s="194"/>
      <c r="SNP19" s="194"/>
      <c r="SNQ19" s="204"/>
      <c r="SNR19" s="184"/>
      <c r="SNS19" s="194"/>
      <c r="SNT19" s="194"/>
      <c r="SNU19" s="204"/>
      <c r="SNV19" s="184"/>
      <c r="SNW19" s="194"/>
      <c r="SNX19" s="194"/>
      <c r="SNY19" s="204"/>
      <c r="SNZ19" s="184"/>
      <c r="SOA19" s="194"/>
      <c r="SOB19" s="194"/>
      <c r="SOC19" s="204"/>
      <c r="SOD19" s="184"/>
      <c r="SOE19" s="194"/>
      <c r="SOF19" s="194"/>
      <c r="SOG19" s="204"/>
      <c r="SOH19" s="184"/>
      <c r="SOI19" s="194"/>
      <c r="SOJ19" s="194"/>
      <c r="SOK19" s="204"/>
      <c r="SOL19" s="184"/>
      <c r="SOM19" s="194"/>
      <c r="SON19" s="194"/>
      <c r="SOO19" s="204"/>
      <c r="SOP19" s="184"/>
      <c r="SOQ19" s="194"/>
      <c r="SOR19" s="194"/>
      <c r="SOS19" s="204"/>
      <c r="SOT19" s="184"/>
      <c r="SOU19" s="194"/>
      <c r="SOV19" s="194"/>
      <c r="SOW19" s="204"/>
      <c r="SOX19" s="184"/>
      <c r="SOY19" s="194"/>
      <c r="SOZ19" s="194"/>
      <c r="SPA19" s="204"/>
      <c r="SPB19" s="184"/>
      <c r="SPC19" s="194"/>
      <c r="SPD19" s="194"/>
      <c r="SPE19" s="204"/>
      <c r="SPF19" s="184"/>
      <c r="SPG19" s="194"/>
      <c r="SPH19" s="194"/>
      <c r="SPI19" s="204"/>
      <c r="SPJ19" s="184"/>
      <c r="SPK19" s="194"/>
      <c r="SPL19" s="194"/>
      <c r="SPM19" s="204"/>
      <c r="SPN19" s="184"/>
      <c r="SPO19" s="194"/>
      <c r="SPP19" s="194"/>
      <c r="SPQ19" s="204"/>
      <c r="SPR19" s="184"/>
      <c r="SPS19" s="194"/>
      <c r="SPT19" s="194"/>
      <c r="SPU19" s="204"/>
      <c r="SPV19" s="184"/>
      <c r="SPW19" s="194"/>
      <c r="SPX19" s="194"/>
      <c r="SPY19" s="204"/>
      <c r="SPZ19" s="184"/>
      <c r="SQA19" s="194"/>
      <c r="SQB19" s="194"/>
      <c r="SQC19" s="204"/>
      <c r="SQD19" s="184"/>
      <c r="SQE19" s="194"/>
      <c r="SQF19" s="194"/>
      <c r="SQG19" s="204"/>
      <c r="SQH19" s="184"/>
      <c r="SQI19" s="194"/>
      <c r="SQJ19" s="194"/>
      <c r="SQK19" s="204"/>
      <c r="SQL19" s="184"/>
      <c r="SQM19" s="194"/>
      <c r="SQN19" s="194"/>
      <c r="SQO19" s="204"/>
      <c r="SQP19" s="184"/>
      <c r="SQQ19" s="194"/>
      <c r="SQR19" s="194"/>
      <c r="SQS19" s="204"/>
      <c r="SQT19" s="184"/>
      <c r="SQU19" s="194"/>
      <c r="SQV19" s="194"/>
      <c r="SQW19" s="204"/>
      <c r="SQX19" s="184"/>
      <c r="SQY19" s="194"/>
      <c r="SQZ19" s="194"/>
      <c r="SRA19" s="204"/>
      <c r="SRB19" s="184"/>
      <c r="SRC19" s="194"/>
      <c r="SRD19" s="194"/>
      <c r="SRE19" s="204"/>
      <c r="SRF19" s="184"/>
      <c r="SRG19" s="194"/>
      <c r="SRH19" s="194"/>
      <c r="SRI19" s="204"/>
      <c r="SRJ19" s="184"/>
      <c r="SRK19" s="194"/>
      <c r="SRL19" s="194"/>
      <c r="SRM19" s="204"/>
      <c r="SRN19" s="184"/>
      <c r="SRO19" s="194"/>
      <c r="SRP19" s="194"/>
      <c r="SRQ19" s="204"/>
      <c r="SRR19" s="184"/>
      <c r="SRS19" s="194"/>
      <c r="SRT19" s="194"/>
      <c r="SRU19" s="204"/>
      <c r="SRV19" s="184"/>
      <c r="SRW19" s="194"/>
      <c r="SRX19" s="194"/>
      <c r="SRY19" s="204"/>
      <c r="SRZ19" s="184"/>
      <c r="SSA19" s="194"/>
      <c r="SSB19" s="194"/>
      <c r="SSC19" s="204"/>
      <c r="SSD19" s="184"/>
      <c r="SSE19" s="194"/>
      <c r="SSF19" s="194"/>
      <c r="SSG19" s="204"/>
      <c r="SSH19" s="184"/>
      <c r="SSI19" s="194"/>
      <c r="SSJ19" s="194"/>
      <c r="SSK19" s="204"/>
      <c r="SSL19" s="184"/>
      <c r="SSM19" s="194"/>
      <c r="SSN19" s="194"/>
      <c r="SSO19" s="204"/>
      <c r="SSP19" s="184"/>
      <c r="SSQ19" s="194"/>
      <c r="SSR19" s="194"/>
      <c r="SSS19" s="204"/>
      <c r="SST19" s="184"/>
      <c r="SSU19" s="194"/>
      <c r="SSV19" s="194"/>
      <c r="SSW19" s="204"/>
      <c r="SSX19" s="184"/>
      <c r="SSY19" s="194"/>
      <c r="SSZ19" s="194"/>
      <c r="STA19" s="204"/>
      <c r="STB19" s="184"/>
      <c r="STC19" s="194"/>
      <c r="STD19" s="194"/>
      <c r="STE19" s="204"/>
      <c r="STF19" s="184"/>
      <c r="STG19" s="194"/>
      <c r="STH19" s="194"/>
      <c r="STI19" s="204"/>
      <c r="STJ19" s="184"/>
      <c r="STK19" s="194"/>
      <c r="STL19" s="194"/>
      <c r="STM19" s="204"/>
      <c r="STN19" s="184"/>
      <c r="STO19" s="194"/>
      <c r="STP19" s="194"/>
      <c r="STQ19" s="204"/>
      <c r="STR19" s="184"/>
      <c r="STS19" s="194"/>
      <c r="STT19" s="194"/>
      <c r="STU19" s="204"/>
      <c r="STV19" s="184"/>
      <c r="STW19" s="194"/>
      <c r="STX19" s="194"/>
      <c r="STY19" s="204"/>
      <c r="STZ19" s="184"/>
      <c r="SUA19" s="194"/>
      <c r="SUB19" s="194"/>
      <c r="SUC19" s="204"/>
      <c r="SUD19" s="184"/>
      <c r="SUE19" s="194"/>
      <c r="SUF19" s="194"/>
      <c r="SUG19" s="204"/>
      <c r="SUH19" s="184"/>
      <c r="SUI19" s="194"/>
      <c r="SUJ19" s="194"/>
      <c r="SUK19" s="204"/>
      <c r="SUL19" s="184"/>
      <c r="SUM19" s="194"/>
      <c r="SUN19" s="194"/>
      <c r="SUO19" s="204"/>
      <c r="SUP19" s="184"/>
      <c r="SUQ19" s="194"/>
      <c r="SUR19" s="194"/>
      <c r="SUS19" s="204"/>
      <c r="SUT19" s="184"/>
      <c r="SUU19" s="194"/>
      <c r="SUV19" s="194"/>
      <c r="SUW19" s="204"/>
      <c r="SUX19" s="184"/>
      <c r="SUY19" s="194"/>
      <c r="SUZ19" s="194"/>
      <c r="SVA19" s="204"/>
      <c r="SVB19" s="184"/>
      <c r="SVC19" s="194"/>
      <c r="SVD19" s="194"/>
      <c r="SVE19" s="204"/>
      <c r="SVF19" s="184"/>
      <c r="SVG19" s="194"/>
      <c r="SVH19" s="194"/>
      <c r="SVI19" s="204"/>
      <c r="SVJ19" s="184"/>
      <c r="SVK19" s="194"/>
      <c r="SVL19" s="194"/>
      <c r="SVM19" s="204"/>
      <c r="SVN19" s="184"/>
      <c r="SVO19" s="194"/>
      <c r="SVP19" s="194"/>
      <c r="SVQ19" s="204"/>
      <c r="SVR19" s="184"/>
      <c r="SVS19" s="194"/>
      <c r="SVT19" s="194"/>
      <c r="SVU19" s="204"/>
      <c r="SVV19" s="184"/>
      <c r="SVW19" s="194"/>
      <c r="SVX19" s="194"/>
      <c r="SVY19" s="204"/>
      <c r="SVZ19" s="184"/>
      <c r="SWA19" s="194"/>
      <c r="SWB19" s="194"/>
      <c r="SWC19" s="204"/>
      <c r="SWD19" s="184"/>
      <c r="SWE19" s="194"/>
      <c r="SWF19" s="194"/>
      <c r="SWG19" s="204"/>
      <c r="SWH19" s="184"/>
      <c r="SWI19" s="194"/>
      <c r="SWJ19" s="194"/>
      <c r="SWK19" s="204"/>
      <c r="SWL19" s="184"/>
      <c r="SWM19" s="194"/>
      <c r="SWN19" s="194"/>
      <c r="SWO19" s="204"/>
      <c r="SWP19" s="184"/>
      <c r="SWQ19" s="194"/>
      <c r="SWR19" s="194"/>
      <c r="SWS19" s="204"/>
      <c r="SWT19" s="184"/>
      <c r="SWU19" s="194"/>
      <c r="SWV19" s="194"/>
      <c r="SWW19" s="204"/>
      <c r="SWX19" s="184"/>
      <c r="SWY19" s="194"/>
      <c r="SWZ19" s="194"/>
      <c r="SXA19" s="204"/>
      <c r="SXB19" s="184"/>
      <c r="SXC19" s="194"/>
      <c r="SXD19" s="194"/>
      <c r="SXE19" s="204"/>
      <c r="SXF19" s="184"/>
      <c r="SXG19" s="194"/>
      <c r="SXH19" s="194"/>
      <c r="SXI19" s="204"/>
      <c r="SXJ19" s="184"/>
      <c r="SXK19" s="194"/>
      <c r="SXL19" s="194"/>
      <c r="SXM19" s="204"/>
      <c r="SXN19" s="184"/>
      <c r="SXO19" s="194"/>
      <c r="SXP19" s="194"/>
      <c r="SXQ19" s="204"/>
      <c r="SXR19" s="184"/>
      <c r="SXS19" s="194"/>
      <c r="SXT19" s="194"/>
      <c r="SXU19" s="204"/>
      <c r="SXV19" s="184"/>
      <c r="SXW19" s="194"/>
      <c r="SXX19" s="194"/>
      <c r="SXY19" s="204"/>
      <c r="SXZ19" s="184"/>
      <c r="SYA19" s="194"/>
      <c r="SYB19" s="194"/>
      <c r="SYC19" s="204"/>
      <c r="SYD19" s="184"/>
      <c r="SYE19" s="194"/>
      <c r="SYF19" s="194"/>
      <c r="SYG19" s="204"/>
      <c r="SYH19" s="184"/>
      <c r="SYI19" s="194"/>
      <c r="SYJ19" s="194"/>
      <c r="SYK19" s="204"/>
      <c r="SYL19" s="184"/>
      <c r="SYM19" s="194"/>
      <c r="SYN19" s="194"/>
      <c r="SYO19" s="204"/>
      <c r="SYP19" s="184"/>
      <c r="SYQ19" s="194"/>
      <c r="SYR19" s="194"/>
      <c r="SYS19" s="204"/>
      <c r="SYT19" s="184"/>
      <c r="SYU19" s="194"/>
      <c r="SYV19" s="194"/>
      <c r="SYW19" s="204"/>
      <c r="SYX19" s="184"/>
      <c r="SYY19" s="194"/>
      <c r="SYZ19" s="194"/>
      <c r="SZA19" s="204"/>
      <c r="SZB19" s="184"/>
      <c r="SZC19" s="194"/>
      <c r="SZD19" s="194"/>
      <c r="SZE19" s="204"/>
      <c r="SZF19" s="184"/>
      <c r="SZG19" s="194"/>
      <c r="SZH19" s="194"/>
      <c r="SZI19" s="204"/>
      <c r="SZJ19" s="184"/>
      <c r="SZK19" s="194"/>
      <c r="SZL19" s="194"/>
      <c r="SZM19" s="204"/>
      <c r="SZN19" s="184"/>
      <c r="SZO19" s="194"/>
      <c r="SZP19" s="194"/>
      <c r="SZQ19" s="204"/>
      <c r="SZR19" s="184"/>
      <c r="SZS19" s="194"/>
      <c r="SZT19" s="194"/>
      <c r="SZU19" s="204"/>
      <c r="SZV19" s="184"/>
      <c r="SZW19" s="194"/>
      <c r="SZX19" s="194"/>
      <c r="SZY19" s="204"/>
      <c r="SZZ19" s="184"/>
      <c r="TAA19" s="194"/>
      <c r="TAB19" s="194"/>
      <c r="TAC19" s="204"/>
      <c r="TAD19" s="184"/>
      <c r="TAE19" s="194"/>
      <c r="TAF19" s="194"/>
      <c r="TAG19" s="204"/>
      <c r="TAH19" s="184"/>
      <c r="TAI19" s="194"/>
      <c r="TAJ19" s="194"/>
      <c r="TAK19" s="204"/>
      <c r="TAL19" s="184"/>
      <c r="TAM19" s="194"/>
      <c r="TAN19" s="194"/>
      <c r="TAO19" s="204"/>
      <c r="TAP19" s="184"/>
      <c r="TAQ19" s="194"/>
      <c r="TAR19" s="194"/>
      <c r="TAS19" s="204"/>
      <c r="TAT19" s="184"/>
      <c r="TAU19" s="194"/>
      <c r="TAV19" s="194"/>
      <c r="TAW19" s="204"/>
      <c r="TAX19" s="184"/>
      <c r="TAY19" s="194"/>
      <c r="TAZ19" s="194"/>
      <c r="TBA19" s="204"/>
      <c r="TBB19" s="184"/>
      <c r="TBC19" s="194"/>
      <c r="TBD19" s="194"/>
      <c r="TBE19" s="204"/>
      <c r="TBF19" s="184"/>
      <c r="TBG19" s="194"/>
      <c r="TBH19" s="194"/>
      <c r="TBI19" s="204"/>
      <c r="TBJ19" s="184"/>
      <c r="TBK19" s="194"/>
      <c r="TBL19" s="194"/>
      <c r="TBM19" s="204"/>
      <c r="TBN19" s="184"/>
      <c r="TBO19" s="194"/>
      <c r="TBP19" s="194"/>
      <c r="TBQ19" s="204"/>
      <c r="TBR19" s="184"/>
      <c r="TBS19" s="194"/>
      <c r="TBT19" s="194"/>
      <c r="TBU19" s="204"/>
      <c r="TBV19" s="184"/>
      <c r="TBW19" s="194"/>
      <c r="TBX19" s="194"/>
      <c r="TBY19" s="204"/>
      <c r="TBZ19" s="184"/>
      <c r="TCA19" s="194"/>
      <c r="TCB19" s="194"/>
      <c r="TCC19" s="204"/>
      <c r="TCD19" s="184"/>
      <c r="TCE19" s="194"/>
      <c r="TCF19" s="194"/>
      <c r="TCG19" s="204"/>
      <c r="TCH19" s="184"/>
      <c r="TCI19" s="194"/>
      <c r="TCJ19" s="194"/>
      <c r="TCK19" s="204"/>
      <c r="TCL19" s="184"/>
      <c r="TCM19" s="194"/>
      <c r="TCN19" s="194"/>
      <c r="TCO19" s="204"/>
      <c r="TCP19" s="184"/>
      <c r="TCQ19" s="194"/>
      <c r="TCR19" s="194"/>
      <c r="TCS19" s="204"/>
      <c r="TCT19" s="184"/>
      <c r="TCU19" s="194"/>
      <c r="TCV19" s="194"/>
      <c r="TCW19" s="204"/>
      <c r="TCX19" s="184"/>
      <c r="TCY19" s="194"/>
      <c r="TCZ19" s="194"/>
      <c r="TDA19" s="204"/>
      <c r="TDB19" s="184"/>
      <c r="TDC19" s="194"/>
      <c r="TDD19" s="194"/>
      <c r="TDE19" s="204"/>
      <c r="TDF19" s="184"/>
      <c r="TDG19" s="194"/>
      <c r="TDH19" s="194"/>
      <c r="TDI19" s="204"/>
      <c r="TDJ19" s="184"/>
      <c r="TDK19" s="194"/>
      <c r="TDL19" s="194"/>
      <c r="TDM19" s="204"/>
      <c r="TDN19" s="184"/>
      <c r="TDO19" s="194"/>
      <c r="TDP19" s="194"/>
      <c r="TDQ19" s="204"/>
      <c r="TDR19" s="184"/>
      <c r="TDS19" s="194"/>
      <c r="TDT19" s="194"/>
      <c r="TDU19" s="204"/>
      <c r="TDV19" s="184"/>
      <c r="TDW19" s="194"/>
      <c r="TDX19" s="194"/>
      <c r="TDY19" s="204"/>
      <c r="TDZ19" s="184"/>
      <c r="TEA19" s="194"/>
      <c r="TEB19" s="194"/>
      <c r="TEC19" s="204"/>
      <c r="TED19" s="184"/>
      <c r="TEE19" s="194"/>
      <c r="TEF19" s="194"/>
      <c r="TEG19" s="204"/>
      <c r="TEH19" s="184"/>
      <c r="TEI19" s="194"/>
      <c r="TEJ19" s="194"/>
      <c r="TEK19" s="204"/>
      <c r="TEL19" s="184"/>
      <c r="TEM19" s="194"/>
      <c r="TEN19" s="194"/>
      <c r="TEO19" s="204"/>
      <c r="TEP19" s="184"/>
      <c r="TEQ19" s="194"/>
      <c r="TER19" s="194"/>
      <c r="TES19" s="204"/>
      <c r="TET19" s="184"/>
      <c r="TEU19" s="194"/>
      <c r="TEV19" s="194"/>
      <c r="TEW19" s="204"/>
      <c r="TEX19" s="184"/>
      <c r="TEY19" s="194"/>
      <c r="TEZ19" s="194"/>
      <c r="TFA19" s="204"/>
      <c r="TFB19" s="184"/>
      <c r="TFC19" s="194"/>
      <c r="TFD19" s="194"/>
      <c r="TFE19" s="204"/>
      <c r="TFF19" s="184"/>
      <c r="TFG19" s="194"/>
      <c r="TFH19" s="194"/>
      <c r="TFI19" s="204"/>
      <c r="TFJ19" s="184"/>
      <c r="TFK19" s="194"/>
      <c r="TFL19" s="194"/>
      <c r="TFM19" s="204"/>
      <c r="TFN19" s="184"/>
      <c r="TFO19" s="194"/>
      <c r="TFP19" s="194"/>
      <c r="TFQ19" s="204"/>
      <c r="TFR19" s="184"/>
      <c r="TFS19" s="194"/>
      <c r="TFT19" s="194"/>
      <c r="TFU19" s="204"/>
      <c r="TFV19" s="184"/>
      <c r="TFW19" s="194"/>
      <c r="TFX19" s="194"/>
      <c r="TFY19" s="204"/>
      <c r="TFZ19" s="184"/>
      <c r="TGA19" s="194"/>
      <c r="TGB19" s="194"/>
      <c r="TGC19" s="204"/>
      <c r="TGD19" s="184"/>
      <c r="TGE19" s="194"/>
      <c r="TGF19" s="194"/>
      <c r="TGG19" s="204"/>
      <c r="TGH19" s="184"/>
      <c r="TGI19" s="194"/>
      <c r="TGJ19" s="194"/>
      <c r="TGK19" s="204"/>
      <c r="TGL19" s="184"/>
      <c r="TGM19" s="194"/>
      <c r="TGN19" s="194"/>
      <c r="TGO19" s="204"/>
      <c r="TGP19" s="184"/>
      <c r="TGQ19" s="194"/>
      <c r="TGR19" s="194"/>
      <c r="TGS19" s="204"/>
      <c r="TGT19" s="184"/>
      <c r="TGU19" s="194"/>
      <c r="TGV19" s="194"/>
      <c r="TGW19" s="204"/>
      <c r="TGX19" s="184"/>
      <c r="TGY19" s="194"/>
      <c r="TGZ19" s="194"/>
      <c r="THA19" s="204"/>
      <c r="THB19" s="184"/>
      <c r="THC19" s="194"/>
      <c r="THD19" s="194"/>
      <c r="THE19" s="204"/>
      <c r="THF19" s="184"/>
      <c r="THG19" s="194"/>
      <c r="THH19" s="194"/>
      <c r="THI19" s="204"/>
      <c r="THJ19" s="184"/>
      <c r="THK19" s="194"/>
      <c r="THL19" s="194"/>
      <c r="THM19" s="204"/>
      <c r="THN19" s="184"/>
      <c r="THO19" s="194"/>
      <c r="THP19" s="194"/>
      <c r="THQ19" s="204"/>
      <c r="THR19" s="184"/>
      <c r="THS19" s="194"/>
      <c r="THT19" s="194"/>
      <c r="THU19" s="204"/>
      <c r="THV19" s="184"/>
      <c r="THW19" s="194"/>
      <c r="THX19" s="194"/>
      <c r="THY19" s="204"/>
      <c r="THZ19" s="184"/>
      <c r="TIA19" s="194"/>
      <c r="TIB19" s="194"/>
      <c r="TIC19" s="204"/>
      <c r="TID19" s="184"/>
      <c r="TIE19" s="194"/>
      <c r="TIF19" s="194"/>
      <c r="TIG19" s="204"/>
      <c r="TIH19" s="184"/>
      <c r="TII19" s="194"/>
      <c r="TIJ19" s="194"/>
      <c r="TIK19" s="204"/>
      <c r="TIL19" s="184"/>
      <c r="TIM19" s="194"/>
      <c r="TIN19" s="194"/>
      <c r="TIO19" s="204"/>
      <c r="TIP19" s="184"/>
      <c r="TIQ19" s="194"/>
      <c r="TIR19" s="194"/>
      <c r="TIS19" s="204"/>
      <c r="TIT19" s="184"/>
      <c r="TIU19" s="194"/>
      <c r="TIV19" s="194"/>
      <c r="TIW19" s="204"/>
      <c r="TIX19" s="184"/>
      <c r="TIY19" s="194"/>
      <c r="TIZ19" s="194"/>
      <c r="TJA19" s="204"/>
      <c r="TJB19" s="184"/>
      <c r="TJC19" s="194"/>
      <c r="TJD19" s="194"/>
      <c r="TJE19" s="204"/>
      <c r="TJF19" s="184"/>
      <c r="TJG19" s="194"/>
      <c r="TJH19" s="194"/>
      <c r="TJI19" s="204"/>
      <c r="TJJ19" s="184"/>
      <c r="TJK19" s="194"/>
      <c r="TJL19" s="194"/>
      <c r="TJM19" s="204"/>
      <c r="TJN19" s="184"/>
      <c r="TJO19" s="194"/>
      <c r="TJP19" s="194"/>
      <c r="TJQ19" s="204"/>
      <c r="TJR19" s="184"/>
      <c r="TJS19" s="194"/>
      <c r="TJT19" s="194"/>
      <c r="TJU19" s="204"/>
      <c r="TJV19" s="184"/>
      <c r="TJW19" s="194"/>
      <c r="TJX19" s="194"/>
      <c r="TJY19" s="204"/>
      <c r="TJZ19" s="184"/>
      <c r="TKA19" s="194"/>
      <c r="TKB19" s="194"/>
      <c r="TKC19" s="204"/>
      <c r="TKD19" s="184"/>
      <c r="TKE19" s="194"/>
      <c r="TKF19" s="194"/>
      <c r="TKG19" s="204"/>
      <c r="TKH19" s="184"/>
      <c r="TKI19" s="194"/>
      <c r="TKJ19" s="194"/>
      <c r="TKK19" s="204"/>
      <c r="TKL19" s="184"/>
      <c r="TKM19" s="194"/>
      <c r="TKN19" s="194"/>
      <c r="TKO19" s="204"/>
      <c r="TKP19" s="184"/>
      <c r="TKQ19" s="194"/>
      <c r="TKR19" s="194"/>
      <c r="TKS19" s="204"/>
      <c r="TKT19" s="184"/>
      <c r="TKU19" s="194"/>
      <c r="TKV19" s="194"/>
      <c r="TKW19" s="204"/>
      <c r="TKX19" s="184"/>
      <c r="TKY19" s="194"/>
      <c r="TKZ19" s="194"/>
      <c r="TLA19" s="204"/>
      <c r="TLB19" s="184"/>
      <c r="TLC19" s="194"/>
      <c r="TLD19" s="194"/>
      <c r="TLE19" s="204"/>
      <c r="TLF19" s="184"/>
      <c r="TLG19" s="194"/>
      <c r="TLH19" s="194"/>
      <c r="TLI19" s="204"/>
      <c r="TLJ19" s="184"/>
      <c r="TLK19" s="194"/>
      <c r="TLL19" s="194"/>
      <c r="TLM19" s="204"/>
      <c r="TLN19" s="184"/>
      <c r="TLO19" s="194"/>
      <c r="TLP19" s="194"/>
      <c r="TLQ19" s="204"/>
      <c r="TLR19" s="184"/>
      <c r="TLS19" s="194"/>
      <c r="TLT19" s="194"/>
      <c r="TLU19" s="204"/>
      <c r="TLV19" s="184"/>
      <c r="TLW19" s="194"/>
      <c r="TLX19" s="194"/>
      <c r="TLY19" s="204"/>
      <c r="TLZ19" s="184"/>
      <c r="TMA19" s="194"/>
      <c r="TMB19" s="194"/>
      <c r="TMC19" s="204"/>
      <c r="TMD19" s="184"/>
      <c r="TME19" s="194"/>
      <c r="TMF19" s="194"/>
      <c r="TMG19" s="204"/>
      <c r="TMH19" s="184"/>
      <c r="TMI19" s="194"/>
      <c r="TMJ19" s="194"/>
      <c r="TMK19" s="204"/>
      <c r="TML19" s="184"/>
      <c r="TMM19" s="194"/>
      <c r="TMN19" s="194"/>
      <c r="TMO19" s="204"/>
      <c r="TMP19" s="184"/>
      <c r="TMQ19" s="194"/>
      <c r="TMR19" s="194"/>
      <c r="TMS19" s="204"/>
      <c r="TMT19" s="184"/>
      <c r="TMU19" s="194"/>
      <c r="TMV19" s="194"/>
      <c r="TMW19" s="204"/>
      <c r="TMX19" s="184"/>
      <c r="TMY19" s="194"/>
      <c r="TMZ19" s="194"/>
      <c r="TNA19" s="204"/>
      <c r="TNB19" s="184"/>
      <c r="TNC19" s="194"/>
      <c r="TND19" s="194"/>
      <c r="TNE19" s="204"/>
      <c r="TNF19" s="184"/>
      <c r="TNG19" s="194"/>
      <c r="TNH19" s="194"/>
      <c r="TNI19" s="204"/>
      <c r="TNJ19" s="184"/>
      <c r="TNK19" s="194"/>
      <c r="TNL19" s="194"/>
      <c r="TNM19" s="204"/>
      <c r="TNN19" s="184"/>
      <c r="TNO19" s="194"/>
      <c r="TNP19" s="194"/>
      <c r="TNQ19" s="204"/>
      <c r="TNR19" s="184"/>
      <c r="TNS19" s="194"/>
      <c r="TNT19" s="194"/>
      <c r="TNU19" s="204"/>
      <c r="TNV19" s="184"/>
      <c r="TNW19" s="194"/>
      <c r="TNX19" s="194"/>
      <c r="TNY19" s="204"/>
      <c r="TNZ19" s="184"/>
      <c r="TOA19" s="194"/>
      <c r="TOB19" s="194"/>
      <c r="TOC19" s="204"/>
      <c r="TOD19" s="184"/>
      <c r="TOE19" s="194"/>
      <c r="TOF19" s="194"/>
      <c r="TOG19" s="204"/>
      <c r="TOH19" s="184"/>
      <c r="TOI19" s="194"/>
      <c r="TOJ19" s="194"/>
      <c r="TOK19" s="204"/>
      <c r="TOL19" s="184"/>
      <c r="TOM19" s="194"/>
      <c r="TON19" s="194"/>
      <c r="TOO19" s="204"/>
      <c r="TOP19" s="184"/>
      <c r="TOQ19" s="194"/>
      <c r="TOR19" s="194"/>
      <c r="TOS19" s="204"/>
      <c r="TOT19" s="184"/>
      <c r="TOU19" s="194"/>
      <c r="TOV19" s="194"/>
      <c r="TOW19" s="204"/>
      <c r="TOX19" s="184"/>
      <c r="TOY19" s="194"/>
      <c r="TOZ19" s="194"/>
      <c r="TPA19" s="204"/>
      <c r="TPB19" s="184"/>
      <c r="TPC19" s="194"/>
      <c r="TPD19" s="194"/>
      <c r="TPE19" s="204"/>
      <c r="TPF19" s="184"/>
      <c r="TPG19" s="194"/>
      <c r="TPH19" s="194"/>
      <c r="TPI19" s="204"/>
      <c r="TPJ19" s="184"/>
      <c r="TPK19" s="194"/>
      <c r="TPL19" s="194"/>
      <c r="TPM19" s="204"/>
      <c r="TPN19" s="184"/>
      <c r="TPO19" s="194"/>
      <c r="TPP19" s="194"/>
      <c r="TPQ19" s="204"/>
      <c r="TPR19" s="184"/>
      <c r="TPS19" s="194"/>
      <c r="TPT19" s="194"/>
      <c r="TPU19" s="204"/>
      <c r="TPV19" s="184"/>
      <c r="TPW19" s="194"/>
      <c r="TPX19" s="194"/>
      <c r="TPY19" s="204"/>
      <c r="TPZ19" s="184"/>
      <c r="TQA19" s="194"/>
      <c r="TQB19" s="194"/>
      <c r="TQC19" s="204"/>
      <c r="TQD19" s="184"/>
      <c r="TQE19" s="194"/>
      <c r="TQF19" s="194"/>
      <c r="TQG19" s="204"/>
      <c r="TQH19" s="184"/>
      <c r="TQI19" s="194"/>
      <c r="TQJ19" s="194"/>
      <c r="TQK19" s="204"/>
      <c r="TQL19" s="184"/>
      <c r="TQM19" s="194"/>
      <c r="TQN19" s="194"/>
      <c r="TQO19" s="204"/>
      <c r="TQP19" s="184"/>
      <c r="TQQ19" s="194"/>
      <c r="TQR19" s="194"/>
      <c r="TQS19" s="204"/>
      <c r="TQT19" s="184"/>
      <c r="TQU19" s="194"/>
      <c r="TQV19" s="194"/>
      <c r="TQW19" s="204"/>
      <c r="TQX19" s="184"/>
      <c r="TQY19" s="194"/>
      <c r="TQZ19" s="194"/>
      <c r="TRA19" s="204"/>
      <c r="TRB19" s="184"/>
      <c r="TRC19" s="194"/>
      <c r="TRD19" s="194"/>
      <c r="TRE19" s="204"/>
      <c r="TRF19" s="184"/>
      <c r="TRG19" s="194"/>
      <c r="TRH19" s="194"/>
      <c r="TRI19" s="204"/>
      <c r="TRJ19" s="184"/>
      <c r="TRK19" s="194"/>
      <c r="TRL19" s="194"/>
      <c r="TRM19" s="204"/>
      <c r="TRN19" s="184"/>
      <c r="TRO19" s="194"/>
      <c r="TRP19" s="194"/>
      <c r="TRQ19" s="204"/>
      <c r="TRR19" s="184"/>
      <c r="TRS19" s="194"/>
      <c r="TRT19" s="194"/>
      <c r="TRU19" s="204"/>
      <c r="TRV19" s="184"/>
      <c r="TRW19" s="194"/>
      <c r="TRX19" s="194"/>
      <c r="TRY19" s="204"/>
      <c r="TRZ19" s="184"/>
      <c r="TSA19" s="194"/>
      <c r="TSB19" s="194"/>
      <c r="TSC19" s="204"/>
      <c r="TSD19" s="184"/>
      <c r="TSE19" s="194"/>
      <c r="TSF19" s="194"/>
      <c r="TSG19" s="204"/>
      <c r="TSH19" s="184"/>
      <c r="TSI19" s="194"/>
      <c r="TSJ19" s="194"/>
      <c r="TSK19" s="204"/>
      <c r="TSL19" s="184"/>
      <c r="TSM19" s="194"/>
      <c r="TSN19" s="194"/>
      <c r="TSO19" s="204"/>
      <c r="TSP19" s="184"/>
      <c r="TSQ19" s="194"/>
      <c r="TSR19" s="194"/>
      <c r="TSS19" s="204"/>
      <c r="TST19" s="184"/>
      <c r="TSU19" s="194"/>
      <c r="TSV19" s="194"/>
      <c r="TSW19" s="204"/>
      <c r="TSX19" s="184"/>
      <c r="TSY19" s="194"/>
      <c r="TSZ19" s="194"/>
      <c r="TTA19" s="204"/>
      <c r="TTB19" s="184"/>
      <c r="TTC19" s="194"/>
      <c r="TTD19" s="194"/>
      <c r="TTE19" s="204"/>
      <c r="TTF19" s="184"/>
      <c r="TTG19" s="194"/>
      <c r="TTH19" s="194"/>
      <c r="TTI19" s="204"/>
      <c r="TTJ19" s="184"/>
      <c r="TTK19" s="194"/>
      <c r="TTL19" s="194"/>
      <c r="TTM19" s="204"/>
      <c r="TTN19" s="184"/>
      <c r="TTO19" s="194"/>
      <c r="TTP19" s="194"/>
      <c r="TTQ19" s="204"/>
      <c r="TTR19" s="184"/>
      <c r="TTS19" s="194"/>
      <c r="TTT19" s="194"/>
      <c r="TTU19" s="204"/>
      <c r="TTV19" s="184"/>
      <c r="TTW19" s="194"/>
      <c r="TTX19" s="194"/>
      <c r="TTY19" s="204"/>
      <c r="TTZ19" s="184"/>
      <c r="TUA19" s="194"/>
      <c r="TUB19" s="194"/>
      <c r="TUC19" s="204"/>
      <c r="TUD19" s="184"/>
      <c r="TUE19" s="194"/>
      <c r="TUF19" s="194"/>
      <c r="TUG19" s="204"/>
      <c r="TUH19" s="184"/>
      <c r="TUI19" s="194"/>
      <c r="TUJ19" s="194"/>
      <c r="TUK19" s="204"/>
      <c r="TUL19" s="184"/>
      <c r="TUM19" s="194"/>
      <c r="TUN19" s="194"/>
      <c r="TUO19" s="204"/>
      <c r="TUP19" s="184"/>
      <c r="TUQ19" s="194"/>
      <c r="TUR19" s="194"/>
      <c r="TUS19" s="204"/>
      <c r="TUT19" s="184"/>
      <c r="TUU19" s="194"/>
      <c r="TUV19" s="194"/>
      <c r="TUW19" s="204"/>
      <c r="TUX19" s="184"/>
      <c r="TUY19" s="194"/>
      <c r="TUZ19" s="194"/>
      <c r="TVA19" s="204"/>
      <c r="TVB19" s="184"/>
      <c r="TVC19" s="194"/>
      <c r="TVD19" s="194"/>
      <c r="TVE19" s="204"/>
      <c r="TVF19" s="184"/>
      <c r="TVG19" s="194"/>
      <c r="TVH19" s="194"/>
      <c r="TVI19" s="204"/>
      <c r="TVJ19" s="184"/>
      <c r="TVK19" s="194"/>
      <c r="TVL19" s="194"/>
      <c r="TVM19" s="204"/>
      <c r="TVN19" s="184"/>
      <c r="TVO19" s="194"/>
      <c r="TVP19" s="194"/>
      <c r="TVQ19" s="204"/>
      <c r="TVR19" s="184"/>
      <c r="TVS19" s="194"/>
      <c r="TVT19" s="194"/>
      <c r="TVU19" s="204"/>
      <c r="TVV19" s="184"/>
      <c r="TVW19" s="194"/>
      <c r="TVX19" s="194"/>
      <c r="TVY19" s="204"/>
      <c r="TVZ19" s="184"/>
      <c r="TWA19" s="194"/>
      <c r="TWB19" s="194"/>
      <c r="TWC19" s="204"/>
      <c r="TWD19" s="184"/>
      <c r="TWE19" s="194"/>
      <c r="TWF19" s="194"/>
      <c r="TWG19" s="204"/>
      <c r="TWH19" s="184"/>
      <c r="TWI19" s="194"/>
      <c r="TWJ19" s="194"/>
      <c r="TWK19" s="204"/>
      <c r="TWL19" s="184"/>
      <c r="TWM19" s="194"/>
      <c r="TWN19" s="194"/>
      <c r="TWO19" s="204"/>
      <c r="TWP19" s="184"/>
      <c r="TWQ19" s="194"/>
      <c r="TWR19" s="194"/>
      <c r="TWS19" s="204"/>
      <c r="TWT19" s="184"/>
      <c r="TWU19" s="194"/>
      <c r="TWV19" s="194"/>
      <c r="TWW19" s="204"/>
      <c r="TWX19" s="184"/>
      <c r="TWY19" s="194"/>
      <c r="TWZ19" s="194"/>
      <c r="TXA19" s="204"/>
      <c r="TXB19" s="184"/>
      <c r="TXC19" s="194"/>
      <c r="TXD19" s="194"/>
      <c r="TXE19" s="204"/>
      <c r="TXF19" s="184"/>
      <c r="TXG19" s="194"/>
      <c r="TXH19" s="194"/>
      <c r="TXI19" s="204"/>
      <c r="TXJ19" s="184"/>
      <c r="TXK19" s="194"/>
      <c r="TXL19" s="194"/>
      <c r="TXM19" s="204"/>
      <c r="TXN19" s="184"/>
      <c r="TXO19" s="194"/>
      <c r="TXP19" s="194"/>
      <c r="TXQ19" s="204"/>
      <c r="TXR19" s="184"/>
      <c r="TXS19" s="194"/>
      <c r="TXT19" s="194"/>
      <c r="TXU19" s="204"/>
      <c r="TXV19" s="184"/>
      <c r="TXW19" s="194"/>
      <c r="TXX19" s="194"/>
      <c r="TXY19" s="204"/>
      <c r="TXZ19" s="184"/>
      <c r="TYA19" s="194"/>
      <c r="TYB19" s="194"/>
      <c r="TYC19" s="204"/>
      <c r="TYD19" s="184"/>
      <c r="TYE19" s="194"/>
      <c r="TYF19" s="194"/>
      <c r="TYG19" s="204"/>
      <c r="TYH19" s="184"/>
      <c r="TYI19" s="194"/>
      <c r="TYJ19" s="194"/>
      <c r="TYK19" s="204"/>
      <c r="TYL19" s="184"/>
      <c r="TYM19" s="194"/>
      <c r="TYN19" s="194"/>
      <c r="TYO19" s="204"/>
      <c r="TYP19" s="184"/>
      <c r="TYQ19" s="194"/>
      <c r="TYR19" s="194"/>
      <c r="TYS19" s="204"/>
      <c r="TYT19" s="184"/>
      <c r="TYU19" s="194"/>
      <c r="TYV19" s="194"/>
      <c r="TYW19" s="204"/>
      <c r="TYX19" s="184"/>
      <c r="TYY19" s="194"/>
      <c r="TYZ19" s="194"/>
      <c r="TZA19" s="204"/>
      <c r="TZB19" s="184"/>
      <c r="TZC19" s="194"/>
      <c r="TZD19" s="194"/>
      <c r="TZE19" s="204"/>
      <c r="TZF19" s="184"/>
      <c r="TZG19" s="194"/>
      <c r="TZH19" s="194"/>
      <c r="TZI19" s="204"/>
      <c r="TZJ19" s="184"/>
      <c r="TZK19" s="194"/>
      <c r="TZL19" s="194"/>
      <c r="TZM19" s="204"/>
      <c r="TZN19" s="184"/>
      <c r="TZO19" s="194"/>
      <c r="TZP19" s="194"/>
      <c r="TZQ19" s="204"/>
      <c r="TZR19" s="184"/>
      <c r="TZS19" s="194"/>
      <c r="TZT19" s="194"/>
      <c r="TZU19" s="204"/>
      <c r="TZV19" s="184"/>
      <c r="TZW19" s="194"/>
      <c r="TZX19" s="194"/>
      <c r="TZY19" s="204"/>
      <c r="TZZ19" s="184"/>
      <c r="UAA19" s="194"/>
      <c r="UAB19" s="194"/>
      <c r="UAC19" s="204"/>
      <c r="UAD19" s="184"/>
      <c r="UAE19" s="194"/>
      <c r="UAF19" s="194"/>
      <c r="UAG19" s="204"/>
      <c r="UAH19" s="184"/>
      <c r="UAI19" s="194"/>
      <c r="UAJ19" s="194"/>
      <c r="UAK19" s="204"/>
      <c r="UAL19" s="184"/>
      <c r="UAM19" s="194"/>
      <c r="UAN19" s="194"/>
      <c r="UAO19" s="204"/>
      <c r="UAP19" s="184"/>
      <c r="UAQ19" s="194"/>
      <c r="UAR19" s="194"/>
      <c r="UAS19" s="204"/>
      <c r="UAT19" s="184"/>
      <c r="UAU19" s="194"/>
      <c r="UAV19" s="194"/>
      <c r="UAW19" s="204"/>
      <c r="UAX19" s="184"/>
      <c r="UAY19" s="194"/>
      <c r="UAZ19" s="194"/>
      <c r="UBA19" s="204"/>
      <c r="UBB19" s="184"/>
      <c r="UBC19" s="194"/>
      <c r="UBD19" s="194"/>
      <c r="UBE19" s="204"/>
      <c r="UBF19" s="184"/>
      <c r="UBG19" s="194"/>
      <c r="UBH19" s="194"/>
      <c r="UBI19" s="204"/>
      <c r="UBJ19" s="184"/>
      <c r="UBK19" s="194"/>
      <c r="UBL19" s="194"/>
      <c r="UBM19" s="204"/>
      <c r="UBN19" s="184"/>
      <c r="UBO19" s="194"/>
      <c r="UBP19" s="194"/>
      <c r="UBQ19" s="204"/>
      <c r="UBR19" s="184"/>
      <c r="UBS19" s="194"/>
      <c r="UBT19" s="194"/>
      <c r="UBU19" s="204"/>
      <c r="UBV19" s="184"/>
      <c r="UBW19" s="194"/>
      <c r="UBX19" s="194"/>
      <c r="UBY19" s="204"/>
      <c r="UBZ19" s="184"/>
      <c r="UCA19" s="194"/>
      <c r="UCB19" s="194"/>
      <c r="UCC19" s="204"/>
      <c r="UCD19" s="184"/>
      <c r="UCE19" s="194"/>
      <c r="UCF19" s="194"/>
      <c r="UCG19" s="204"/>
      <c r="UCH19" s="184"/>
      <c r="UCI19" s="194"/>
      <c r="UCJ19" s="194"/>
      <c r="UCK19" s="204"/>
      <c r="UCL19" s="184"/>
      <c r="UCM19" s="194"/>
      <c r="UCN19" s="194"/>
      <c r="UCO19" s="204"/>
      <c r="UCP19" s="184"/>
      <c r="UCQ19" s="194"/>
      <c r="UCR19" s="194"/>
      <c r="UCS19" s="204"/>
      <c r="UCT19" s="184"/>
      <c r="UCU19" s="194"/>
      <c r="UCV19" s="194"/>
      <c r="UCW19" s="204"/>
      <c r="UCX19" s="184"/>
      <c r="UCY19" s="194"/>
      <c r="UCZ19" s="194"/>
      <c r="UDA19" s="204"/>
      <c r="UDB19" s="184"/>
      <c r="UDC19" s="194"/>
      <c r="UDD19" s="194"/>
      <c r="UDE19" s="204"/>
      <c r="UDF19" s="184"/>
      <c r="UDG19" s="194"/>
      <c r="UDH19" s="194"/>
      <c r="UDI19" s="204"/>
      <c r="UDJ19" s="184"/>
      <c r="UDK19" s="194"/>
      <c r="UDL19" s="194"/>
      <c r="UDM19" s="204"/>
      <c r="UDN19" s="184"/>
      <c r="UDO19" s="194"/>
      <c r="UDP19" s="194"/>
      <c r="UDQ19" s="204"/>
      <c r="UDR19" s="184"/>
      <c r="UDS19" s="194"/>
      <c r="UDT19" s="194"/>
      <c r="UDU19" s="204"/>
      <c r="UDV19" s="184"/>
      <c r="UDW19" s="194"/>
      <c r="UDX19" s="194"/>
      <c r="UDY19" s="204"/>
      <c r="UDZ19" s="184"/>
      <c r="UEA19" s="194"/>
      <c r="UEB19" s="194"/>
      <c r="UEC19" s="204"/>
      <c r="UED19" s="184"/>
      <c r="UEE19" s="194"/>
      <c r="UEF19" s="194"/>
      <c r="UEG19" s="204"/>
      <c r="UEH19" s="184"/>
      <c r="UEI19" s="194"/>
      <c r="UEJ19" s="194"/>
      <c r="UEK19" s="204"/>
      <c r="UEL19" s="184"/>
      <c r="UEM19" s="194"/>
      <c r="UEN19" s="194"/>
      <c r="UEO19" s="204"/>
      <c r="UEP19" s="184"/>
      <c r="UEQ19" s="194"/>
      <c r="UER19" s="194"/>
      <c r="UES19" s="204"/>
      <c r="UET19" s="184"/>
      <c r="UEU19" s="194"/>
      <c r="UEV19" s="194"/>
      <c r="UEW19" s="204"/>
      <c r="UEX19" s="184"/>
      <c r="UEY19" s="194"/>
      <c r="UEZ19" s="194"/>
      <c r="UFA19" s="204"/>
      <c r="UFB19" s="184"/>
      <c r="UFC19" s="194"/>
      <c r="UFD19" s="194"/>
      <c r="UFE19" s="204"/>
      <c r="UFF19" s="184"/>
      <c r="UFG19" s="194"/>
      <c r="UFH19" s="194"/>
      <c r="UFI19" s="204"/>
      <c r="UFJ19" s="184"/>
      <c r="UFK19" s="194"/>
      <c r="UFL19" s="194"/>
      <c r="UFM19" s="204"/>
      <c r="UFN19" s="184"/>
      <c r="UFO19" s="194"/>
      <c r="UFP19" s="194"/>
      <c r="UFQ19" s="204"/>
      <c r="UFR19" s="184"/>
      <c r="UFS19" s="194"/>
      <c r="UFT19" s="194"/>
      <c r="UFU19" s="204"/>
      <c r="UFV19" s="184"/>
      <c r="UFW19" s="194"/>
      <c r="UFX19" s="194"/>
      <c r="UFY19" s="204"/>
      <c r="UFZ19" s="184"/>
      <c r="UGA19" s="194"/>
      <c r="UGB19" s="194"/>
      <c r="UGC19" s="204"/>
      <c r="UGD19" s="184"/>
      <c r="UGE19" s="194"/>
      <c r="UGF19" s="194"/>
      <c r="UGG19" s="204"/>
      <c r="UGH19" s="184"/>
      <c r="UGI19" s="194"/>
      <c r="UGJ19" s="194"/>
      <c r="UGK19" s="204"/>
      <c r="UGL19" s="184"/>
      <c r="UGM19" s="194"/>
      <c r="UGN19" s="194"/>
      <c r="UGO19" s="204"/>
      <c r="UGP19" s="184"/>
      <c r="UGQ19" s="194"/>
      <c r="UGR19" s="194"/>
      <c r="UGS19" s="204"/>
      <c r="UGT19" s="184"/>
      <c r="UGU19" s="194"/>
      <c r="UGV19" s="194"/>
      <c r="UGW19" s="204"/>
      <c r="UGX19" s="184"/>
      <c r="UGY19" s="194"/>
      <c r="UGZ19" s="194"/>
      <c r="UHA19" s="204"/>
      <c r="UHB19" s="184"/>
      <c r="UHC19" s="194"/>
      <c r="UHD19" s="194"/>
      <c r="UHE19" s="204"/>
      <c r="UHF19" s="184"/>
      <c r="UHG19" s="194"/>
      <c r="UHH19" s="194"/>
      <c r="UHI19" s="204"/>
      <c r="UHJ19" s="184"/>
      <c r="UHK19" s="194"/>
      <c r="UHL19" s="194"/>
      <c r="UHM19" s="204"/>
      <c r="UHN19" s="184"/>
      <c r="UHO19" s="194"/>
      <c r="UHP19" s="194"/>
      <c r="UHQ19" s="204"/>
      <c r="UHR19" s="184"/>
      <c r="UHS19" s="194"/>
      <c r="UHT19" s="194"/>
      <c r="UHU19" s="204"/>
      <c r="UHV19" s="184"/>
      <c r="UHW19" s="194"/>
      <c r="UHX19" s="194"/>
      <c r="UHY19" s="204"/>
      <c r="UHZ19" s="184"/>
      <c r="UIA19" s="194"/>
      <c r="UIB19" s="194"/>
      <c r="UIC19" s="204"/>
      <c r="UID19" s="184"/>
      <c r="UIE19" s="194"/>
      <c r="UIF19" s="194"/>
      <c r="UIG19" s="204"/>
      <c r="UIH19" s="184"/>
      <c r="UII19" s="194"/>
      <c r="UIJ19" s="194"/>
      <c r="UIK19" s="204"/>
      <c r="UIL19" s="184"/>
      <c r="UIM19" s="194"/>
      <c r="UIN19" s="194"/>
      <c r="UIO19" s="204"/>
      <c r="UIP19" s="184"/>
      <c r="UIQ19" s="194"/>
      <c r="UIR19" s="194"/>
      <c r="UIS19" s="204"/>
      <c r="UIT19" s="184"/>
      <c r="UIU19" s="194"/>
      <c r="UIV19" s="194"/>
      <c r="UIW19" s="204"/>
      <c r="UIX19" s="184"/>
      <c r="UIY19" s="194"/>
      <c r="UIZ19" s="194"/>
      <c r="UJA19" s="204"/>
      <c r="UJB19" s="184"/>
      <c r="UJC19" s="194"/>
      <c r="UJD19" s="194"/>
      <c r="UJE19" s="204"/>
      <c r="UJF19" s="184"/>
      <c r="UJG19" s="194"/>
      <c r="UJH19" s="194"/>
      <c r="UJI19" s="204"/>
      <c r="UJJ19" s="184"/>
      <c r="UJK19" s="194"/>
      <c r="UJL19" s="194"/>
      <c r="UJM19" s="204"/>
      <c r="UJN19" s="184"/>
      <c r="UJO19" s="194"/>
      <c r="UJP19" s="194"/>
      <c r="UJQ19" s="204"/>
      <c r="UJR19" s="184"/>
      <c r="UJS19" s="194"/>
      <c r="UJT19" s="194"/>
      <c r="UJU19" s="204"/>
      <c r="UJV19" s="184"/>
      <c r="UJW19" s="194"/>
      <c r="UJX19" s="194"/>
      <c r="UJY19" s="204"/>
      <c r="UJZ19" s="184"/>
      <c r="UKA19" s="194"/>
      <c r="UKB19" s="194"/>
      <c r="UKC19" s="204"/>
      <c r="UKD19" s="184"/>
      <c r="UKE19" s="194"/>
      <c r="UKF19" s="194"/>
      <c r="UKG19" s="204"/>
      <c r="UKH19" s="184"/>
      <c r="UKI19" s="194"/>
      <c r="UKJ19" s="194"/>
      <c r="UKK19" s="204"/>
      <c r="UKL19" s="184"/>
      <c r="UKM19" s="194"/>
      <c r="UKN19" s="194"/>
      <c r="UKO19" s="204"/>
      <c r="UKP19" s="184"/>
      <c r="UKQ19" s="194"/>
      <c r="UKR19" s="194"/>
      <c r="UKS19" s="204"/>
      <c r="UKT19" s="184"/>
      <c r="UKU19" s="194"/>
      <c r="UKV19" s="194"/>
      <c r="UKW19" s="204"/>
      <c r="UKX19" s="184"/>
      <c r="UKY19" s="194"/>
      <c r="UKZ19" s="194"/>
      <c r="ULA19" s="204"/>
      <c r="ULB19" s="184"/>
      <c r="ULC19" s="194"/>
      <c r="ULD19" s="194"/>
      <c r="ULE19" s="204"/>
      <c r="ULF19" s="184"/>
      <c r="ULG19" s="194"/>
      <c r="ULH19" s="194"/>
      <c r="ULI19" s="204"/>
      <c r="ULJ19" s="184"/>
      <c r="ULK19" s="194"/>
      <c r="ULL19" s="194"/>
      <c r="ULM19" s="204"/>
      <c r="ULN19" s="184"/>
      <c r="ULO19" s="194"/>
      <c r="ULP19" s="194"/>
      <c r="ULQ19" s="204"/>
      <c r="ULR19" s="184"/>
      <c r="ULS19" s="194"/>
      <c r="ULT19" s="194"/>
      <c r="ULU19" s="204"/>
      <c r="ULV19" s="184"/>
      <c r="ULW19" s="194"/>
      <c r="ULX19" s="194"/>
      <c r="ULY19" s="204"/>
      <c r="ULZ19" s="184"/>
      <c r="UMA19" s="194"/>
      <c r="UMB19" s="194"/>
      <c r="UMC19" s="204"/>
      <c r="UMD19" s="184"/>
      <c r="UME19" s="194"/>
      <c r="UMF19" s="194"/>
      <c r="UMG19" s="204"/>
      <c r="UMH19" s="184"/>
      <c r="UMI19" s="194"/>
      <c r="UMJ19" s="194"/>
      <c r="UMK19" s="204"/>
      <c r="UML19" s="184"/>
      <c r="UMM19" s="194"/>
      <c r="UMN19" s="194"/>
      <c r="UMO19" s="204"/>
      <c r="UMP19" s="184"/>
      <c r="UMQ19" s="194"/>
      <c r="UMR19" s="194"/>
      <c r="UMS19" s="204"/>
      <c r="UMT19" s="184"/>
      <c r="UMU19" s="194"/>
      <c r="UMV19" s="194"/>
      <c r="UMW19" s="204"/>
      <c r="UMX19" s="184"/>
      <c r="UMY19" s="194"/>
      <c r="UMZ19" s="194"/>
      <c r="UNA19" s="204"/>
      <c r="UNB19" s="184"/>
      <c r="UNC19" s="194"/>
      <c r="UND19" s="194"/>
      <c r="UNE19" s="204"/>
      <c r="UNF19" s="184"/>
      <c r="UNG19" s="194"/>
      <c r="UNH19" s="194"/>
      <c r="UNI19" s="204"/>
      <c r="UNJ19" s="184"/>
      <c r="UNK19" s="194"/>
      <c r="UNL19" s="194"/>
      <c r="UNM19" s="204"/>
      <c r="UNN19" s="184"/>
      <c r="UNO19" s="194"/>
      <c r="UNP19" s="194"/>
      <c r="UNQ19" s="204"/>
      <c r="UNR19" s="184"/>
      <c r="UNS19" s="194"/>
      <c r="UNT19" s="194"/>
      <c r="UNU19" s="204"/>
      <c r="UNV19" s="184"/>
      <c r="UNW19" s="194"/>
      <c r="UNX19" s="194"/>
      <c r="UNY19" s="204"/>
      <c r="UNZ19" s="184"/>
      <c r="UOA19" s="194"/>
      <c r="UOB19" s="194"/>
      <c r="UOC19" s="204"/>
      <c r="UOD19" s="184"/>
      <c r="UOE19" s="194"/>
      <c r="UOF19" s="194"/>
      <c r="UOG19" s="204"/>
      <c r="UOH19" s="184"/>
      <c r="UOI19" s="194"/>
      <c r="UOJ19" s="194"/>
      <c r="UOK19" s="204"/>
      <c r="UOL19" s="184"/>
      <c r="UOM19" s="194"/>
      <c r="UON19" s="194"/>
      <c r="UOO19" s="204"/>
      <c r="UOP19" s="184"/>
      <c r="UOQ19" s="194"/>
      <c r="UOR19" s="194"/>
      <c r="UOS19" s="204"/>
      <c r="UOT19" s="184"/>
      <c r="UOU19" s="194"/>
      <c r="UOV19" s="194"/>
      <c r="UOW19" s="204"/>
      <c r="UOX19" s="184"/>
      <c r="UOY19" s="194"/>
      <c r="UOZ19" s="194"/>
      <c r="UPA19" s="204"/>
      <c r="UPB19" s="184"/>
      <c r="UPC19" s="194"/>
      <c r="UPD19" s="194"/>
      <c r="UPE19" s="204"/>
      <c r="UPF19" s="184"/>
      <c r="UPG19" s="194"/>
      <c r="UPH19" s="194"/>
      <c r="UPI19" s="204"/>
      <c r="UPJ19" s="184"/>
      <c r="UPK19" s="194"/>
      <c r="UPL19" s="194"/>
      <c r="UPM19" s="204"/>
      <c r="UPN19" s="184"/>
      <c r="UPO19" s="194"/>
      <c r="UPP19" s="194"/>
      <c r="UPQ19" s="204"/>
      <c r="UPR19" s="184"/>
      <c r="UPS19" s="194"/>
      <c r="UPT19" s="194"/>
      <c r="UPU19" s="204"/>
      <c r="UPV19" s="184"/>
      <c r="UPW19" s="194"/>
      <c r="UPX19" s="194"/>
      <c r="UPY19" s="204"/>
      <c r="UPZ19" s="184"/>
      <c r="UQA19" s="194"/>
      <c r="UQB19" s="194"/>
      <c r="UQC19" s="204"/>
      <c r="UQD19" s="184"/>
      <c r="UQE19" s="194"/>
      <c r="UQF19" s="194"/>
      <c r="UQG19" s="204"/>
      <c r="UQH19" s="184"/>
      <c r="UQI19" s="194"/>
      <c r="UQJ19" s="194"/>
      <c r="UQK19" s="204"/>
      <c r="UQL19" s="184"/>
      <c r="UQM19" s="194"/>
      <c r="UQN19" s="194"/>
      <c r="UQO19" s="204"/>
      <c r="UQP19" s="184"/>
      <c r="UQQ19" s="194"/>
      <c r="UQR19" s="194"/>
      <c r="UQS19" s="204"/>
      <c r="UQT19" s="184"/>
      <c r="UQU19" s="194"/>
      <c r="UQV19" s="194"/>
      <c r="UQW19" s="204"/>
      <c r="UQX19" s="184"/>
      <c r="UQY19" s="194"/>
      <c r="UQZ19" s="194"/>
      <c r="URA19" s="204"/>
      <c r="URB19" s="184"/>
      <c r="URC19" s="194"/>
      <c r="URD19" s="194"/>
      <c r="URE19" s="204"/>
      <c r="URF19" s="184"/>
      <c r="URG19" s="194"/>
      <c r="URH19" s="194"/>
      <c r="URI19" s="204"/>
      <c r="URJ19" s="184"/>
      <c r="URK19" s="194"/>
      <c r="URL19" s="194"/>
      <c r="URM19" s="204"/>
      <c r="URN19" s="184"/>
      <c r="URO19" s="194"/>
      <c r="URP19" s="194"/>
      <c r="URQ19" s="204"/>
      <c r="URR19" s="184"/>
      <c r="URS19" s="194"/>
      <c r="URT19" s="194"/>
      <c r="URU19" s="204"/>
      <c r="URV19" s="184"/>
      <c r="URW19" s="194"/>
      <c r="URX19" s="194"/>
      <c r="URY19" s="204"/>
      <c r="URZ19" s="184"/>
      <c r="USA19" s="194"/>
      <c r="USB19" s="194"/>
      <c r="USC19" s="204"/>
      <c r="USD19" s="184"/>
      <c r="USE19" s="194"/>
      <c r="USF19" s="194"/>
      <c r="USG19" s="204"/>
      <c r="USH19" s="184"/>
      <c r="USI19" s="194"/>
      <c r="USJ19" s="194"/>
      <c r="USK19" s="204"/>
      <c r="USL19" s="184"/>
      <c r="USM19" s="194"/>
      <c r="USN19" s="194"/>
      <c r="USO19" s="204"/>
      <c r="USP19" s="184"/>
      <c r="USQ19" s="194"/>
      <c r="USR19" s="194"/>
      <c r="USS19" s="204"/>
      <c r="UST19" s="184"/>
      <c r="USU19" s="194"/>
      <c r="USV19" s="194"/>
      <c r="USW19" s="204"/>
      <c r="USX19" s="184"/>
      <c r="USY19" s="194"/>
      <c r="USZ19" s="194"/>
      <c r="UTA19" s="204"/>
      <c r="UTB19" s="184"/>
      <c r="UTC19" s="194"/>
      <c r="UTD19" s="194"/>
      <c r="UTE19" s="204"/>
      <c r="UTF19" s="184"/>
      <c r="UTG19" s="194"/>
      <c r="UTH19" s="194"/>
      <c r="UTI19" s="204"/>
      <c r="UTJ19" s="184"/>
      <c r="UTK19" s="194"/>
      <c r="UTL19" s="194"/>
      <c r="UTM19" s="204"/>
      <c r="UTN19" s="184"/>
      <c r="UTO19" s="194"/>
      <c r="UTP19" s="194"/>
      <c r="UTQ19" s="204"/>
      <c r="UTR19" s="184"/>
      <c r="UTS19" s="194"/>
      <c r="UTT19" s="194"/>
      <c r="UTU19" s="204"/>
      <c r="UTV19" s="184"/>
      <c r="UTW19" s="194"/>
      <c r="UTX19" s="194"/>
      <c r="UTY19" s="204"/>
      <c r="UTZ19" s="184"/>
      <c r="UUA19" s="194"/>
      <c r="UUB19" s="194"/>
      <c r="UUC19" s="204"/>
      <c r="UUD19" s="184"/>
      <c r="UUE19" s="194"/>
      <c r="UUF19" s="194"/>
      <c r="UUG19" s="204"/>
      <c r="UUH19" s="184"/>
      <c r="UUI19" s="194"/>
      <c r="UUJ19" s="194"/>
      <c r="UUK19" s="204"/>
      <c r="UUL19" s="184"/>
      <c r="UUM19" s="194"/>
      <c r="UUN19" s="194"/>
      <c r="UUO19" s="204"/>
      <c r="UUP19" s="184"/>
      <c r="UUQ19" s="194"/>
      <c r="UUR19" s="194"/>
      <c r="UUS19" s="204"/>
      <c r="UUT19" s="184"/>
      <c r="UUU19" s="194"/>
      <c r="UUV19" s="194"/>
      <c r="UUW19" s="204"/>
      <c r="UUX19" s="184"/>
      <c r="UUY19" s="194"/>
      <c r="UUZ19" s="194"/>
      <c r="UVA19" s="204"/>
      <c r="UVB19" s="184"/>
      <c r="UVC19" s="194"/>
      <c r="UVD19" s="194"/>
      <c r="UVE19" s="204"/>
      <c r="UVF19" s="184"/>
      <c r="UVG19" s="194"/>
      <c r="UVH19" s="194"/>
      <c r="UVI19" s="204"/>
      <c r="UVJ19" s="184"/>
      <c r="UVK19" s="194"/>
      <c r="UVL19" s="194"/>
      <c r="UVM19" s="204"/>
      <c r="UVN19" s="184"/>
      <c r="UVO19" s="194"/>
      <c r="UVP19" s="194"/>
      <c r="UVQ19" s="204"/>
      <c r="UVR19" s="184"/>
      <c r="UVS19" s="194"/>
      <c r="UVT19" s="194"/>
      <c r="UVU19" s="204"/>
      <c r="UVV19" s="184"/>
      <c r="UVW19" s="194"/>
      <c r="UVX19" s="194"/>
      <c r="UVY19" s="204"/>
      <c r="UVZ19" s="184"/>
      <c r="UWA19" s="194"/>
      <c r="UWB19" s="194"/>
      <c r="UWC19" s="204"/>
      <c r="UWD19" s="184"/>
      <c r="UWE19" s="194"/>
      <c r="UWF19" s="194"/>
      <c r="UWG19" s="204"/>
      <c r="UWH19" s="184"/>
      <c r="UWI19" s="194"/>
      <c r="UWJ19" s="194"/>
      <c r="UWK19" s="204"/>
      <c r="UWL19" s="184"/>
      <c r="UWM19" s="194"/>
      <c r="UWN19" s="194"/>
      <c r="UWO19" s="204"/>
      <c r="UWP19" s="184"/>
      <c r="UWQ19" s="194"/>
      <c r="UWR19" s="194"/>
      <c r="UWS19" s="204"/>
      <c r="UWT19" s="184"/>
      <c r="UWU19" s="194"/>
      <c r="UWV19" s="194"/>
      <c r="UWW19" s="204"/>
      <c r="UWX19" s="184"/>
      <c r="UWY19" s="194"/>
      <c r="UWZ19" s="194"/>
      <c r="UXA19" s="204"/>
      <c r="UXB19" s="184"/>
      <c r="UXC19" s="194"/>
      <c r="UXD19" s="194"/>
      <c r="UXE19" s="204"/>
      <c r="UXF19" s="184"/>
      <c r="UXG19" s="194"/>
      <c r="UXH19" s="194"/>
      <c r="UXI19" s="204"/>
      <c r="UXJ19" s="184"/>
      <c r="UXK19" s="194"/>
      <c r="UXL19" s="194"/>
      <c r="UXM19" s="204"/>
      <c r="UXN19" s="184"/>
      <c r="UXO19" s="194"/>
      <c r="UXP19" s="194"/>
      <c r="UXQ19" s="204"/>
      <c r="UXR19" s="184"/>
      <c r="UXS19" s="194"/>
      <c r="UXT19" s="194"/>
      <c r="UXU19" s="204"/>
      <c r="UXV19" s="184"/>
      <c r="UXW19" s="194"/>
      <c r="UXX19" s="194"/>
      <c r="UXY19" s="204"/>
      <c r="UXZ19" s="184"/>
      <c r="UYA19" s="194"/>
      <c r="UYB19" s="194"/>
      <c r="UYC19" s="204"/>
      <c r="UYD19" s="184"/>
      <c r="UYE19" s="194"/>
      <c r="UYF19" s="194"/>
      <c r="UYG19" s="204"/>
      <c r="UYH19" s="184"/>
      <c r="UYI19" s="194"/>
      <c r="UYJ19" s="194"/>
      <c r="UYK19" s="204"/>
      <c r="UYL19" s="184"/>
      <c r="UYM19" s="194"/>
      <c r="UYN19" s="194"/>
      <c r="UYO19" s="204"/>
      <c r="UYP19" s="184"/>
      <c r="UYQ19" s="194"/>
      <c r="UYR19" s="194"/>
      <c r="UYS19" s="204"/>
      <c r="UYT19" s="184"/>
      <c r="UYU19" s="194"/>
      <c r="UYV19" s="194"/>
      <c r="UYW19" s="204"/>
      <c r="UYX19" s="184"/>
      <c r="UYY19" s="194"/>
      <c r="UYZ19" s="194"/>
      <c r="UZA19" s="204"/>
      <c r="UZB19" s="184"/>
      <c r="UZC19" s="194"/>
      <c r="UZD19" s="194"/>
      <c r="UZE19" s="204"/>
      <c r="UZF19" s="184"/>
      <c r="UZG19" s="194"/>
      <c r="UZH19" s="194"/>
      <c r="UZI19" s="204"/>
      <c r="UZJ19" s="184"/>
      <c r="UZK19" s="194"/>
      <c r="UZL19" s="194"/>
      <c r="UZM19" s="204"/>
      <c r="UZN19" s="184"/>
      <c r="UZO19" s="194"/>
      <c r="UZP19" s="194"/>
      <c r="UZQ19" s="204"/>
      <c r="UZR19" s="184"/>
      <c r="UZS19" s="194"/>
      <c r="UZT19" s="194"/>
      <c r="UZU19" s="204"/>
      <c r="UZV19" s="184"/>
      <c r="UZW19" s="194"/>
      <c r="UZX19" s="194"/>
      <c r="UZY19" s="204"/>
      <c r="UZZ19" s="184"/>
      <c r="VAA19" s="194"/>
      <c r="VAB19" s="194"/>
      <c r="VAC19" s="204"/>
      <c r="VAD19" s="184"/>
      <c r="VAE19" s="194"/>
      <c r="VAF19" s="194"/>
      <c r="VAG19" s="204"/>
      <c r="VAH19" s="184"/>
      <c r="VAI19" s="194"/>
      <c r="VAJ19" s="194"/>
      <c r="VAK19" s="204"/>
      <c r="VAL19" s="184"/>
      <c r="VAM19" s="194"/>
      <c r="VAN19" s="194"/>
      <c r="VAO19" s="204"/>
      <c r="VAP19" s="184"/>
      <c r="VAQ19" s="194"/>
      <c r="VAR19" s="194"/>
      <c r="VAS19" s="204"/>
      <c r="VAT19" s="184"/>
      <c r="VAU19" s="194"/>
      <c r="VAV19" s="194"/>
      <c r="VAW19" s="204"/>
      <c r="VAX19" s="184"/>
      <c r="VAY19" s="194"/>
      <c r="VAZ19" s="194"/>
      <c r="VBA19" s="204"/>
      <c r="VBB19" s="184"/>
      <c r="VBC19" s="194"/>
      <c r="VBD19" s="194"/>
      <c r="VBE19" s="204"/>
      <c r="VBF19" s="184"/>
      <c r="VBG19" s="194"/>
      <c r="VBH19" s="194"/>
      <c r="VBI19" s="204"/>
      <c r="VBJ19" s="184"/>
      <c r="VBK19" s="194"/>
      <c r="VBL19" s="194"/>
      <c r="VBM19" s="204"/>
      <c r="VBN19" s="184"/>
      <c r="VBO19" s="194"/>
      <c r="VBP19" s="194"/>
      <c r="VBQ19" s="204"/>
      <c r="VBR19" s="184"/>
      <c r="VBS19" s="194"/>
      <c r="VBT19" s="194"/>
      <c r="VBU19" s="204"/>
      <c r="VBV19" s="184"/>
      <c r="VBW19" s="194"/>
      <c r="VBX19" s="194"/>
      <c r="VBY19" s="204"/>
      <c r="VBZ19" s="184"/>
      <c r="VCA19" s="194"/>
      <c r="VCB19" s="194"/>
      <c r="VCC19" s="204"/>
      <c r="VCD19" s="184"/>
      <c r="VCE19" s="194"/>
      <c r="VCF19" s="194"/>
      <c r="VCG19" s="204"/>
      <c r="VCH19" s="184"/>
      <c r="VCI19" s="194"/>
      <c r="VCJ19" s="194"/>
      <c r="VCK19" s="204"/>
      <c r="VCL19" s="184"/>
      <c r="VCM19" s="194"/>
      <c r="VCN19" s="194"/>
      <c r="VCO19" s="204"/>
      <c r="VCP19" s="184"/>
      <c r="VCQ19" s="194"/>
      <c r="VCR19" s="194"/>
      <c r="VCS19" s="204"/>
      <c r="VCT19" s="184"/>
      <c r="VCU19" s="194"/>
      <c r="VCV19" s="194"/>
      <c r="VCW19" s="204"/>
      <c r="VCX19" s="184"/>
      <c r="VCY19" s="194"/>
      <c r="VCZ19" s="194"/>
      <c r="VDA19" s="204"/>
      <c r="VDB19" s="184"/>
      <c r="VDC19" s="194"/>
      <c r="VDD19" s="194"/>
      <c r="VDE19" s="204"/>
      <c r="VDF19" s="184"/>
      <c r="VDG19" s="194"/>
      <c r="VDH19" s="194"/>
      <c r="VDI19" s="204"/>
      <c r="VDJ19" s="184"/>
      <c r="VDK19" s="194"/>
      <c r="VDL19" s="194"/>
      <c r="VDM19" s="204"/>
      <c r="VDN19" s="184"/>
      <c r="VDO19" s="194"/>
      <c r="VDP19" s="194"/>
      <c r="VDQ19" s="204"/>
      <c r="VDR19" s="184"/>
      <c r="VDS19" s="194"/>
      <c r="VDT19" s="194"/>
      <c r="VDU19" s="204"/>
      <c r="VDV19" s="184"/>
      <c r="VDW19" s="194"/>
      <c r="VDX19" s="194"/>
      <c r="VDY19" s="204"/>
      <c r="VDZ19" s="184"/>
      <c r="VEA19" s="194"/>
      <c r="VEB19" s="194"/>
      <c r="VEC19" s="204"/>
      <c r="VED19" s="184"/>
      <c r="VEE19" s="194"/>
      <c r="VEF19" s="194"/>
      <c r="VEG19" s="204"/>
      <c r="VEH19" s="184"/>
      <c r="VEI19" s="194"/>
      <c r="VEJ19" s="194"/>
      <c r="VEK19" s="204"/>
      <c r="VEL19" s="184"/>
      <c r="VEM19" s="194"/>
      <c r="VEN19" s="194"/>
      <c r="VEO19" s="204"/>
      <c r="VEP19" s="184"/>
      <c r="VEQ19" s="194"/>
      <c r="VER19" s="194"/>
      <c r="VES19" s="204"/>
      <c r="VET19" s="184"/>
      <c r="VEU19" s="194"/>
      <c r="VEV19" s="194"/>
      <c r="VEW19" s="204"/>
      <c r="VEX19" s="184"/>
      <c r="VEY19" s="194"/>
      <c r="VEZ19" s="194"/>
      <c r="VFA19" s="204"/>
      <c r="VFB19" s="184"/>
      <c r="VFC19" s="194"/>
      <c r="VFD19" s="194"/>
      <c r="VFE19" s="204"/>
      <c r="VFF19" s="184"/>
      <c r="VFG19" s="194"/>
      <c r="VFH19" s="194"/>
      <c r="VFI19" s="204"/>
      <c r="VFJ19" s="184"/>
      <c r="VFK19" s="194"/>
      <c r="VFL19" s="194"/>
      <c r="VFM19" s="204"/>
      <c r="VFN19" s="184"/>
      <c r="VFO19" s="194"/>
      <c r="VFP19" s="194"/>
      <c r="VFQ19" s="204"/>
      <c r="VFR19" s="184"/>
      <c r="VFS19" s="194"/>
      <c r="VFT19" s="194"/>
      <c r="VFU19" s="204"/>
      <c r="VFV19" s="184"/>
      <c r="VFW19" s="194"/>
      <c r="VFX19" s="194"/>
      <c r="VFY19" s="204"/>
      <c r="VFZ19" s="184"/>
      <c r="VGA19" s="194"/>
      <c r="VGB19" s="194"/>
      <c r="VGC19" s="204"/>
      <c r="VGD19" s="184"/>
      <c r="VGE19" s="194"/>
      <c r="VGF19" s="194"/>
      <c r="VGG19" s="204"/>
      <c r="VGH19" s="184"/>
      <c r="VGI19" s="194"/>
      <c r="VGJ19" s="194"/>
      <c r="VGK19" s="204"/>
      <c r="VGL19" s="184"/>
      <c r="VGM19" s="194"/>
      <c r="VGN19" s="194"/>
      <c r="VGO19" s="204"/>
      <c r="VGP19" s="184"/>
      <c r="VGQ19" s="194"/>
      <c r="VGR19" s="194"/>
      <c r="VGS19" s="204"/>
      <c r="VGT19" s="184"/>
      <c r="VGU19" s="194"/>
      <c r="VGV19" s="194"/>
      <c r="VGW19" s="204"/>
      <c r="VGX19" s="184"/>
      <c r="VGY19" s="194"/>
      <c r="VGZ19" s="194"/>
      <c r="VHA19" s="204"/>
      <c r="VHB19" s="184"/>
      <c r="VHC19" s="194"/>
      <c r="VHD19" s="194"/>
      <c r="VHE19" s="204"/>
      <c r="VHF19" s="184"/>
      <c r="VHG19" s="194"/>
      <c r="VHH19" s="194"/>
      <c r="VHI19" s="204"/>
      <c r="VHJ19" s="184"/>
      <c r="VHK19" s="194"/>
      <c r="VHL19" s="194"/>
      <c r="VHM19" s="204"/>
      <c r="VHN19" s="184"/>
      <c r="VHO19" s="194"/>
      <c r="VHP19" s="194"/>
      <c r="VHQ19" s="204"/>
      <c r="VHR19" s="184"/>
      <c r="VHS19" s="194"/>
      <c r="VHT19" s="194"/>
      <c r="VHU19" s="204"/>
      <c r="VHV19" s="184"/>
      <c r="VHW19" s="194"/>
      <c r="VHX19" s="194"/>
      <c r="VHY19" s="204"/>
      <c r="VHZ19" s="184"/>
      <c r="VIA19" s="194"/>
      <c r="VIB19" s="194"/>
      <c r="VIC19" s="204"/>
      <c r="VID19" s="184"/>
      <c r="VIE19" s="194"/>
      <c r="VIF19" s="194"/>
      <c r="VIG19" s="204"/>
      <c r="VIH19" s="184"/>
      <c r="VII19" s="194"/>
      <c r="VIJ19" s="194"/>
      <c r="VIK19" s="204"/>
      <c r="VIL19" s="184"/>
      <c r="VIM19" s="194"/>
      <c r="VIN19" s="194"/>
      <c r="VIO19" s="204"/>
      <c r="VIP19" s="184"/>
      <c r="VIQ19" s="194"/>
      <c r="VIR19" s="194"/>
      <c r="VIS19" s="204"/>
      <c r="VIT19" s="184"/>
      <c r="VIU19" s="194"/>
      <c r="VIV19" s="194"/>
      <c r="VIW19" s="204"/>
      <c r="VIX19" s="184"/>
      <c r="VIY19" s="194"/>
      <c r="VIZ19" s="194"/>
      <c r="VJA19" s="204"/>
      <c r="VJB19" s="184"/>
      <c r="VJC19" s="194"/>
      <c r="VJD19" s="194"/>
      <c r="VJE19" s="204"/>
      <c r="VJF19" s="184"/>
      <c r="VJG19" s="194"/>
      <c r="VJH19" s="194"/>
      <c r="VJI19" s="204"/>
      <c r="VJJ19" s="184"/>
      <c r="VJK19" s="194"/>
      <c r="VJL19" s="194"/>
      <c r="VJM19" s="204"/>
      <c r="VJN19" s="184"/>
      <c r="VJO19" s="194"/>
      <c r="VJP19" s="194"/>
      <c r="VJQ19" s="204"/>
      <c r="VJR19" s="184"/>
      <c r="VJS19" s="194"/>
      <c r="VJT19" s="194"/>
      <c r="VJU19" s="204"/>
      <c r="VJV19" s="184"/>
      <c r="VJW19" s="194"/>
      <c r="VJX19" s="194"/>
      <c r="VJY19" s="204"/>
      <c r="VJZ19" s="184"/>
      <c r="VKA19" s="194"/>
      <c r="VKB19" s="194"/>
      <c r="VKC19" s="204"/>
      <c r="VKD19" s="184"/>
      <c r="VKE19" s="194"/>
      <c r="VKF19" s="194"/>
      <c r="VKG19" s="204"/>
      <c r="VKH19" s="184"/>
      <c r="VKI19" s="194"/>
      <c r="VKJ19" s="194"/>
      <c r="VKK19" s="204"/>
      <c r="VKL19" s="184"/>
      <c r="VKM19" s="194"/>
      <c r="VKN19" s="194"/>
      <c r="VKO19" s="204"/>
      <c r="VKP19" s="184"/>
      <c r="VKQ19" s="194"/>
      <c r="VKR19" s="194"/>
      <c r="VKS19" s="204"/>
      <c r="VKT19" s="184"/>
      <c r="VKU19" s="194"/>
      <c r="VKV19" s="194"/>
      <c r="VKW19" s="204"/>
      <c r="VKX19" s="184"/>
      <c r="VKY19" s="194"/>
      <c r="VKZ19" s="194"/>
      <c r="VLA19" s="204"/>
      <c r="VLB19" s="184"/>
      <c r="VLC19" s="194"/>
      <c r="VLD19" s="194"/>
      <c r="VLE19" s="204"/>
      <c r="VLF19" s="184"/>
      <c r="VLG19" s="194"/>
      <c r="VLH19" s="194"/>
      <c r="VLI19" s="204"/>
      <c r="VLJ19" s="184"/>
      <c r="VLK19" s="194"/>
      <c r="VLL19" s="194"/>
      <c r="VLM19" s="204"/>
      <c r="VLN19" s="184"/>
      <c r="VLO19" s="194"/>
      <c r="VLP19" s="194"/>
      <c r="VLQ19" s="204"/>
      <c r="VLR19" s="184"/>
      <c r="VLS19" s="194"/>
      <c r="VLT19" s="194"/>
      <c r="VLU19" s="204"/>
      <c r="VLV19" s="184"/>
      <c r="VLW19" s="194"/>
      <c r="VLX19" s="194"/>
      <c r="VLY19" s="204"/>
      <c r="VLZ19" s="184"/>
      <c r="VMA19" s="194"/>
      <c r="VMB19" s="194"/>
      <c r="VMC19" s="204"/>
      <c r="VMD19" s="184"/>
      <c r="VME19" s="194"/>
      <c r="VMF19" s="194"/>
      <c r="VMG19" s="204"/>
      <c r="VMH19" s="184"/>
      <c r="VMI19" s="194"/>
      <c r="VMJ19" s="194"/>
      <c r="VMK19" s="204"/>
      <c r="VML19" s="184"/>
      <c r="VMM19" s="194"/>
      <c r="VMN19" s="194"/>
      <c r="VMO19" s="204"/>
      <c r="VMP19" s="184"/>
      <c r="VMQ19" s="194"/>
      <c r="VMR19" s="194"/>
      <c r="VMS19" s="204"/>
      <c r="VMT19" s="184"/>
      <c r="VMU19" s="194"/>
      <c r="VMV19" s="194"/>
      <c r="VMW19" s="204"/>
      <c r="VMX19" s="184"/>
      <c r="VMY19" s="194"/>
      <c r="VMZ19" s="194"/>
      <c r="VNA19" s="204"/>
      <c r="VNB19" s="184"/>
      <c r="VNC19" s="194"/>
      <c r="VND19" s="194"/>
      <c r="VNE19" s="204"/>
      <c r="VNF19" s="184"/>
      <c r="VNG19" s="194"/>
      <c r="VNH19" s="194"/>
      <c r="VNI19" s="204"/>
      <c r="VNJ19" s="184"/>
      <c r="VNK19" s="194"/>
      <c r="VNL19" s="194"/>
      <c r="VNM19" s="204"/>
      <c r="VNN19" s="184"/>
      <c r="VNO19" s="194"/>
      <c r="VNP19" s="194"/>
      <c r="VNQ19" s="204"/>
      <c r="VNR19" s="184"/>
      <c r="VNS19" s="194"/>
      <c r="VNT19" s="194"/>
      <c r="VNU19" s="204"/>
      <c r="VNV19" s="184"/>
      <c r="VNW19" s="194"/>
      <c r="VNX19" s="194"/>
      <c r="VNY19" s="204"/>
      <c r="VNZ19" s="184"/>
      <c r="VOA19" s="194"/>
      <c r="VOB19" s="194"/>
      <c r="VOC19" s="204"/>
      <c r="VOD19" s="184"/>
      <c r="VOE19" s="194"/>
      <c r="VOF19" s="194"/>
      <c r="VOG19" s="204"/>
      <c r="VOH19" s="184"/>
      <c r="VOI19" s="194"/>
      <c r="VOJ19" s="194"/>
      <c r="VOK19" s="204"/>
      <c r="VOL19" s="184"/>
      <c r="VOM19" s="194"/>
      <c r="VON19" s="194"/>
      <c r="VOO19" s="204"/>
      <c r="VOP19" s="184"/>
      <c r="VOQ19" s="194"/>
      <c r="VOR19" s="194"/>
      <c r="VOS19" s="204"/>
      <c r="VOT19" s="184"/>
      <c r="VOU19" s="194"/>
      <c r="VOV19" s="194"/>
      <c r="VOW19" s="204"/>
      <c r="VOX19" s="184"/>
      <c r="VOY19" s="194"/>
      <c r="VOZ19" s="194"/>
      <c r="VPA19" s="204"/>
      <c r="VPB19" s="184"/>
      <c r="VPC19" s="194"/>
      <c r="VPD19" s="194"/>
      <c r="VPE19" s="204"/>
      <c r="VPF19" s="184"/>
      <c r="VPG19" s="194"/>
      <c r="VPH19" s="194"/>
      <c r="VPI19" s="204"/>
      <c r="VPJ19" s="184"/>
      <c r="VPK19" s="194"/>
      <c r="VPL19" s="194"/>
      <c r="VPM19" s="204"/>
      <c r="VPN19" s="184"/>
      <c r="VPO19" s="194"/>
      <c r="VPP19" s="194"/>
      <c r="VPQ19" s="204"/>
      <c r="VPR19" s="184"/>
      <c r="VPS19" s="194"/>
      <c r="VPT19" s="194"/>
      <c r="VPU19" s="204"/>
      <c r="VPV19" s="184"/>
      <c r="VPW19" s="194"/>
      <c r="VPX19" s="194"/>
      <c r="VPY19" s="204"/>
      <c r="VPZ19" s="184"/>
      <c r="VQA19" s="194"/>
      <c r="VQB19" s="194"/>
      <c r="VQC19" s="204"/>
      <c r="VQD19" s="184"/>
      <c r="VQE19" s="194"/>
      <c r="VQF19" s="194"/>
      <c r="VQG19" s="204"/>
      <c r="VQH19" s="184"/>
      <c r="VQI19" s="194"/>
      <c r="VQJ19" s="194"/>
      <c r="VQK19" s="204"/>
      <c r="VQL19" s="184"/>
      <c r="VQM19" s="194"/>
      <c r="VQN19" s="194"/>
      <c r="VQO19" s="204"/>
      <c r="VQP19" s="184"/>
      <c r="VQQ19" s="194"/>
      <c r="VQR19" s="194"/>
      <c r="VQS19" s="204"/>
      <c r="VQT19" s="184"/>
      <c r="VQU19" s="194"/>
      <c r="VQV19" s="194"/>
      <c r="VQW19" s="204"/>
      <c r="VQX19" s="184"/>
      <c r="VQY19" s="194"/>
      <c r="VQZ19" s="194"/>
      <c r="VRA19" s="204"/>
      <c r="VRB19" s="184"/>
      <c r="VRC19" s="194"/>
      <c r="VRD19" s="194"/>
      <c r="VRE19" s="204"/>
      <c r="VRF19" s="184"/>
      <c r="VRG19" s="194"/>
      <c r="VRH19" s="194"/>
      <c r="VRI19" s="204"/>
      <c r="VRJ19" s="184"/>
      <c r="VRK19" s="194"/>
      <c r="VRL19" s="194"/>
      <c r="VRM19" s="204"/>
      <c r="VRN19" s="184"/>
      <c r="VRO19" s="194"/>
      <c r="VRP19" s="194"/>
      <c r="VRQ19" s="204"/>
      <c r="VRR19" s="184"/>
      <c r="VRS19" s="194"/>
      <c r="VRT19" s="194"/>
      <c r="VRU19" s="204"/>
      <c r="VRV19" s="184"/>
      <c r="VRW19" s="194"/>
      <c r="VRX19" s="194"/>
      <c r="VRY19" s="204"/>
      <c r="VRZ19" s="184"/>
      <c r="VSA19" s="194"/>
      <c r="VSB19" s="194"/>
      <c r="VSC19" s="204"/>
      <c r="VSD19" s="184"/>
      <c r="VSE19" s="194"/>
      <c r="VSF19" s="194"/>
      <c r="VSG19" s="204"/>
      <c r="VSH19" s="184"/>
      <c r="VSI19" s="194"/>
      <c r="VSJ19" s="194"/>
      <c r="VSK19" s="204"/>
      <c r="VSL19" s="184"/>
      <c r="VSM19" s="194"/>
      <c r="VSN19" s="194"/>
      <c r="VSO19" s="204"/>
      <c r="VSP19" s="184"/>
      <c r="VSQ19" s="194"/>
      <c r="VSR19" s="194"/>
      <c r="VSS19" s="204"/>
      <c r="VST19" s="184"/>
      <c r="VSU19" s="194"/>
      <c r="VSV19" s="194"/>
      <c r="VSW19" s="204"/>
      <c r="VSX19" s="184"/>
      <c r="VSY19" s="194"/>
      <c r="VSZ19" s="194"/>
      <c r="VTA19" s="204"/>
      <c r="VTB19" s="184"/>
      <c r="VTC19" s="194"/>
      <c r="VTD19" s="194"/>
      <c r="VTE19" s="204"/>
      <c r="VTF19" s="184"/>
      <c r="VTG19" s="194"/>
      <c r="VTH19" s="194"/>
      <c r="VTI19" s="204"/>
      <c r="VTJ19" s="184"/>
      <c r="VTK19" s="194"/>
      <c r="VTL19" s="194"/>
      <c r="VTM19" s="204"/>
      <c r="VTN19" s="184"/>
      <c r="VTO19" s="194"/>
      <c r="VTP19" s="194"/>
      <c r="VTQ19" s="204"/>
      <c r="VTR19" s="184"/>
      <c r="VTS19" s="194"/>
      <c r="VTT19" s="194"/>
      <c r="VTU19" s="204"/>
      <c r="VTV19" s="184"/>
      <c r="VTW19" s="194"/>
      <c r="VTX19" s="194"/>
      <c r="VTY19" s="204"/>
      <c r="VTZ19" s="184"/>
      <c r="VUA19" s="194"/>
      <c r="VUB19" s="194"/>
      <c r="VUC19" s="204"/>
      <c r="VUD19" s="184"/>
      <c r="VUE19" s="194"/>
      <c r="VUF19" s="194"/>
      <c r="VUG19" s="204"/>
      <c r="VUH19" s="184"/>
      <c r="VUI19" s="194"/>
      <c r="VUJ19" s="194"/>
      <c r="VUK19" s="204"/>
      <c r="VUL19" s="184"/>
      <c r="VUM19" s="194"/>
      <c r="VUN19" s="194"/>
      <c r="VUO19" s="204"/>
      <c r="VUP19" s="184"/>
      <c r="VUQ19" s="194"/>
      <c r="VUR19" s="194"/>
      <c r="VUS19" s="204"/>
      <c r="VUT19" s="184"/>
      <c r="VUU19" s="194"/>
      <c r="VUV19" s="194"/>
      <c r="VUW19" s="204"/>
      <c r="VUX19" s="184"/>
      <c r="VUY19" s="194"/>
      <c r="VUZ19" s="194"/>
      <c r="VVA19" s="204"/>
      <c r="VVB19" s="184"/>
      <c r="VVC19" s="194"/>
      <c r="VVD19" s="194"/>
      <c r="VVE19" s="204"/>
      <c r="VVF19" s="184"/>
      <c r="VVG19" s="194"/>
      <c r="VVH19" s="194"/>
      <c r="VVI19" s="204"/>
      <c r="VVJ19" s="184"/>
      <c r="VVK19" s="194"/>
      <c r="VVL19" s="194"/>
      <c r="VVM19" s="204"/>
      <c r="VVN19" s="184"/>
      <c r="VVO19" s="194"/>
      <c r="VVP19" s="194"/>
      <c r="VVQ19" s="204"/>
      <c r="VVR19" s="184"/>
      <c r="VVS19" s="194"/>
      <c r="VVT19" s="194"/>
      <c r="VVU19" s="204"/>
      <c r="VVV19" s="184"/>
      <c r="VVW19" s="194"/>
      <c r="VVX19" s="194"/>
      <c r="VVY19" s="204"/>
      <c r="VVZ19" s="184"/>
      <c r="VWA19" s="194"/>
      <c r="VWB19" s="194"/>
      <c r="VWC19" s="204"/>
      <c r="VWD19" s="184"/>
      <c r="VWE19" s="194"/>
      <c r="VWF19" s="194"/>
      <c r="VWG19" s="204"/>
      <c r="VWH19" s="184"/>
      <c r="VWI19" s="194"/>
      <c r="VWJ19" s="194"/>
      <c r="VWK19" s="204"/>
      <c r="VWL19" s="184"/>
      <c r="VWM19" s="194"/>
      <c r="VWN19" s="194"/>
      <c r="VWO19" s="204"/>
      <c r="VWP19" s="184"/>
      <c r="VWQ19" s="194"/>
      <c r="VWR19" s="194"/>
      <c r="VWS19" s="204"/>
      <c r="VWT19" s="184"/>
      <c r="VWU19" s="194"/>
      <c r="VWV19" s="194"/>
      <c r="VWW19" s="204"/>
      <c r="VWX19" s="184"/>
      <c r="VWY19" s="194"/>
      <c r="VWZ19" s="194"/>
      <c r="VXA19" s="204"/>
      <c r="VXB19" s="184"/>
      <c r="VXC19" s="194"/>
      <c r="VXD19" s="194"/>
      <c r="VXE19" s="204"/>
      <c r="VXF19" s="184"/>
      <c r="VXG19" s="194"/>
      <c r="VXH19" s="194"/>
      <c r="VXI19" s="204"/>
      <c r="VXJ19" s="184"/>
      <c r="VXK19" s="194"/>
      <c r="VXL19" s="194"/>
      <c r="VXM19" s="204"/>
      <c r="VXN19" s="184"/>
      <c r="VXO19" s="194"/>
      <c r="VXP19" s="194"/>
      <c r="VXQ19" s="204"/>
      <c r="VXR19" s="184"/>
      <c r="VXS19" s="194"/>
      <c r="VXT19" s="194"/>
      <c r="VXU19" s="204"/>
      <c r="VXV19" s="184"/>
      <c r="VXW19" s="194"/>
      <c r="VXX19" s="194"/>
      <c r="VXY19" s="204"/>
      <c r="VXZ19" s="184"/>
      <c r="VYA19" s="194"/>
      <c r="VYB19" s="194"/>
      <c r="VYC19" s="204"/>
      <c r="VYD19" s="184"/>
      <c r="VYE19" s="194"/>
      <c r="VYF19" s="194"/>
      <c r="VYG19" s="204"/>
      <c r="VYH19" s="184"/>
      <c r="VYI19" s="194"/>
      <c r="VYJ19" s="194"/>
      <c r="VYK19" s="204"/>
      <c r="VYL19" s="184"/>
      <c r="VYM19" s="194"/>
      <c r="VYN19" s="194"/>
      <c r="VYO19" s="204"/>
      <c r="VYP19" s="184"/>
      <c r="VYQ19" s="194"/>
      <c r="VYR19" s="194"/>
      <c r="VYS19" s="204"/>
      <c r="VYT19" s="184"/>
      <c r="VYU19" s="194"/>
      <c r="VYV19" s="194"/>
      <c r="VYW19" s="204"/>
      <c r="VYX19" s="184"/>
      <c r="VYY19" s="194"/>
      <c r="VYZ19" s="194"/>
      <c r="VZA19" s="204"/>
      <c r="VZB19" s="184"/>
      <c r="VZC19" s="194"/>
      <c r="VZD19" s="194"/>
      <c r="VZE19" s="204"/>
      <c r="VZF19" s="184"/>
      <c r="VZG19" s="194"/>
      <c r="VZH19" s="194"/>
      <c r="VZI19" s="204"/>
      <c r="VZJ19" s="184"/>
      <c r="VZK19" s="194"/>
      <c r="VZL19" s="194"/>
      <c r="VZM19" s="204"/>
      <c r="VZN19" s="184"/>
      <c r="VZO19" s="194"/>
      <c r="VZP19" s="194"/>
      <c r="VZQ19" s="204"/>
      <c r="VZR19" s="184"/>
      <c r="VZS19" s="194"/>
      <c r="VZT19" s="194"/>
      <c r="VZU19" s="204"/>
      <c r="VZV19" s="184"/>
      <c r="VZW19" s="194"/>
      <c r="VZX19" s="194"/>
      <c r="VZY19" s="204"/>
      <c r="VZZ19" s="184"/>
      <c r="WAA19" s="194"/>
      <c r="WAB19" s="194"/>
      <c r="WAC19" s="204"/>
      <c r="WAD19" s="184"/>
      <c r="WAE19" s="194"/>
      <c r="WAF19" s="194"/>
      <c r="WAG19" s="204"/>
      <c r="WAH19" s="184"/>
      <c r="WAI19" s="194"/>
      <c r="WAJ19" s="194"/>
      <c r="WAK19" s="204"/>
      <c r="WAL19" s="184"/>
      <c r="WAM19" s="194"/>
      <c r="WAN19" s="194"/>
      <c r="WAO19" s="204"/>
      <c r="WAP19" s="184"/>
      <c r="WAQ19" s="194"/>
      <c r="WAR19" s="194"/>
      <c r="WAS19" s="204"/>
      <c r="WAT19" s="184"/>
      <c r="WAU19" s="194"/>
      <c r="WAV19" s="194"/>
      <c r="WAW19" s="204"/>
      <c r="WAX19" s="184"/>
      <c r="WAY19" s="194"/>
      <c r="WAZ19" s="194"/>
      <c r="WBA19" s="204"/>
      <c r="WBB19" s="184"/>
      <c r="WBC19" s="194"/>
      <c r="WBD19" s="194"/>
      <c r="WBE19" s="204"/>
      <c r="WBF19" s="184"/>
      <c r="WBG19" s="194"/>
      <c r="WBH19" s="194"/>
      <c r="WBI19" s="204"/>
      <c r="WBJ19" s="184"/>
      <c r="WBK19" s="194"/>
      <c r="WBL19" s="194"/>
      <c r="WBM19" s="204"/>
      <c r="WBN19" s="184"/>
      <c r="WBO19" s="194"/>
      <c r="WBP19" s="194"/>
      <c r="WBQ19" s="204"/>
      <c r="WBR19" s="184"/>
      <c r="WBS19" s="194"/>
      <c r="WBT19" s="194"/>
      <c r="WBU19" s="204"/>
      <c r="WBV19" s="184"/>
      <c r="WBW19" s="194"/>
      <c r="WBX19" s="194"/>
      <c r="WBY19" s="204"/>
      <c r="WBZ19" s="184"/>
      <c r="WCA19" s="194"/>
      <c r="WCB19" s="194"/>
      <c r="WCC19" s="204"/>
      <c r="WCD19" s="184"/>
      <c r="WCE19" s="194"/>
      <c r="WCF19" s="194"/>
      <c r="WCG19" s="204"/>
      <c r="WCH19" s="184"/>
      <c r="WCI19" s="194"/>
      <c r="WCJ19" s="194"/>
      <c r="WCK19" s="204"/>
      <c r="WCL19" s="184"/>
      <c r="WCM19" s="194"/>
      <c r="WCN19" s="194"/>
      <c r="WCO19" s="204"/>
      <c r="WCP19" s="184"/>
      <c r="WCQ19" s="194"/>
      <c r="WCR19" s="194"/>
      <c r="WCS19" s="204"/>
      <c r="WCT19" s="184"/>
      <c r="WCU19" s="194"/>
      <c r="WCV19" s="194"/>
      <c r="WCW19" s="204"/>
      <c r="WCX19" s="184"/>
      <c r="WCY19" s="194"/>
      <c r="WCZ19" s="194"/>
      <c r="WDA19" s="204"/>
      <c r="WDB19" s="184"/>
      <c r="WDC19" s="194"/>
      <c r="WDD19" s="194"/>
      <c r="WDE19" s="204"/>
      <c r="WDF19" s="184"/>
      <c r="WDG19" s="194"/>
      <c r="WDH19" s="194"/>
      <c r="WDI19" s="204"/>
      <c r="WDJ19" s="184"/>
      <c r="WDK19" s="194"/>
      <c r="WDL19" s="194"/>
      <c r="WDM19" s="204"/>
      <c r="WDN19" s="184"/>
      <c r="WDO19" s="194"/>
      <c r="WDP19" s="194"/>
      <c r="WDQ19" s="204"/>
      <c r="WDR19" s="184"/>
      <c r="WDS19" s="194"/>
      <c r="WDT19" s="194"/>
      <c r="WDU19" s="204"/>
      <c r="WDV19" s="184"/>
      <c r="WDW19" s="194"/>
      <c r="WDX19" s="194"/>
      <c r="WDY19" s="204"/>
      <c r="WDZ19" s="184"/>
      <c r="WEA19" s="194"/>
      <c r="WEB19" s="194"/>
      <c r="WEC19" s="204"/>
      <c r="WED19" s="184"/>
      <c r="WEE19" s="194"/>
      <c r="WEF19" s="194"/>
      <c r="WEG19" s="204"/>
      <c r="WEH19" s="184"/>
      <c r="WEI19" s="194"/>
      <c r="WEJ19" s="194"/>
      <c r="WEK19" s="204"/>
      <c r="WEL19" s="184"/>
      <c r="WEM19" s="194"/>
      <c r="WEN19" s="194"/>
      <c r="WEO19" s="204"/>
      <c r="WEP19" s="184"/>
      <c r="WEQ19" s="194"/>
      <c r="WER19" s="194"/>
      <c r="WES19" s="204"/>
      <c r="WET19" s="184"/>
      <c r="WEU19" s="194"/>
      <c r="WEV19" s="194"/>
      <c r="WEW19" s="204"/>
      <c r="WEX19" s="184"/>
      <c r="WEY19" s="194"/>
      <c r="WEZ19" s="194"/>
      <c r="WFA19" s="204"/>
      <c r="WFB19" s="184"/>
      <c r="WFC19" s="194"/>
      <c r="WFD19" s="194"/>
      <c r="WFE19" s="204"/>
      <c r="WFF19" s="184"/>
      <c r="WFG19" s="194"/>
      <c r="WFH19" s="194"/>
      <c r="WFI19" s="204"/>
      <c r="WFJ19" s="184"/>
      <c r="WFK19" s="194"/>
      <c r="WFL19" s="194"/>
      <c r="WFM19" s="204"/>
      <c r="WFN19" s="184"/>
      <c r="WFO19" s="194"/>
      <c r="WFP19" s="194"/>
      <c r="WFQ19" s="204"/>
      <c r="WFR19" s="184"/>
      <c r="WFS19" s="194"/>
      <c r="WFT19" s="194"/>
      <c r="WFU19" s="204"/>
      <c r="WFV19" s="184"/>
      <c r="WFW19" s="194"/>
      <c r="WFX19" s="194"/>
      <c r="WFY19" s="204"/>
      <c r="WFZ19" s="184"/>
      <c r="WGA19" s="194"/>
      <c r="WGB19" s="194"/>
      <c r="WGC19" s="204"/>
      <c r="WGD19" s="184"/>
      <c r="WGE19" s="194"/>
      <c r="WGF19" s="194"/>
      <c r="WGG19" s="204"/>
      <c r="WGH19" s="184"/>
      <c r="WGI19" s="194"/>
      <c r="WGJ19" s="194"/>
      <c r="WGK19" s="204"/>
      <c r="WGL19" s="184"/>
      <c r="WGM19" s="194"/>
      <c r="WGN19" s="194"/>
      <c r="WGO19" s="204"/>
      <c r="WGP19" s="184"/>
      <c r="WGQ19" s="194"/>
      <c r="WGR19" s="194"/>
      <c r="WGS19" s="204"/>
      <c r="WGT19" s="184"/>
      <c r="WGU19" s="194"/>
      <c r="WGV19" s="194"/>
      <c r="WGW19" s="204"/>
      <c r="WGX19" s="184"/>
      <c r="WGY19" s="194"/>
      <c r="WGZ19" s="194"/>
      <c r="WHA19" s="204"/>
      <c r="WHB19" s="184"/>
      <c r="WHC19" s="194"/>
      <c r="WHD19" s="194"/>
      <c r="WHE19" s="204"/>
      <c r="WHF19" s="184"/>
      <c r="WHG19" s="194"/>
      <c r="WHH19" s="194"/>
      <c r="WHI19" s="204"/>
      <c r="WHJ19" s="184"/>
      <c r="WHK19" s="194"/>
      <c r="WHL19" s="194"/>
      <c r="WHM19" s="204"/>
      <c r="WHN19" s="184"/>
      <c r="WHO19" s="194"/>
      <c r="WHP19" s="194"/>
      <c r="WHQ19" s="204"/>
      <c r="WHR19" s="184"/>
      <c r="WHS19" s="194"/>
      <c r="WHT19" s="194"/>
      <c r="WHU19" s="204"/>
      <c r="WHV19" s="184"/>
      <c r="WHW19" s="194"/>
      <c r="WHX19" s="194"/>
      <c r="WHY19" s="204"/>
      <c r="WHZ19" s="184"/>
      <c r="WIA19" s="194"/>
      <c r="WIB19" s="194"/>
      <c r="WIC19" s="204"/>
      <c r="WID19" s="184"/>
      <c r="WIE19" s="194"/>
      <c r="WIF19" s="194"/>
      <c r="WIG19" s="204"/>
      <c r="WIH19" s="184"/>
      <c r="WII19" s="194"/>
      <c r="WIJ19" s="194"/>
      <c r="WIK19" s="204"/>
      <c r="WIL19" s="184"/>
      <c r="WIM19" s="194"/>
      <c r="WIN19" s="194"/>
      <c r="WIO19" s="204"/>
      <c r="WIP19" s="184"/>
      <c r="WIQ19" s="194"/>
      <c r="WIR19" s="194"/>
      <c r="WIS19" s="204"/>
      <c r="WIT19" s="184"/>
      <c r="WIU19" s="194"/>
      <c r="WIV19" s="194"/>
      <c r="WIW19" s="204"/>
      <c r="WIX19" s="184"/>
      <c r="WIY19" s="194"/>
      <c r="WIZ19" s="194"/>
      <c r="WJA19" s="204"/>
      <c r="WJB19" s="184"/>
      <c r="WJC19" s="194"/>
      <c r="WJD19" s="194"/>
      <c r="WJE19" s="204"/>
      <c r="WJF19" s="184"/>
      <c r="WJG19" s="194"/>
      <c r="WJH19" s="194"/>
      <c r="WJI19" s="204"/>
      <c r="WJJ19" s="184"/>
      <c r="WJK19" s="194"/>
      <c r="WJL19" s="194"/>
      <c r="WJM19" s="204"/>
      <c r="WJN19" s="184"/>
      <c r="WJO19" s="194"/>
      <c r="WJP19" s="194"/>
      <c r="WJQ19" s="204"/>
      <c r="WJR19" s="184"/>
      <c r="WJS19" s="194"/>
      <c r="WJT19" s="194"/>
      <c r="WJU19" s="204"/>
      <c r="WJV19" s="184"/>
      <c r="WJW19" s="194"/>
      <c r="WJX19" s="194"/>
      <c r="WJY19" s="204"/>
      <c r="WJZ19" s="184"/>
      <c r="WKA19" s="194"/>
      <c r="WKB19" s="194"/>
      <c r="WKC19" s="204"/>
      <c r="WKD19" s="184"/>
      <c r="WKE19" s="194"/>
      <c r="WKF19" s="194"/>
      <c r="WKG19" s="204"/>
      <c r="WKH19" s="184"/>
      <c r="WKI19" s="194"/>
      <c r="WKJ19" s="194"/>
      <c r="WKK19" s="204"/>
      <c r="WKL19" s="184"/>
      <c r="WKM19" s="194"/>
      <c r="WKN19" s="194"/>
      <c r="WKO19" s="204"/>
      <c r="WKP19" s="184"/>
      <c r="WKQ19" s="194"/>
      <c r="WKR19" s="194"/>
      <c r="WKS19" s="204"/>
      <c r="WKT19" s="184"/>
      <c r="WKU19" s="194"/>
      <c r="WKV19" s="194"/>
      <c r="WKW19" s="204"/>
      <c r="WKX19" s="184"/>
      <c r="WKY19" s="194"/>
      <c r="WKZ19" s="194"/>
      <c r="WLA19" s="204"/>
      <c r="WLB19" s="184"/>
      <c r="WLC19" s="194"/>
      <c r="WLD19" s="194"/>
      <c r="WLE19" s="204"/>
      <c r="WLF19" s="184"/>
      <c r="WLG19" s="194"/>
      <c r="WLH19" s="194"/>
      <c r="WLI19" s="204"/>
      <c r="WLJ19" s="184"/>
      <c r="WLK19" s="194"/>
      <c r="WLL19" s="194"/>
      <c r="WLM19" s="204"/>
      <c r="WLN19" s="184"/>
      <c r="WLO19" s="194"/>
      <c r="WLP19" s="194"/>
      <c r="WLQ19" s="204"/>
      <c r="WLR19" s="184"/>
      <c r="WLS19" s="194"/>
      <c r="WLT19" s="194"/>
      <c r="WLU19" s="204"/>
      <c r="WLV19" s="184"/>
      <c r="WLW19" s="194"/>
      <c r="WLX19" s="194"/>
      <c r="WLY19" s="204"/>
      <c r="WLZ19" s="184"/>
      <c r="WMA19" s="194"/>
      <c r="WMB19" s="194"/>
      <c r="WMC19" s="204"/>
      <c r="WMD19" s="184"/>
      <c r="WME19" s="194"/>
      <c r="WMF19" s="194"/>
      <c r="WMG19" s="204"/>
      <c r="WMH19" s="184"/>
      <c r="WMI19" s="194"/>
      <c r="WMJ19" s="194"/>
      <c r="WMK19" s="204"/>
      <c r="WML19" s="184"/>
      <c r="WMM19" s="194"/>
      <c r="WMN19" s="194"/>
      <c r="WMO19" s="204"/>
      <c r="WMP19" s="184"/>
      <c r="WMQ19" s="194"/>
      <c r="WMR19" s="194"/>
      <c r="WMS19" s="204"/>
      <c r="WMT19" s="184"/>
      <c r="WMU19" s="194"/>
      <c r="WMV19" s="194"/>
      <c r="WMW19" s="204"/>
      <c r="WMX19" s="184"/>
      <c r="WMY19" s="194"/>
      <c r="WMZ19" s="194"/>
      <c r="WNA19" s="204"/>
      <c r="WNB19" s="184"/>
      <c r="WNC19" s="194"/>
      <c r="WND19" s="194"/>
      <c r="WNE19" s="204"/>
      <c r="WNF19" s="184"/>
      <c r="WNG19" s="194"/>
      <c r="WNH19" s="194"/>
      <c r="WNI19" s="204"/>
      <c r="WNJ19" s="184"/>
      <c r="WNK19" s="194"/>
      <c r="WNL19" s="194"/>
      <c r="WNM19" s="204"/>
      <c r="WNN19" s="184"/>
      <c r="WNO19" s="194"/>
      <c r="WNP19" s="194"/>
      <c r="WNQ19" s="204"/>
      <c r="WNR19" s="184"/>
      <c r="WNS19" s="194"/>
      <c r="WNT19" s="194"/>
      <c r="WNU19" s="204"/>
      <c r="WNV19" s="184"/>
      <c r="WNW19" s="194"/>
      <c r="WNX19" s="194"/>
      <c r="WNY19" s="204"/>
      <c r="WNZ19" s="184"/>
      <c r="WOA19" s="194"/>
      <c r="WOB19" s="194"/>
      <c r="WOC19" s="204"/>
      <c r="WOD19" s="184"/>
      <c r="WOE19" s="194"/>
      <c r="WOF19" s="194"/>
      <c r="WOG19" s="204"/>
      <c r="WOH19" s="184"/>
      <c r="WOI19" s="194"/>
      <c r="WOJ19" s="194"/>
      <c r="WOK19" s="204"/>
      <c r="WOL19" s="184"/>
      <c r="WOM19" s="194"/>
      <c r="WON19" s="194"/>
      <c r="WOO19" s="204"/>
      <c r="WOP19" s="184"/>
      <c r="WOQ19" s="194"/>
      <c r="WOR19" s="194"/>
      <c r="WOS19" s="204"/>
      <c r="WOT19" s="184"/>
      <c r="WOU19" s="194"/>
      <c r="WOV19" s="194"/>
      <c r="WOW19" s="204"/>
      <c r="WOX19" s="184"/>
      <c r="WOY19" s="194"/>
      <c r="WOZ19" s="194"/>
      <c r="WPA19" s="204"/>
      <c r="WPB19" s="184"/>
      <c r="WPC19" s="194"/>
      <c r="WPD19" s="194"/>
      <c r="WPE19" s="204"/>
      <c r="WPF19" s="184"/>
      <c r="WPG19" s="194"/>
      <c r="WPH19" s="194"/>
      <c r="WPI19" s="204"/>
      <c r="WPJ19" s="184"/>
      <c r="WPK19" s="194"/>
      <c r="WPL19" s="194"/>
      <c r="WPM19" s="204"/>
      <c r="WPN19" s="184"/>
      <c r="WPO19" s="194"/>
      <c r="WPP19" s="194"/>
      <c r="WPQ19" s="204"/>
      <c r="WPR19" s="184"/>
      <c r="WPS19" s="194"/>
      <c r="WPT19" s="194"/>
      <c r="WPU19" s="204"/>
      <c r="WPV19" s="184"/>
      <c r="WPW19" s="194"/>
      <c r="WPX19" s="194"/>
      <c r="WPY19" s="204"/>
      <c r="WPZ19" s="184"/>
      <c r="WQA19" s="194"/>
      <c r="WQB19" s="194"/>
      <c r="WQC19" s="204"/>
      <c r="WQD19" s="184"/>
      <c r="WQE19" s="194"/>
      <c r="WQF19" s="194"/>
      <c r="WQG19" s="204"/>
      <c r="WQH19" s="184"/>
      <c r="WQI19" s="194"/>
      <c r="WQJ19" s="194"/>
      <c r="WQK19" s="204"/>
      <c r="WQL19" s="184"/>
      <c r="WQM19" s="194"/>
      <c r="WQN19" s="194"/>
      <c r="WQO19" s="204"/>
      <c r="WQP19" s="184"/>
      <c r="WQQ19" s="194"/>
      <c r="WQR19" s="194"/>
      <c r="WQS19" s="204"/>
      <c r="WQT19" s="184"/>
      <c r="WQU19" s="194"/>
      <c r="WQV19" s="194"/>
      <c r="WQW19" s="204"/>
      <c r="WQX19" s="184"/>
      <c r="WQY19" s="194"/>
      <c r="WQZ19" s="194"/>
      <c r="WRA19" s="204"/>
      <c r="WRB19" s="184"/>
      <c r="WRC19" s="194"/>
      <c r="WRD19" s="194"/>
      <c r="WRE19" s="204"/>
      <c r="WRF19" s="184"/>
      <c r="WRG19" s="194"/>
      <c r="WRH19" s="194"/>
      <c r="WRI19" s="204"/>
      <c r="WRJ19" s="184"/>
      <c r="WRK19" s="194"/>
      <c r="WRL19" s="194"/>
      <c r="WRM19" s="204"/>
      <c r="WRN19" s="184"/>
      <c r="WRO19" s="194"/>
      <c r="WRP19" s="194"/>
      <c r="WRQ19" s="204"/>
      <c r="WRR19" s="184"/>
      <c r="WRS19" s="194"/>
      <c r="WRT19" s="194"/>
      <c r="WRU19" s="204"/>
      <c r="WRV19" s="184"/>
      <c r="WRW19" s="194"/>
      <c r="WRX19" s="194"/>
      <c r="WRY19" s="204"/>
      <c r="WRZ19" s="184"/>
      <c r="WSA19" s="194"/>
      <c r="WSB19" s="194"/>
      <c r="WSC19" s="204"/>
      <c r="WSD19" s="184"/>
      <c r="WSE19" s="194"/>
      <c r="WSF19" s="194"/>
      <c r="WSG19" s="204"/>
      <c r="WSH19" s="184"/>
      <c r="WSI19" s="194"/>
      <c r="WSJ19" s="194"/>
      <c r="WSK19" s="204"/>
      <c r="WSL19" s="184"/>
      <c r="WSM19" s="194"/>
      <c r="WSN19" s="194"/>
      <c r="WSO19" s="204"/>
      <c r="WSP19" s="184"/>
      <c r="WSQ19" s="194"/>
      <c r="WSR19" s="194"/>
      <c r="WSS19" s="204"/>
      <c r="WST19" s="184"/>
      <c r="WSU19" s="194"/>
      <c r="WSV19" s="194"/>
      <c r="WSW19" s="204"/>
      <c r="WSX19" s="184"/>
      <c r="WSY19" s="194"/>
      <c r="WSZ19" s="194"/>
      <c r="WTA19" s="204"/>
      <c r="WTB19" s="184"/>
      <c r="WTC19" s="194"/>
      <c r="WTD19" s="194"/>
      <c r="WTE19" s="204"/>
      <c r="WTF19" s="184"/>
      <c r="WTG19" s="194"/>
      <c r="WTH19" s="194"/>
      <c r="WTI19" s="204"/>
      <c r="WTJ19" s="184"/>
      <c r="WTK19" s="194"/>
      <c r="WTL19" s="194"/>
      <c r="WTM19" s="204"/>
      <c r="WTN19" s="184"/>
      <c r="WTO19" s="194"/>
      <c r="WTP19" s="194"/>
      <c r="WTQ19" s="204"/>
      <c r="WTR19" s="184"/>
      <c r="WTS19" s="194"/>
      <c r="WTT19" s="194"/>
      <c r="WTU19" s="204"/>
      <c r="WTV19" s="184"/>
      <c r="WTW19" s="194"/>
      <c r="WTX19" s="194"/>
      <c r="WTY19" s="204"/>
      <c r="WTZ19" s="184"/>
      <c r="WUA19" s="194"/>
      <c r="WUB19" s="194"/>
      <c r="WUC19" s="204"/>
      <c r="WUD19" s="184"/>
      <c r="WUE19" s="194"/>
      <c r="WUF19" s="194"/>
      <c r="WUG19" s="204"/>
      <c r="WUH19" s="184"/>
      <c r="WUI19" s="194"/>
      <c r="WUJ19" s="194"/>
      <c r="WUK19" s="204"/>
      <c r="WUL19" s="184"/>
      <c r="WUM19" s="194"/>
      <c r="WUN19" s="194"/>
      <c r="WUO19" s="204"/>
      <c r="WUP19" s="184"/>
      <c r="WUQ19" s="194"/>
      <c r="WUR19" s="194"/>
      <c r="WUS19" s="204"/>
      <c r="WUT19" s="184"/>
      <c r="WUU19" s="194"/>
      <c r="WUV19" s="194"/>
      <c r="WUW19" s="204"/>
      <c r="WUX19" s="184"/>
      <c r="WUY19" s="194"/>
      <c r="WUZ19" s="194"/>
      <c r="WVA19" s="204"/>
      <c r="WVB19" s="184"/>
      <c r="WVC19" s="194"/>
      <c r="WVD19" s="194"/>
      <c r="WVE19" s="204"/>
      <c r="WVF19" s="184"/>
      <c r="WVG19" s="194"/>
      <c r="WVH19" s="194"/>
      <c r="WVI19" s="204"/>
      <c r="WVJ19" s="184"/>
      <c r="WVK19" s="194"/>
      <c r="WVL19" s="194"/>
      <c r="WVM19" s="204"/>
      <c r="WVN19" s="184"/>
      <c r="WVO19" s="194"/>
      <c r="WVP19" s="194"/>
      <c r="WVQ19" s="204"/>
      <c r="WVR19" s="184"/>
      <c r="WVS19" s="194"/>
      <c r="WVT19" s="194"/>
      <c r="WVU19" s="204"/>
      <c r="WVV19" s="184"/>
      <c r="WVW19" s="194"/>
      <c r="WVX19" s="194"/>
      <c r="WVY19" s="204"/>
      <c r="WVZ19" s="184"/>
      <c r="WWA19" s="194"/>
      <c r="WWB19" s="194"/>
      <c r="WWC19" s="204"/>
      <c r="WWD19" s="184"/>
      <c r="WWE19" s="194"/>
      <c r="WWF19" s="194"/>
      <c r="WWG19" s="204"/>
      <c r="WWH19" s="184"/>
      <c r="WWI19" s="194"/>
      <c r="WWJ19" s="194"/>
      <c r="WWK19" s="204"/>
      <c r="WWL19" s="184"/>
      <c r="WWM19" s="194"/>
      <c r="WWN19" s="194"/>
      <c r="WWO19" s="204"/>
      <c r="WWP19" s="184"/>
      <c r="WWQ19" s="194"/>
      <c r="WWR19" s="194"/>
      <c r="WWS19" s="204"/>
      <c r="WWT19" s="184"/>
      <c r="WWU19" s="194"/>
      <c r="WWV19" s="194"/>
      <c r="WWW19" s="204"/>
      <c r="WWX19" s="184"/>
      <c r="WWY19" s="194"/>
      <c r="WWZ19" s="194"/>
      <c r="WXA19" s="204"/>
      <c r="WXB19" s="184"/>
      <c r="WXC19" s="194"/>
      <c r="WXD19" s="194"/>
      <c r="WXE19" s="204"/>
      <c r="WXF19" s="184"/>
      <c r="WXG19" s="194"/>
      <c r="WXH19" s="194"/>
      <c r="WXI19" s="204"/>
      <c r="WXJ19" s="184"/>
      <c r="WXK19" s="194"/>
      <c r="WXL19" s="194"/>
      <c r="WXM19" s="204"/>
      <c r="WXN19" s="184"/>
      <c r="WXO19" s="194"/>
      <c r="WXP19" s="194"/>
      <c r="WXQ19" s="204"/>
      <c r="WXR19" s="184"/>
      <c r="WXS19" s="194"/>
      <c r="WXT19" s="194"/>
      <c r="WXU19" s="204"/>
      <c r="WXV19" s="184"/>
      <c r="WXW19" s="194"/>
      <c r="WXX19" s="194"/>
      <c r="WXY19" s="204"/>
      <c r="WXZ19" s="184"/>
      <c r="WYA19" s="194"/>
      <c r="WYB19" s="194"/>
      <c r="WYC19" s="204"/>
      <c r="WYD19" s="184"/>
      <c r="WYE19" s="194"/>
      <c r="WYF19" s="194"/>
      <c r="WYG19" s="204"/>
      <c r="WYH19" s="184"/>
      <c r="WYI19" s="194"/>
      <c r="WYJ19" s="194"/>
      <c r="WYK19" s="204"/>
      <c r="WYL19" s="184"/>
      <c r="WYM19" s="194"/>
      <c r="WYN19" s="194"/>
      <c r="WYO19" s="204"/>
      <c r="WYP19" s="184"/>
      <c r="WYQ19" s="194"/>
      <c r="WYR19" s="194"/>
      <c r="WYS19" s="204"/>
      <c r="WYT19" s="184"/>
      <c r="WYU19" s="194"/>
      <c r="WYV19" s="194"/>
      <c r="WYW19" s="204"/>
      <c r="WYX19" s="184"/>
      <c r="WYY19" s="194"/>
      <c r="WYZ19" s="194"/>
      <c r="WZA19" s="204"/>
      <c r="WZB19" s="184"/>
      <c r="WZC19" s="194"/>
      <c r="WZD19" s="194"/>
      <c r="WZE19" s="204"/>
      <c r="WZF19" s="184"/>
      <c r="WZG19" s="194"/>
      <c r="WZH19" s="194"/>
      <c r="WZI19" s="204"/>
      <c r="WZJ19" s="184"/>
      <c r="WZK19" s="194"/>
      <c r="WZL19" s="194"/>
      <c r="WZM19" s="204"/>
      <c r="WZN19" s="184"/>
      <c r="WZO19" s="194"/>
      <c r="WZP19" s="194"/>
      <c r="WZQ19" s="204"/>
      <c r="WZR19" s="184"/>
      <c r="WZS19" s="194"/>
      <c r="WZT19" s="194"/>
      <c r="WZU19" s="204"/>
      <c r="WZV19" s="184"/>
      <c r="WZW19" s="194"/>
      <c r="WZX19" s="194"/>
      <c r="WZY19" s="204"/>
      <c r="WZZ19" s="184"/>
      <c r="XAA19" s="194"/>
      <c r="XAB19" s="194"/>
      <c r="XAC19" s="204"/>
      <c r="XAD19" s="184"/>
      <c r="XAE19" s="194"/>
      <c r="XAF19" s="194"/>
      <c r="XAG19" s="204"/>
      <c r="XAH19" s="184"/>
      <c r="XAI19" s="194"/>
      <c r="XAJ19" s="194"/>
      <c r="XAK19" s="204"/>
      <c r="XAL19" s="184"/>
      <c r="XAM19" s="194"/>
      <c r="XAN19" s="194"/>
      <c r="XAO19" s="204"/>
      <c r="XAP19" s="184"/>
      <c r="XAQ19" s="194"/>
      <c r="XAR19" s="194"/>
      <c r="XAS19" s="204"/>
      <c r="XAT19" s="184"/>
      <c r="XAU19" s="194"/>
      <c r="XAV19" s="194"/>
      <c r="XAW19" s="204"/>
      <c r="XAX19" s="184"/>
      <c r="XAY19" s="194"/>
      <c r="XAZ19" s="194"/>
      <c r="XBA19" s="204"/>
      <c r="XBB19" s="184"/>
      <c r="XBC19" s="194"/>
      <c r="XBD19" s="194"/>
      <c r="XBE19" s="204"/>
      <c r="XBF19" s="184"/>
      <c r="XBG19" s="194"/>
      <c r="XBH19" s="194"/>
      <c r="XBI19" s="204"/>
      <c r="XBJ19" s="184"/>
      <c r="XBK19" s="194"/>
      <c r="XBL19" s="194"/>
      <c r="XBM19" s="204"/>
      <c r="XBN19" s="184"/>
      <c r="XBO19" s="194"/>
      <c r="XBP19" s="194"/>
      <c r="XBQ19" s="204"/>
      <c r="XBR19" s="184"/>
      <c r="XBS19" s="194"/>
      <c r="XBT19" s="194"/>
      <c r="XBU19" s="204"/>
      <c r="XBV19" s="184"/>
      <c r="XBW19" s="194"/>
      <c r="XBX19" s="194"/>
      <c r="XBY19" s="204"/>
      <c r="XBZ19" s="184"/>
      <c r="XCA19" s="194"/>
      <c r="XCB19" s="194"/>
      <c r="XCC19" s="204"/>
      <c r="XCD19" s="184"/>
      <c r="XCE19" s="194"/>
      <c r="XCF19" s="194"/>
      <c r="XCG19" s="204"/>
      <c r="XCH19" s="184"/>
      <c r="XCI19" s="194"/>
      <c r="XCJ19" s="194"/>
      <c r="XCK19" s="204"/>
      <c r="XCL19" s="184"/>
      <c r="XCM19" s="194"/>
      <c r="XCN19" s="194"/>
      <c r="XCO19" s="204"/>
      <c r="XCP19" s="184"/>
      <c r="XCQ19" s="194"/>
      <c r="XCR19" s="194"/>
      <c r="XCS19" s="204"/>
      <c r="XCT19" s="184"/>
      <c r="XCU19" s="194"/>
      <c r="XCV19" s="194"/>
      <c r="XCW19" s="204"/>
      <c r="XCX19" s="184"/>
      <c r="XCY19" s="194"/>
      <c r="XCZ19" s="194"/>
      <c r="XDA19" s="204"/>
      <c r="XDB19" s="184"/>
      <c r="XDC19" s="194"/>
      <c r="XDD19" s="194"/>
      <c r="XDE19" s="204"/>
      <c r="XDF19" s="184"/>
      <c r="XDG19" s="194"/>
      <c r="XDH19" s="194"/>
      <c r="XDI19" s="204"/>
      <c r="XDJ19" s="184"/>
      <c r="XDK19" s="194"/>
      <c r="XDL19" s="194"/>
      <c r="XDM19" s="204"/>
      <c r="XDN19" s="184"/>
      <c r="XDO19" s="194"/>
      <c r="XDP19" s="194"/>
      <c r="XDQ19" s="204"/>
      <c r="XDR19" s="184"/>
      <c r="XDS19" s="194"/>
      <c r="XDT19" s="194"/>
      <c r="XDU19" s="204"/>
      <c r="XDV19" s="184"/>
      <c r="XDW19" s="194"/>
      <c r="XDX19" s="194"/>
      <c r="XDY19" s="204"/>
      <c r="XDZ19" s="184"/>
      <c r="XEA19" s="194"/>
      <c r="XEB19" s="194"/>
      <c r="XEC19" s="204"/>
      <c r="XED19" s="184"/>
      <c r="XEE19" s="194"/>
      <c r="XEF19" s="194"/>
      <c r="XEG19" s="204"/>
      <c r="XEH19" s="184"/>
      <c r="XEI19" s="194"/>
      <c r="XEJ19" s="194"/>
      <c r="XEK19" s="204"/>
      <c r="XEL19" s="184"/>
      <c r="XEM19" s="194"/>
      <c r="XEN19" s="194"/>
      <c r="XEO19" s="204"/>
      <c r="XEP19" s="184"/>
      <c r="XEQ19" s="194"/>
      <c r="XER19" s="194"/>
      <c r="XES19" s="204"/>
      <c r="XET19" s="184"/>
      <c r="XEU19" s="194"/>
      <c r="XEV19" s="194"/>
      <c r="XEW19" s="204"/>
      <c r="XEX19" s="184"/>
      <c r="XEY19" s="194"/>
      <c r="XEZ19" s="194"/>
      <c r="XFA19" s="204"/>
      <c r="XFB19" s="184"/>
      <c r="XFC19" s="194"/>
      <c r="XFD19" s="194"/>
    </row>
    <row r="20" spans="1:16384">
      <c r="A20" s="35">
        <v>11300</v>
      </c>
      <c r="B20" s="36" t="s">
        <v>11</v>
      </c>
      <c r="C20" s="41">
        <v>4.8168999999999998E-3</v>
      </c>
      <c r="D20" s="41">
        <v>5.2521E-3</v>
      </c>
      <c r="E20" s="37">
        <v>38219408.852899998</v>
      </c>
      <c r="F20" s="37"/>
      <c r="G20" s="38">
        <v>828526.06759999995</v>
      </c>
      <c r="H20" s="38">
        <v>18222703.601300001</v>
      </c>
      <c r="I20" s="38">
        <v>6038090.1217999998</v>
      </c>
      <c r="J20" s="37">
        <v>0</v>
      </c>
      <c r="K20" s="37"/>
      <c r="L20" s="38">
        <v>1250356.4512999998</v>
      </c>
      <c r="M20" s="38">
        <v>13050321.1982</v>
      </c>
      <c r="N20" s="38">
        <v>0</v>
      </c>
      <c r="O20" s="37">
        <v>7414045.1729957359</v>
      </c>
      <c r="P20" s="37"/>
      <c r="Q20" s="38">
        <v>10299746.058799999</v>
      </c>
      <c r="R20" s="39">
        <v>-3074977.307308198</v>
      </c>
      <c r="S20" s="39">
        <v>7224768.7514918009</v>
      </c>
    </row>
    <row r="21" spans="1:16384">
      <c r="A21" s="35">
        <v>11310</v>
      </c>
      <c r="B21" s="36" t="s">
        <v>12</v>
      </c>
      <c r="C21" s="41">
        <v>5.2360000000000004E-4</v>
      </c>
      <c r="D21" s="41">
        <v>5.0109999999999998E-4</v>
      </c>
      <c r="E21" s="37">
        <v>4154473.3076000004</v>
      </c>
      <c r="F21" s="37"/>
      <c r="G21" s="38">
        <v>90061.294400000013</v>
      </c>
      <c r="H21" s="38">
        <v>1980819.1172000002</v>
      </c>
      <c r="I21" s="38">
        <v>656344.11920000007</v>
      </c>
      <c r="J21" s="37">
        <v>199440.49846396447</v>
      </c>
      <c r="K21" s="37"/>
      <c r="L21" s="38">
        <v>135914.5172</v>
      </c>
      <c r="M21" s="38">
        <v>1418577.9608</v>
      </c>
      <c r="N21" s="38">
        <v>0</v>
      </c>
      <c r="O21" s="37">
        <v>0</v>
      </c>
      <c r="P21" s="37"/>
      <c r="Q21" s="38">
        <v>1119588.7472000001</v>
      </c>
      <c r="R21" s="39">
        <v>78530.060162392954</v>
      </c>
      <c r="S21" s="39">
        <v>1198118.807362393</v>
      </c>
    </row>
    <row r="22" spans="1:16384">
      <c r="A22" s="35">
        <v>11600</v>
      </c>
      <c r="B22" s="36" t="s">
        <v>13</v>
      </c>
      <c r="C22" s="41">
        <v>2.1459000000000001E-3</v>
      </c>
      <c r="D22" s="41">
        <v>2.1102E-3</v>
      </c>
      <c r="E22" s="37">
        <v>17026516.9419</v>
      </c>
      <c r="F22" s="37"/>
      <c r="G22" s="38">
        <v>369103.3836</v>
      </c>
      <c r="H22" s="38">
        <v>8118104.9342999998</v>
      </c>
      <c r="I22" s="38">
        <v>2689932.8598000002</v>
      </c>
      <c r="J22" s="37">
        <v>193358.02149194418</v>
      </c>
      <c r="K22" s="37"/>
      <c r="L22" s="38">
        <v>557026.28430000006</v>
      </c>
      <c r="M22" s="38">
        <v>5813839.6601999998</v>
      </c>
      <c r="N22" s="38">
        <v>0</v>
      </c>
      <c r="O22" s="37">
        <v>271188.61212935328</v>
      </c>
      <c r="P22" s="37"/>
      <c r="Q22" s="38">
        <v>4588474.9668000005</v>
      </c>
      <c r="R22" s="39">
        <v>-32012.985930684692</v>
      </c>
      <c r="S22" s="39">
        <v>4556461.9808693156</v>
      </c>
    </row>
    <row r="23" spans="1:16384">
      <c r="A23" s="35">
        <v>11900</v>
      </c>
      <c r="B23" s="36" t="s">
        <v>14</v>
      </c>
      <c r="C23" s="41">
        <v>2.1550000000000001E-4</v>
      </c>
      <c r="D23" s="41">
        <v>2.4699999999999999E-4</v>
      </c>
      <c r="E23" s="37">
        <v>1709872.0355</v>
      </c>
      <c r="F23" s="37"/>
      <c r="G23" s="38">
        <v>37066.862000000001</v>
      </c>
      <c r="H23" s="38">
        <v>815253.09350000008</v>
      </c>
      <c r="I23" s="38">
        <v>270133.99099999998</v>
      </c>
      <c r="J23" s="37">
        <v>43196.491663340523</v>
      </c>
      <c r="K23" s="37"/>
      <c r="L23" s="38">
        <v>55938.843500000003</v>
      </c>
      <c r="M23" s="38">
        <v>583849.40899999999</v>
      </c>
      <c r="N23" s="38">
        <v>0</v>
      </c>
      <c r="O23" s="37">
        <v>139531.35308211113</v>
      </c>
      <c r="P23" s="37"/>
      <c r="Q23" s="38">
        <v>460793.30600000004</v>
      </c>
      <c r="R23" s="39">
        <v>-32002.442607682347</v>
      </c>
      <c r="S23" s="39">
        <v>428790.86339231767</v>
      </c>
    </row>
    <row r="24" spans="1:16384">
      <c r="A24" s="35">
        <v>12100</v>
      </c>
      <c r="B24" s="36" t="s">
        <v>15</v>
      </c>
      <c r="C24" s="41">
        <v>2.677E-4</v>
      </c>
      <c r="D24" s="41">
        <v>2.6439999999999998E-4</v>
      </c>
      <c r="E24" s="37">
        <v>2124049.8557000002</v>
      </c>
      <c r="F24" s="37"/>
      <c r="G24" s="38">
        <v>46045.470800000003</v>
      </c>
      <c r="H24" s="38">
        <v>1012729.7129</v>
      </c>
      <c r="I24" s="38">
        <v>335567.8394</v>
      </c>
      <c r="J24" s="37">
        <v>136300.12982810137</v>
      </c>
      <c r="K24" s="37"/>
      <c r="L24" s="38">
        <v>69488.762900000002</v>
      </c>
      <c r="M24" s="38">
        <v>725273.7206</v>
      </c>
      <c r="N24" s="38">
        <v>0</v>
      </c>
      <c r="O24" s="37">
        <v>0</v>
      </c>
      <c r="P24" s="37"/>
      <c r="Q24" s="38">
        <v>572410.06039999996</v>
      </c>
      <c r="R24" s="39">
        <v>109303.98887150112</v>
      </c>
      <c r="S24" s="39">
        <v>681714.04927150114</v>
      </c>
    </row>
    <row r="25" spans="1:16384">
      <c r="A25" s="35">
        <v>12150</v>
      </c>
      <c r="B25" s="36" t="s">
        <v>16</v>
      </c>
      <c r="C25" s="41">
        <v>4.07E-5</v>
      </c>
      <c r="D25" s="41">
        <v>4.0200000000000001E-5</v>
      </c>
      <c r="E25" s="37">
        <v>322931.7487</v>
      </c>
      <c r="F25" s="37"/>
      <c r="G25" s="38">
        <v>7000.5627999999997</v>
      </c>
      <c r="H25" s="38">
        <v>153971.23389999999</v>
      </c>
      <c r="I25" s="38">
        <v>51018.345399999998</v>
      </c>
      <c r="J25" s="37">
        <v>16357.621033528598</v>
      </c>
      <c r="K25" s="37"/>
      <c r="L25" s="38">
        <v>10564.7839</v>
      </c>
      <c r="M25" s="38">
        <v>110267.6146</v>
      </c>
      <c r="N25" s="38">
        <v>0</v>
      </c>
      <c r="O25" s="37">
        <v>16462.335301837455</v>
      </c>
      <c r="P25" s="37"/>
      <c r="Q25" s="38">
        <v>87026.856400000004</v>
      </c>
      <c r="R25" s="39">
        <v>5476.6172852237496</v>
      </c>
      <c r="S25" s="39">
        <v>92503.473685223755</v>
      </c>
    </row>
    <row r="26" spans="1:16384">
      <c r="A26" s="35">
        <v>12160</v>
      </c>
      <c r="B26" s="36" t="s">
        <v>17</v>
      </c>
      <c r="C26" s="41">
        <v>1.8461E-3</v>
      </c>
      <c r="D26" s="41">
        <v>1.8841000000000001E-3</v>
      </c>
      <c r="E26" s="37">
        <v>14647771.530100001</v>
      </c>
      <c r="F26" s="37"/>
      <c r="G26" s="38">
        <v>317536.58439999999</v>
      </c>
      <c r="H26" s="38">
        <v>6983938.4496999998</v>
      </c>
      <c r="I26" s="38">
        <v>2314126.9642000003</v>
      </c>
      <c r="J26" s="37">
        <v>725720.10994666955</v>
      </c>
      <c r="K26" s="37"/>
      <c r="L26" s="38">
        <v>479205.09970000002</v>
      </c>
      <c r="M26" s="38">
        <v>5001598.1157999998</v>
      </c>
      <c r="N26" s="38">
        <v>0</v>
      </c>
      <c r="O26" s="37">
        <v>0</v>
      </c>
      <c r="P26" s="37"/>
      <c r="Q26" s="38">
        <v>3947427.0172000001</v>
      </c>
      <c r="R26" s="39">
        <v>443822.8366573783</v>
      </c>
      <c r="S26" s="39">
        <v>4391249.8538573785</v>
      </c>
    </row>
    <row r="27" spans="1:16384">
      <c r="A27" s="76" t="s">
        <v>451</v>
      </c>
      <c r="B27" s="36" t="s">
        <v>454</v>
      </c>
      <c r="C27" s="41">
        <v>3.8E-6</v>
      </c>
      <c r="D27" s="41">
        <v>0</v>
      </c>
      <c r="E27" s="37">
        <v>30150.875800000002</v>
      </c>
      <c r="F27" s="37"/>
      <c r="G27" s="38">
        <v>653.61519999999996</v>
      </c>
      <c r="H27" s="38">
        <v>14375.6926</v>
      </c>
      <c r="I27" s="38">
        <v>4763.3836000000001</v>
      </c>
      <c r="J27" s="37">
        <v>10135.856849999996</v>
      </c>
      <c r="K27" s="37"/>
      <c r="L27" s="38">
        <v>986.39260000000002</v>
      </c>
      <c r="M27" s="38">
        <v>10295.2564</v>
      </c>
      <c r="N27" s="38">
        <v>0</v>
      </c>
      <c r="O27" s="37">
        <v>0</v>
      </c>
      <c r="P27" s="37"/>
      <c r="Q27" s="38">
        <v>8125.3576000000003</v>
      </c>
      <c r="R27" s="39">
        <v>3378.6189499999991</v>
      </c>
      <c r="S27" s="39">
        <v>11503.976549999999</v>
      </c>
    </row>
    <row r="28" spans="1:16384">
      <c r="A28" s="35" t="s">
        <v>452</v>
      </c>
      <c r="B28" s="36" t="s">
        <v>456</v>
      </c>
      <c r="C28" s="41">
        <v>4.7928200000000004E-2</v>
      </c>
      <c r="D28" s="41">
        <v>4.7691699999999997E-2</v>
      </c>
      <c r="E28" s="37">
        <v>380283475.13620001</v>
      </c>
      <c r="F28" s="37"/>
      <c r="G28" s="38">
        <v>8243842.1128000012</v>
      </c>
      <c r="H28" s="38">
        <v>181316071.07140002</v>
      </c>
      <c r="I28" s="38">
        <v>60079053.120400004</v>
      </c>
      <c r="J28" s="37">
        <v>9037264.5710961875</v>
      </c>
      <c r="K28" s="37"/>
      <c r="L28" s="38">
        <v>12441058.371400001</v>
      </c>
      <c r="M28" s="38">
        <v>129850817.83960001</v>
      </c>
      <c r="N28" s="38">
        <v>0</v>
      </c>
      <c r="O28" s="37">
        <v>157091.24831225423</v>
      </c>
      <c r="P28" s="37"/>
      <c r="Q28" s="38">
        <v>102482569.5064</v>
      </c>
      <c r="R28" s="39">
        <v>3932096.9816466337</v>
      </c>
      <c r="S28" s="39">
        <v>106414666.48804663</v>
      </c>
    </row>
    <row r="29" spans="1:16384" s="185" customFormat="1">
      <c r="A29" s="192">
        <v>12220</v>
      </c>
      <c r="B29" s="193" t="s">
        <v>455</v>
      </c>
      <c r="C29" s="194">
        <f>SUM(C27:C28)</f>
        <v>4.7932000000000002E-2</v>
      </c>
      <c r="D29" s="194">
        <f>SUM(D27:D28)</f>
        <v>4.7691699999999997E-2</v>
      </c>
      <c r="E29" s="190">
        <f>SUM(E27:E28)</f>
        <v>380313626.01200002</v>
      </c>
      <c r="F29" s="190"/>
      <c r="G29" s="190">
        <f t="shared" ref="G29:S29" si="1">SUM(G27:G28)</f>
        <v>8244495.7280000011</v>
      </c>
      <c r="H29" s="190">
        <f t="shared" si="1"/>
        <v>181330446.76400003</v>
      </c>
      <c r="I29" s="190">
        <f t="shared" si="1"/>
        <v>60083816.504000001</v>
      </c>
      <c r="J29" s="190">
        <f t="shared" si="1"/>
        <v>9047400.4279461876</v>
      </c>
      <c r="K29" s="190"/>
      <c r="L29" s="190">
        <f t="shared" si="1"/>
        <v>12442044.764</v>
      </c>
      <c r="M29" s="190">
        <f t="shared" si="1"/>
        <v>129861113.09600002</v>
      </c>
      <c r="N29" s="190">
        <f t="shared" si="1"/>
        <v>0</v>
      </c>
      <c r="O29" s="190">
        <f t="shared" si="1"/>
        <v>157091.24831225423</v>
      </c>
      <c r="P29" s="190"/>
      <c r="Q29" s="190">
        <f t="shared" si="1"/>
        <v>102490694.86400001</v>
      </c>
      <c r="R29" s="190">
        <f t="shared" si="1"/>
        <v>3935475.6005966337</v>
      </c>
      <c r="S29" s="190">
        <f t="shared" si="1"/>
        <v>106426170.46459663</v>
      </c>
    </row>
    <row r="30" spans="1:16384">
      <c r="A30" s="35">
        <v>12510</v>
      </c>
      <c r="B30" s="36" t="s">
        <v>19</v>
      </c>
      <c r="C30" s="41">
        <v>5.3429000000000003E-3</v>
      </c>
      <c r="D30" s="41">
        <v>5.4278E-3</v>
      </c>
      <c r="E30" s="37">
        <v>42392924.818900004</v>
      </c>
      <c r="F30" s="37"/>
      <c r="G30" s="38">
        <v>919000.1716</v>
      </c>
      <c r="H30" s="38">
        <v>20212602.103300001</v>
      </c>
      <c r="I30" s="38">
        <v>6697442.6938000005</v>
      </c>
      <c r="J30" s="37">
        <v>1004681.9391678782</v>
      </c>
      <c r="K30" s="37"/>
      <c r="L30" s="38">
        <v>1386893.9533000002</v>
      </c>
      <c r="M30" s="38">
        <v>14475401.426200001</v>
      </c>
      <c r="N30" s="38">
        <v>0</v>
      </c>
      <c r="O30" s="37">
        <v>636402.99462906853</v>
      </c>
      <c r="P30" s="37"/>
      <c r="Q30" s="38">
        <v>11424466.6108</v>
      </c>
      <c r="R30" s="39">
        <v>11141.107977820444</v>
      </c>
      <c r="S30" s="39">
        <v>11435607.71877782</v>
      </c>
    </row>
    <row r="31" spans="1:16384">
      <c r="A31" s="35">
        <v>12600</v>
      </c>
      <c r="B31" s="36" t="s">
        <v>20</v>
      </c>
      <c r="C31" s="41">
        <v>1.4484000000000001E-3</v>
      </c>
      <c r="D31" s="41">
        <v>1.4882000000000001E-3</v>
      </c>
      <c r="E31" s="37">
        <v>11492244.3444</v>
      </c>
      <c r="F31" s="37"/>
      <c r="G31" s="38">
        <v>249130.59360000002</v>
      </c>
      <c r="H31" s="38">
        <v>5479408.7268000003</v>
      </c>
      <c r="I31" s="38">
        <v>1815601.2648</v>
      </c>
      <c r="J31" s="37">
        <v>296582.56341687194</v>
      </c>
      <c r="K31" s="37"/>
      <c r="L31" s="38">
        <v>375971.32680000004</v>
      </c>
      <c r="M31" s="38">
        <v>3924118.2552</v>
      </c>
      <c r="N31" s="38">
        <v>0</v>
      </c>
      <c r="O31" s="37">
        <v>14229.488500573123</v>
      </c>
      <c r="P31" s="37"/>
      <c r="Q31" s="38">
        <v>3097044.1968</v>
      </c>
      <c r="R31" s="39">
        <v>94160.866232374829</v>
      </c>
      <c r="S31" s="39">
        <v>3191205.0630323747</v>
      </c>
    </row>
    <row r="32" spans="1:16384">
      <c r="A32" s="35">
        <v>12700</v>
      </c>
      <c r="B32" s="36" t="s">
        <v>21</v>
      </c>
      <c r="C32" s="41">
        <v>1.1355E-3</v>
      </c>
      <c r="D32" s="41">
        <v>1.1444999999999999E-3</v>
      </c>
      <c r="E32" s="37">
        <v>9009557.7555</v>
      </c>
      <c r="F32" s="37"/>
      <c r="G32" s="38">
        <v>195310.54200000002</v>
      </c>
      <c r="H32" s="38">
        <v>4295683.9335000003</v>
      </c>
      <c r="I32" s="38">
        <v>1423374.2309999999</v>
      </c>
      <c r="J32" s="37">
        <v>244235.21617149209</v>
      </c>
      <c r="K32" s="37"/>
      <c r="L32" s="38">
        <v>294749.68349999998</v>
      </c>
      <c r="M32" s="38">
        <v>3076385.1690000002</v>
      </c>
      <c r="N32" s="38">
        <v>0</v>
      </c>
      <c r="O32" s="37">
        <v>27079.842436137438</v>
      </c>
      <c r="P32" s="37"/>
      <c r="Q32" s="38">
        <v>2427985.1460000002</v>
      </c>
      <c r="R32" s="39">
        <v>66406.512807580235</v>
      </c>
      <c r="S32" s="39">
        <v>2494391.6588075804</v>
      </c>
    </row>
    <row r="33" spans="1:19">
      <c r="A33" s="35">
        <v>13500</v>
      </c>
      <c r="B33" s="36" t="s">
        <v>22</v>
      </c>
      <c r="C33" s="41">
        <v>4.4362000000000004E-3</v>
      </c>
      <c r="D33" s="41">
        <v>4.3654999999999996E-3</v>
      </c>
      <c r="E33" s="37">
        <v>35198767.1642</v>
      </c>
      <c r="F33" s="37"/>
      <c r="G33" s="38">
        <v>763044.14480000001</v>
      </c>
      <c r="H33" s="38">
        <v>16782486.187400002</v>
      </c>
      <c r="I33" s="38">
        <v>5560874.2964000003</v>
      </c>
      <c r="J33" s="37">
        <v>1480173.5451475342</v>
      </c>
      <c r="K33" s="37"/>
      <c r="L33" s="38">
        <v>1151535.4874000002</v>
      </c>
      <c r="M33" s="38">
        <v>12018899.063600002</v>
      </c>
      <c r="N33" s="38">
        <v>0</v>
      </c>
      <c r="O33" s="37">
        <v>0</v>
      </c>
      <c r="P33" s="37"/>
      <c r="Q33" s="38">
        <v>9485713.5224000011</v>
      </c>
      <c r="R33" s="39">
        <v>604675.65498658479</v>
      </c>
      <c r="S33" s="39">
        <v>10090389.177386586</v>
      </c>
    </row>
    <row r="34" spans="1:19">
      <c r="A34" s="35">
        <v>13700</v>
      </c>
      <c r="B34" s="36" t="s">
        <v>23</v>
      </c>
      <c r="C34" s="41">
        <v>4.7780000000000001E-4</v>
      </c>
      <c r="D34" s="41">
        <v>5.1610000000000002E-4</v>
      </c>
      <c r="E34" s="37">
        <v>3791075.9098</v>
      </c>
      <c r="F34" s="37"/>
      <c r="G34" s="38">
        <v>82183.511200000008</v>
      </c>
      <c r="H34" s="38">
        <v>1807554.1906000001</v>
      </c>
      <c r="I34" s="38">
        <v>598932.81160000002</v>
      </c>
      <c r="J34" s="37">
        <v>16231.893693107759</v>
      </c>
      <c r="K34" s="37"/>
      <c r="L34" s="38">
        <v>124025.8906</v>
      </c>
      <c r="M34" s="38">
        <v>1294493.0284</v>
      </c>
      <c r="N34" s="38">
        <v>0</v>
      </c>
      <c r="O34" s="37">
        <v>89384.757367408398</v>
      </c>
      <c r="P34" s="37"/>
      <c r="Q34" s="38">
        <v>1021656.8056000001</v>
      </c>
      <c r="R34" s="39">
        <v>-29528.968696750777</v>
      </c>
      <c r="S34" s="39">
        <v>992127.83690324926</v>
      </c>
    </row>
    <row r="35" spans="1:19">
      <c r="A35" s="35">
        <v>14200</v>
      </c>
      <c r="B35" s="36" t="s">
        <v>282</v>
      </c>
      <c r="C35" s="41">
        <v>0</v>
      </c>
      <c r="D35" s="41">
        <v>0</v>
      </c>
      <c r="E35" s="37">
        <v>0</v>
      </c>
      <c r="F35" s="37"/>
      <c r="G35" s="38">
        <v>0</v>
      </c>
      <c r="H35" s="38">
        <v>0</v>
      </c>
      <c r="I35" s="38">
        <v>0</v>
      </c>
      <c r="J35" s="37">
        <v>0</v>
      </c>
      <c r="K35" s="37"/>
      <c r="L35" s="38">
        <v>0</v>
      </c>
      <c r="M35" s="38">
        <v>0</v>
      </c>
      <c r="N35" s="38">
        <v>0</v>
      </c>
      <c r="O35" s="37">
        <v>2002.5490647181625</v>
      </c>
      <c r="P35" s="37"/>
      <c r="Q35" s="38">
        <v>0</v>
      </c>
      <c r="R35" s="39">
        <v>-2534.8722338204589</v>
      </c>
      <c r="S35" s="39">
        <v>-2534.8722338204589</v>
      </c>
    </row>
    <row r="36" spans="1:19">
      <c r="A36" s="35">
        <v>14300</v>
      </c>
      <c r="B36" s="36" t="s">
        <v>364</v>
      </c>
      <c r="C36" s="41">
        <v>1.6612E-3</v>
      </c>
      <c r="D36" s="41">
        <v>1.4986999999999999E-3</v>
      </c>
      <c r="E36" s="37">
        <v>13180693.3892</v>
      </c>
      <c r="F36" s="37"/>
      <c r="G36" s="38">
        <v>285733.04480000003</v>
      </c>
      <c r="H36" s="38">
        <v>6284447.5124000004</v>
      </c>
      <c r="I36" s="38">
        <v>2082350.7464000001</v>
      </c>
      <c r="J36" s="37">
        <v>1024383.9655064079</v>
      </c>
      <c r="K36" s="37"/>
      <c r="L36" s="38">
        <v>431209.3124</v>
      </c>
      <c r="M36" s="38">
        <v>4500652.6135999998</v>
      </c>
      <c r="N36" s="38">
        <v>0</v>
      </c>
      <c r="O36" s="37">
        <v>14004.989366696638</v>
      </c>
      <c r="P36" s="37"/>
      <c r="Q36" s="38">
        <v>3552064.2224000003</v>
      </c>
      <c r="R36" s="39">
        <v>359109.15982811584</v>
      </c>
      <c r="S36" s="39">
        <v>3911173.382228116</v>
      </c>
    </row>
    <row r="37" spans="1:19">
      <c r="A37" s="35">
        <v>14300.2</v>
      </c>
      <c r="B37" s="36" t="s">
        <v>365</v>
      </c>
      <c r="C37" s="41">
        <v>1.9479999999999999E-4</v>
      </c>
      <c r="D37" s="41">
        <v>1.694E-4</v>
      </c>
      <c r="E37" s="37">
        <v>1545629.1068</v>
      </c>
      <c r="F37" s="37"/>
      <c r="G37" s="38">
        <v>33506.379199999996</v>
      </c>
      <c r="H37" s="38">
        <v>736943.3996</v>
      </c>
      <c r="I37" s="38">
        <v>244186.08559999999</v>
      </c>
      <c r="J37" s="37">
        <v>135335.69445723199</v>
      </c>
      <c r="K37" s="37"/>
      <c r="L37" s="38">
        <v>50565.599600000001</v>
      </c>
      <c r="M37" s="38">
        <v>527767.35439999995</v>
      </c>
      <c r="N37" s="38">
        <v>0</v>
      </c>
      <c r="O37" s="37">
        <v>24340.916535225304</v>
      </c>
      <c r="P37" s="37"/>
      <c r="Q37" s="38">
        <v>416531.48959999997</v>
      </c>
      <c r="R37" s="39">
        <v>35202.216500314338</v>
      </c>
      <c r="S37" s="39">
        <v>451733.70610031433</v>
      </c>
    </row>
    <row r="38" spans="1:19">
      <c r="A38" s="35">
        <v>18400</v>
      </c>
      <c r="B38" s="36" t="s">
        <v>25</v>
      </c>
      <c r="C38" s="41">
        <v>5.5510999999999998E-3</v>
      </c>
      <c r="D38" s="41">
        <v>5.6007000000000001E-3</v>
      </c>
      <c r="E38" s="37">
        <v>44044875.435099997</v>
      </c>
      <c r="F38" s="37"/>
      <c r="G38" s="38">
        <v>954811.4044</v>
      </c>
      <c r="H38" s="38">
        <v>21000238.734699998</v>
      </c>
      <c r="I38" s="38">
        <v>6958425.9742000001</v>
      </c>
      <c r="J38" s="37">
        <v>1070047.2275609481</v>
      </c>
      <c r="K38" s="37"/>
      <c r="L38" s="38">
        <v>1440937.8847000001</v>
      </c>
      <c r="M38" s="38">
        <v>15039473.105799999</v>
      </c>
      <c r="N38" s="38">
        <v>0</v>
      </c>
      <c r="O38" s="37">
        <v>0</v>
      </c>
      <c r="P38" s="37"/>
      <c r="Q38" s="38">
        <v>11869650.677199999</v>
      </c>
      <c r="R38" s="39">
        <v>577002.18978571659</v>
      </c>
      <c r="S38" s="39">
        <v>12446652.866985716</v>
      </c>
    </row>
    <row r="39" spans="1:19">
      <c r="A39" s="35">
        <v>18600</v>
      </c>
      <c r="B39" s="36" t="s">
        <v>26</v>
      </c>
      <c r="C39" s="41">
        <v>1.56E-5</v>
      </c>
      <c r="D39" s="41">
        <v>2.19E-5</v>
      </c>
      <c r="E39" s="37">
        <v>123777.27959999999</v>
      </c>
      <c r="F39" s="37"/>
      <c r="G39" s="38">
        <v>2683.2624000000001</v>
      </c>
      <c r="H39" s="38">
        <v>59016.001199999999</v>
      </c>
      <c r="I39" s="38">
        <v>19554.943199999998</v>
      </c>
      <c r="J39" s="37">
        <v>11346.745541710283</v>
      </c>
      <c r="K39" s="37"/>
      <c r="L39" s="38">
        <v>4049.4011999999998</v>
      </c>
      <c r="M39" s="38">
        <v>42264.736799999999</v>
      </c>
      <c r="N39" s="38">
        <v>0</v>
      </c>
      <c r="O39" s="37">
        <v>28117.423209924062</v>
      </c>
      <c r="P39" s="37"/>
      <c r="Q39" s="38">
        <v>33356.731200000002</v>
      </c>
      <c r="R39" s="39">
        <v>-5635.5502706836269</v>
      </c>
      <c r="S39" s="39">
        <v>27721.180929316375</v>
      </c>
    </row>
    <row r="40" spans="1:19">
      <c r="A40" s="35">
        <v>18640</v>
      </c>
      <c r="B40" s="36" t="s">
        <v>27</v>
      </c>
      <c r="C40" s="41">
        <v>0</v>
      </c>
      <c r="D40" s="41">
        <v>0</v>
      </c>
      <c r="E40" s="37">
        <v>0</v>
      </c>
      <c r="F40" s="37"/>
      <c r="G40" s="38">
        <v>0</v>
      </c>
      <c r="H40" s="38">
        <v>0</v>
      </c>
      <c r="I40" s="38">
        <v>0</v>
      </c>
      <c r="J40" s="37">
        <v>373.875</v>
      </c>
      <c r="K40" s="37"/>
      <c r="L40" s="38">
        <v>0</v>
      </c>
      <c r="M40" s="38">
        <v>0</v>
      </c>
      <c r="N40" s="38">
        <v>0</v>
      </c>
      <c r="O40" s="37">
        <v>5490.1593376463725</v>
      </c>
      <c r="P40" s="37"/>
      <c r="Q40" s="38">
        <v>0</v>
      </c>
      <c r="R40" s="39">
        <v>-4633.6242266536083</v>
      </c>
      <c r="S40" s="39">
        <v>-4633.6242266536083</v>
      </c>
    </row>
    <row r="41" spans="1:19">
      <c r="A41" s="35">
        <v>18670</v>
      </c>
      <c r="B41" s="36" t="s">
        <v>283</v>
      </c>
      <c r="C41" s="41">
        <v>0</v>
      </c>
      <c r="D41" s="41">
        <v>0</v>
      </c>
      <c r="E41" s="37">
        <v>0</v>
      </c>
      <c r="F41" s="37"/>
      <c r="G41" s="38">
        <v>0</v>
      </c>
      <c r="H41" s="38">
        <v>0</v>
      </c>
      <c r="I41" s="38">
        <v>0</v>
      </c>
      <c r="J41" s="37">
        <v>0</v>
      </c>
      <c r="K41" s="37"/>
      <c r="L41" s="38">
        <v>0</v>
      </c>
      <c r="M41" s="38">
        <v>0</v>
      </c>
      <c r="N41" s="38">
        <v>0</v>
      </c>
      <c r="O41" s="37">
        <v>7782.7668612434973</v>
      </c>
      <c r="P41" s="37"/>
      <c r="Q41" s="38">
        <v>0</v>
      </c>
      <c r="R41" s="39">
        <v>-5590.7044867603508</v>
      </c>
      <c r="S41" s="39">
        <v>-5590.7044867603508</v>
      </c>
    </row>
    <row r="42" spans="1:19">
      <c r="A42" s="35">
        <v>18690</v>
      </c>
      <c r="B42" s="36" t="s">
        <v>28</v>
      </c>
      <c r="C42" s="41">
        <v>0</v>
      </c>
      <c r="D42" s="41">
        <v>5.2000000000000002E-6</v>
      </c>
      <c r="E42" s="37">
        <v>0</v>
      </c>
      <c r="F42" s="37"/>
      <c r="G42" s="38">
        <v>0</v>
      </c>
      <c r="H42" s="38">
        <v>0</v>
      </c>
      <c r="I42" s="38">
        <v>0</v>
      </c>
      <c r="J42" s="37">
        <v>4917.6880240744858</v>
      </c>
      <c r="K42" s="37"/>
      <c r="L42" s="38">
        <v>0</v>
      </c>
      <c r="M42" s="38">
        <v>0</v>
      </c>
      <c r="N42" s="38">
        <v>0</v>
      </c>
      <c r="O42" s="37">
        <v>18739.337145239595</v>
      </c>
      <c r="P42" s="37"/>
      <c r="Q42" s="38">
        <v>0</v>
      </c>
      <c r="R42" s="39">
        <v>-571.90858052185831</v>
      </c>
      <c r="S42" s="39">
        <v>-571.90858052185831</v>
      </c>
    </row>
    <row r="43" spans="1:19">
      <c r="A43" s="35">
        <v>18740</v>
      </c>
      <c r="B43" s="36" t="s">
        <v>29</v>
      </c>
      <c r="C43" s="41">
        <v>8.3000000000000002E-6</v>
      </c>
      <c r="D43" s="41">
        <v>7.7999999999999999E-6</v>
      </c>
      <c r="E43" s="37">
        <v>65855.8603</v>
      </c>
      <c r="F43" s="37"/>
      <c r="G43" s="38">
        <v>1427.6332</v>
      </c>
      <c r="H43" s="38">
        <v>31399.539100000002</v>
      </c>
      <c r="I43" s="38">
        <v>10404.232599999999</v>
      </c>
      <c r="J43" s="37">
        <v>6297.2096995431284</v>
      </c>
      <c r="K43" s="37"/>
      <c r="L43" s="38">
        <v>2154.4891000000002</v>
      </c>
      <c r="M43" s="38">
        <v>22487.007400000002</v>
      </c>
      <c r="N43" s="38">
        <v>0</v>
      </c>
      <c r="O43" s="37">
        <v>575.38228893709254</v>
      </c>
      <c r="P43" s="37"/>
      <c r="Q43" s="38">
        <v>17747.491600000001</v>
      </c>
      <c r="R43" s="39">
        <v>2094.6403266571997</v>
      </c>
      <c r="S43" s="39">
        <v>19842.131926657203</v>
      </c>
    </row>
    <row r="44" spans="1:19">
      <c r="A44" s="35">
        <v>18780</v>
      </c>
      <c r="B44" s="36" t="s">
        <v>30</v>
      </c>
      <c r="C44" s="41">
        <v>1.3200000000000001E-5</v>
      </c>
      <c r="D44" s="41">
        <v>1.5500000000000001E-5</v>
      </c>
      <c r="E44" s="37">
        <v>104734.62120000001</v>
      </c>
      <c r="F44" s="37"/>
      <c r="G44" s="38">
        <v>2270.4528</v>
      </c>
      <c r="H44" s="38">
        <v>49936.616399999999</v>
      </c>
      <c r="I44" s="38">
        <v>16546.490400000002</v>
      </c>
      <c r="J44" s="37">
        <v>12775.569725299414</v>
      </c>
      <c r="K44" s="37"/>
      <c r="L44" s="38">
        <v>3426.4164000000001</v>
      </c>
      <c r="M44" s="38">
        <v>35762.469600000004</v>
      </c>
      <c r="N44" s="38">
        <v>0</v>
      </c>
      <c r="O44" s="37">
        <v>4252.1214749999908</v>
      </c>
      <c r="P44" s="37"/>
      <c r="Q44" s="38">
        <v>28224.9264</v>
      </c>
      <c r="R44" s="39">
        <v>6810.1887096653663</v>
      </c>
      <c r="S44" s="39">
        <v>35035.115109665363</v>
      </c>
    </row>
    <row r="45" spans="1:19">
      <c r="A45" s="35">
        <v>19005</v>
      </c>
      <c r="B45" s="36" t="s">
        <v>31</v>
      </c>
      <c r="C45" s="41">
        <v>7.7510000000000003E-4</v>
      </c>
      <c r="D45" s="41">
        <v>7.7099999999999998E-4</v>
      </c>
      <c r="E45" s="37">
        <v>6149985.2191000003</v>
      </c>
      <c r="F45" s="37"/>
      <c r="G45" s="38">
        <v>133320.30040000001</v>
      </c>
      <c r="H45" s="38">
        <v>2932262.9827000001</v>
      </c>
      <c r="I45" s="38">
        <v>971604.90220000001</v>
      </c>
      <c r="J45" s="37">
        <v>299752.57640181429</v>
      </c>
      <c r="K45" s="37"/>
      <c r="L45" s="38">
        <v>201198.13270000002</v>
      </c>
      <c r="M45" s="38">
        <v>2099961.3777999999</v>
      </c>
      <c r="N45" s="38">
        <v>0</v>
      </c>
      <c r="O45" s="37">
        <v>0</v>
      </c>
      <c r="P45" s="37"/>
      <c r="Q45" s="38">
        <v>1657359.1252000001</v>
      </c>
      <c r="R45" s="39">
        <v>129252.95282474632</v>
      </c>
      <c r="S45" s="39">
        <v>1786612.0780247464</v>
      </c>
    </row>
    <row r="46" spans="1:19">
      <c r="A46" s="35">
        <v>19100</v>
      </c>
      <c r="B46" s="36" t="s">
        <v>32</v>
      </c>
      <c r="C46" s="41">
        <v>6.9808099999999998E-2</v>
      </c>
      <c r="D46" s="41">
        <v>6.9063399999999997E-2</v>
      </c>
      <c r="E46" s="37">
        <v>553888250.77209997</v>
      </c>
      <c r="F46" s="37"/>
      <c r="G46" s="38">
        <v>12007272.432399999</v>
      </c>
      <c r="H46" s="38">
        <v>264089417.5237</v>
      </c>
      <c r="I46" s="38">
        <v>87505989.128199995</v>
      </c>
      <c r="J46" s="37">
        <v>7370521.4840120021</v>
      </c>
      <c r="K46" s="37"/>
      <c r="L46" s="38">
        <v>18120577.173700001</v>
      </c>
      <c r="M46" s="38">
        <v>189129549.55179998</v>
      </c>
      <c r="N46" s="38">
        <v>0</v>
      </c>
      <c r="O46" s="37">
        <v>2525557.0991123063</v>
      </c>
      <c r="P46" s="37"/>
      <c r="Q46" s="38">
        <v>149267309.44119999</v>
      </c>
      <c r="R46" s="39">
        <v>903585.27991427551</v>
      </c>
      <c r="S46" s="39">
        <v>150170894.72111428</v>
      </c>
    </row>
    <row r="47" spans="1:19">
      <c r="A47" s="35">
        <v>20100</v>
      </c>
      <c r="B47" s="36" t="s">
        <v>33</v>
      </c>
      <c r="C47" s="41">
        <v>6.2049000000000002E-3</v>
      </c>
      <c r="D47" s="41">
        <v>5.9985000000000004E-3</v>
      </c>
      <c r="E47" s="37">
        <v>49232412.960900001</v>
      </c>
      <c r="F47" s="37"/>
      <c r="G47" s="38">
        <v>1067267.6196000001</v>
      </c>
      <c r="H47" s="38">
        <v>23473614.477299999</v>
      </c>
      <c r="I47" s="38">
        <v>7777978.6578000002</v>
      </c>
      <c r="J47" s="37">
        <v>1916790.116790714</v>
      </c>
      <c r="K47" s="37"/>
      <c r="L47" s="38">
        <v>1610649.3273</v>
      </c>
      <c r="M47" s="38">
        <v>16810799.062199999</v>
      </c>
      <c r="N47" s="38">
        <v>0</v>
      </c>
      <c r="O47" s="37">
        <v>0</v>
      </c>
      <c r="P47" s="37"/>
      <c r="Q47" s="38">
        <v>13267639.834800001</v>
      </c>
      <c r="R47" s="39">
        <v>908440.33841094235</v>
      </c>
      <c r="S47" s="39">
        <v>14176080.173210943</v>
      </c>
    </row>
    <row r="48" spans="1:19">
      <c r="A48" s="35">
        <v>20200</v>
      </c>
      <c r="B48" s="36" t="s">
        <v>34</v>
      </c>
      <c r="C48" s="41">
        <v>8.229E-4</v>
      </c>
      <c r="D48" s="41">
        <v>8.2930000000000005E-4</v>
      </c>
      <c r="E48" s="37">
        <v>6529251.4989</v>
      </c>
      <c r="F48" s="37"/>
      <c r="G48" s="38">
        <v>141542.09160000001</v>
      </c>
      <c r="H48" s="38">
        <v>3113094.0633</v>
      </c>
      <c r="I48" s="38">
        <v>1031523.2537999999</v>
      </c>
      <c r="J48" s="37">
        <v>315798.20745876239</v>
      </c>
      <c r="K48" s="37"/>
      <c r="L48" s="38">
        <v>213605.91329999999</v>
      </c>
      <c r="M48" s="38">
        <v>2229464.8662</v>
      </c>
      <c r="N48" s="38">
        <v>0</v>
      </c>
      <c r="O48" s="37">
        <v>0</v>
      </c>
      <c r="P48" s="37"/>
      <c r="Q48" s="38">
        <v>1759567.5708000001</v>
      </c>
      <c r="R48" s="39">
        <v>145624.09105413329</v>
      </c>
      <c r="S48" s="39">
        <v>1905191.6618541335</v>
      </c>
    </row>
    <row r="49" spans="1:19">
      <c r="A49" s="35">
        <v>20300</v>
      </c>
      <c r="B49" s="36" t="s">
        <v>35</v>
      </c>
      <c r="C49" s="41">
        <v>1.38227E-2</v>
      </c>
      <c r="D49" s="41">
        <v>1.3350000000000001E-2</v>
      </c>
      <c r="E49" s="37">
        <v>109675397.6107</v>
      </c>
      <c r="F49" s="37"/>
      <c r="G49" s="38">
        <v>2377559.6908</v>
      </c>
      <c r="H49" s="38">
        <v>52292338.447900005</v>
      </c>
      <c r="I49" s="38">
        <v>17327058.549400002</v>
      </c>
      <c r="J49" s="37">
        <v>2479258.5387591971</v>
      </c>
      <c r="K49" s="37"/>
      <c r="L49" s="38">
        <v>3588054.9978999998</v>
      </c>
      <c r="M49" s="38">
        <v>37449537.010600001</v>
      </c>
      <c r="N49" s="38">
        <v>0</v>
      </c>
      <c r="O49" s="37">
        <v>359337.2008520622</v>
      </c>
      <c r="P49" s="37"/>
      <c r="Q49" s="38">
        <v>29556415.920400001</v>
      </c>
      <c r="R49" s="39">
        <v>1148615.7321350633</v>
      </c>
      <c r="S49" s="39">
        <v>30705031.652535066</v>
      </c>
    </row>
    <row r="50" spans="1:19">
      <c r="A50" s="35">
        <v>20400</v>
      </c>
      <c r="B50" s="36" t="s">
        <v>36</v>
      </c>
      <c r="C50" s="41">
        <v>9.9360000000000008E-4</v>
      </c>
      <c r="D50" s="41">
        <v>1.0759999999999999E-3</v>
      </c>
      <c r="E50" s="37">
        <v>7883660.5776000004</v>
      </c>
      <c r="F50" s="37"/>
      <c r="G50" s="38">
        <v>170903.17440000002</v>
      </c>
      <c r="H50" s="38">
        <v>3758865.3072000002</v>
      </c>
      <c r="I50" s="38">
        <v>1245499.4592000002</v>
      </c>
      <c r="J50" s="37">
        <v>0</v>
      </c>
      <c r="K50" s="37"/>
      <c r="L50" s="38">
        <v>257915.70720000003</v>
      </c>
      <c r="M50" s="38">
        <v>2691938.6208000001</v>
      </c>
      <c r="N50" s="38">
        <v>0</v>
      </c>
      <c r="O50" s="37">
        <v>981342.74818050256</v>
      </c>
      <c r="P50" s="37"/>
      <c r="Q50" s="38">
        <v>2124567.1872</v>
      </c>
      <c r="R50" s="39">
        <v>-665957.90744580212</v>
      </c>
      <c r="S50" s="39">
        <v>1458609.2797541979</v>
      </c>
    </row>
    <row r="51" spans="1:19">
      <c r="A51" s="35">
        <v>20600</v>
      </c>
      <c r="B51" s="36" t="s">
        <v>37</v>
      </c>
      <c r="C51" s="41">
        <v>2.0533000000000001E-3</v>
      </c>
      <c r="D51" s="41">
        <v>1.9053E-3</v>
      </c>
      <c r="E51" s="37">
        <v>16291787.705300001</v>
      </c>
      <c r="F51" s="37"/>
      <c r="G51" s="38">
        <v>353175.81320000003</v>
      </c>
      <c r="H51" s="38">
        <v>7767792.0041000005</v>
      </c>
      <c r="I51" s="38">
        <v>2573856.7226</v>
      </c>
      <c r="J51" s="37">
        <v>736714.30903968343</v>
      </c>
      <c r="K51" s="37"/>
      <c r="L51" s="38">
        <v>532989.45409999997</v>
      </c>
      <c r="M51" s="38">
        <v>5562960.5174000002</v>
      </c>
      <c r="N51" s="38">
        <v>0</v>
      </c>
      <c r="O51" s="37">
        <v>190989.39937744383</v>
      </c>
      <c r="P51" s="37"/>
      <c r="Q51" s="38">
        <v>4390472.8316000002</v>
      </c>
      <c r="R51" s="39">
        <v>141935.09693131619</v>
      </c>
      <c r="S51" s="39">
        <v>4532407.9285313161</v>
      </c>
    </row>
    <row r="52" spans="1:19">
      <c r="A52" s="35">
        <v>20700</v>
      </c>
      <c r="B52" s="36" t="s">
        <v>38</v>
      </c>
      <c r="C52" s="41">
        <v>4.0467999999999997E-3</v>
      </c>
      <c r="D52" s="41">
        <v>4.0360999999999999E-3</v>
      </c>
      <c r="E52" s="37">
        <v>32109095.838799998</v>
      </c>
      <c r="F52" s="37"/>
      <c r="G52" s="38">
        <v>696065.7871999999</v>
      </c>
      <c r="H52" s="38">
        <v>15309356.003599999</v>
      </c>
      <c r="I52" s="38">
        <v>5072752.8295999998</v>
      </c>
      <c r="J52" s="37">
        <v>1230007.0348994825</v>
      </c>
      <c r="K52" s="37"/>
      <c r="L52" s="38">
        <v>1050456.2035999999</v>
      </c>
      <c r="M52" s="38">
        <v>10963906.210399998</v>
      </c>
      <c r="N52" s="38">
        <v>0</v>
      </c>
      <c r="O52" s="37">
        <v>0</v>
      </c>
      <c r="P52" s="37"/>
      <c r="Q52" s="38">
        <v>8653078.193599999</v>
      </c>
      <c r="R52" s="39">
        <v>491538.55779164261</v>
      </c>
      <c r="S52" s="39">
        <v>9144616.7513916418</v>
      </c>
    </row>
    <row r="53" spans="1:19">
      <c r="A53" s="35">
        <v>20800</v>
      </c>
      <c r="B53" s="36" t="s">
        <v>39</v>
      </c>
      <c r="C53" s="41">
        <v>3.5522000000000001E-3</v>
      </c>
      <c r="D53" s="41">
        <v>3.6143E-3</v>
      </c>
      <c r="E53" s="37">
        <v>28184721.3202</v>
      </c>
      <c r="F53" s="37"/>
      <c r="G53" s="38">
        <v>610992.60880000005</v>
      </c>
      <c r="H53" s="38">
        <v>13438246.1194</v>
      </c>
      <c r="I53" s="38">
        <v>4452760.8484000005</v>
      </c>
      <c r="J53" s="37">
        <v>277094.78025521076</v>
      </c>
      <c r="K53" s="37"/>
      <c r="L53" s="38">
        <v>922069.41940000001</v>
      </c>
      <c r="M53" s="38">
        <v>9623897.3115999997</v>
      </c>
      <c r="N53" s="38">
        <v>0</v>
      </c>
      <c r="O53" s="37">
        <v>369123.23779869714</v>
      </c>
      <c r="P53" s="37"/>
      <c r="Q53" s="38">
        <v>7595498.7544</v>
      </c>
      <c r="R53" s="39">
        <v>-87893.004404731939</v>
      </c>
      <c r="S53" s="39">
        <v>7507605.7499952679</v>
      </c>
    </row>
    <row r="54" spans="1:19">
      <c r="A54" s="35">
        <v>20900</v>
      </c>
      <c r="B54" s="36" t="s">
        <v>40</v>
      </c>
      <c r="C54" s="41">
        <v>4.8830000000000002E-3</v>
      </c>
      <c r="D54" s="41">
        <v>4.7756999999999999E-3</v>
      </c>
      <c r="E54" s="37">
        <v>38743875.403000005</v>
      </c>
      <c r="F54" s="37"/>
      <c r="G54" s="38">
        <v>839895.53200000001</v>
      </c>
      <c r="H54" s="38">
        <v>18472764.991</v>
      </c>
      <c r="I54" s="38">
        <v>6120947.926</v>
      </c>
      <c r="J54" s="37">
        <v>957928.30342499656</v>
      </c>
      <c r="K54" s="37"/>
      <c r="L54" s="38">
        <v>1267514.4910000002</v>
      </c>
      <c r="M54" s="38">
        <v>13229404.474000001</v>
      </c>
      <c r="N54" s="38">
        <v>0</v>
      </c>
      <c r="O54" s="37">
        <v>716975.57945880655</v>
      </c>
      <c r="P54" s="37"/>
      <c r="Q54" s="38">
        <v>10441084.516000001</v>
      </c>
      <c r="R54" s="39">
        <v>-200716.17769726005</v>
      </c>
      <c r="S54" s="39">
        <v>10240368.338302741</v>
      </c>
    </row>
    <row r="55" spans="1:19">
      <c r="A55" s="35">
        <v>21200</v>
      </c>
      <c r="B55" s="36" t="s">
        <v>41</v>
      </c>
      <c r="C55" s="41">
        <v>1.8521E-3</v>
      </c>
      <c r="D55" s="41">
        <v>1.7662000000000001E-3</v>
      </c>
      <c r="E55" s="37">
        <v>14695378.176099999</v>
      </c>
      <c r="F55" s="37"/>
      <c r="G55" s="38">
        <v>318568.60839999997</v>
      </c>
      <c r="H55" s="38">
        <v>7006636.9117000001</v>
      </c>
      <c r="I55" s="38">
        <v>2321648.0962</v>
      </c>
      <c r="J55" s="37">
        <v>742034.96799162461</v>
      </c>
      <c r="K55" s="37"/>
      <c r="L55" s="38">
        <v>480762.56170000002</v>
      </c>
      <c r="M55" s="38">
        <v>5017853.7838000003</v>
      </c>
      <c r="N55" s="38">
        <v>0</v>
      </c>
      <c r="O55" s="37">
        <v>36757.119327455199</v>
      </c>
      <c r="P55" s="37"/>
      <c r="Q55" s="38">
        <v>3960256.5291999998</v>
      </c>
      <c r="R55" s="39">
        <v>237493.75872890907</v>
      </c>
      <c r="S55" s="39">
        <v>4197750.2879289091</v>
      </c>
    </row>
    <row r="56" spans="1:19">
      <c r="A56" s="35">
        <v>21300</v>
      </c>
      <c r="B56" s="36" t="s">
        <v>42</v>
      </c>
      <c r="C56" s="41">
        <v>2.2259600000000001E-2</v>
      </c>
      <c r="D56" s="41">
        <v>2.20202E-2</v>
      </c>
      <c r="E56" s="37">
        <v>176617482.8836</v>
      </c>
      <c r="F56" s="37"/>
      <c r="G56" s="38">
        <v>3828740.2384000001</v>
      </c>
      <c r="H56" s="38">
        <v>84209780.789200008</v>
      </c>
      <c r="I56" s="38">
        <v>27902898.3112</v>
      </c>
      <c r="J56" s="37">
        <v>4336529.323566312</v>
      </c>
      <c r="K56" s="37"/>
      <c r="L56" s="38">
        <v>5778080.1891999999</v>
      </c>
      <c r="M56" s="38">
        <v>60307444.568800002</v>
      </c>
      <c r="N56" s="38">
        <v>0</v>
      </c>
      <c r="O56" s="37">
        <v>0</v>
      </c>
      <c r="P56" s="37"/>
      <c r="Q56" s="38">
        <v>47596634.2192</v>
      </c>
      <c r="R56" s="39">
        <v>2186723.8368618321</v>
      </c>
      <c r="S56" s="39">
        <v>49783358.056061834</v>
      </c>
    </row>
    <row r="57" spans="1:19">
      <c r="A57" s="35">
        <v>21520</v>
      </c>
      <c r="B57" s="36" t="s">
        <v>43</v>
      </c>
      <c r="C57" s="41">
        <v>3.1198099999999999E-2</v>
      </c>
      <c r="D57" s="41">
        <v>3.0936100000000001E-2</v>
      </c>
      <c r="E57" s="37">
        <v>247539483.76209998</v>
      </c>
      <c r="F57" s="37"/>
      <c r="G57" s="38">
        <v>5366197.9923999999</v>
      </c>
      <c r="H57" s="38">
        <v>118024814.5537</v>
      </c>
      <c r="I57" s="38">
        <v>39107504.7082</v>
      </c>
      <c r="J57" s="37">
        <v>4170115.9482386145</v>
      </c>
      <c r="K57" s="37"/>
      <c r="L57" s="38">
        <v>8098309.2036999995</v>
      </c>
      <c r="M57" s="38">
        <v>84524325.971799999</v>
      </c>
      <c r="N57" s="38">
        <v>0</v>
      </c>
      <c r="O57" s="37">
        <v>1253234.1131748341</v>
      </c>
      <c r="P57" s="37"/>
      <c r="Q57" s="38">
        <v>66709399.721199997</v>
      </c>
      <c r="R57" s="39">
        <v>1202186.3061627019</v>
      </c>
      <c r="S57" s="39">
        <v>67911586.027362704</v>
      </c>
    </row>
    <row r="58" spans="1:19">
      <c r="A58" s="35">
        <v>21525</v>
      </c>
      <c r="B58" s="36" t="s">
        <v>366</v>
      </c>
      <c r="C58" s="41">
        <v>1.1898E-3</v>
      </c>
      <c r="D58" s="41">
        <v>1.2384E-3</v>
      </c>
      <c r="E58" s="37">
        <v>9440397.9017999992</v>
      </c>
      <c r="F58" s="37"/>
      <c r="G58" s="38">
        <v>204650.35920000001</v>
      </c>
      <c r="H58" s="38">
        <v>4501105.0146000003</v>
      </c>
      <c r="I58" s="38">
        <v>1491440.4756</v>
      </c>
      <c r="J58" s="37">
        <v>284268.91536699084</v>
      </c>
      <c r="K58" s="37"/>
      <c r="L58" s="38">
        <v>308844.71460000001</v>
      </c>
      <c r="M58" s="38">
        <v>3223498.9643999999</v>
      </c>
      <c r="N58" s="38">
        <v>0</v>
      </c>
      <c r="O58" s="37">
        <v>57924.821204970816</v>
      </c>
      <c r="P58" s="37"/>
      <c r="Q58" s="38">
        <v>2544092.2295999997</v>
      </c>
      <c r="R58" s="39">
        <v>120961.07796362811</v>
      </c>
      <c r="S58" s="39">
        <v>2665053.3075636281</v>
      </c>
    </row>
    <row r="59" spans="1:19">
      <c r="A59" s="35">
        <v>21525.200000000001</v>
      </c>
      <c r="B59" s="36" t="s">
        <v>367</v>
      </c>
      <c r="C59" s="41">
        <v>1.3549999999999999E-4</v>
      </c>
      <c r="D59" s="41">
        <v>1.1459999999999999E-4</v>
      </c>
      <c r="E59" s="37">
        <v>1075116.7555</v>
      </c>
      <c r="F59" s="37"/>
      <c r="G59" s="38">
        <v>23306.541999999998</v>
      </c>
      <c r="H59" s="38">
        <v>512606.93349999993</v>
      </c>
      <c r="I59" s="38">
        <v>169852.23099999997</v>
      </c>
      <c r="J59" s="37">
        <v>108388.52109896117</v>
      </c>
      <c r="K59" s="37"/>
      <c r="L59" s="38">
        <v>35172.683499999999</v>
      </c>
      <c r="M59" s="38">
        <v>367107.16899999994</v>
      </c>
      <c r="N59" s="38">
        <v>0</v>
      </c>
      <c r="O59" s="37">
        <v>19257.189812164645</v>
      </c>
      <c r="P59" s="37"/>
      <c r="Q59" s="38">
        <v>289733.14599999995</v>
      </c>
      <c r="R59" s="39">
        <v>31647.141577973136</v>
      </c>
      <c r="S59" s="39">
        <v>321380.2875779731</v>
      </c>
    </row>
    <row r="60" spans="1:19">
      <c r="A60" s="35">
        <v>21550</v>
      </c>
      <c r="B60" s="36" t="s">
        <v>45</v>
      </c>
      <c r="C60" s="41">
        <v>3.6282500000000002E-2</v>
      </c>
      <c r="D60" s="41">
        <v>3.5286900000000003E-2</v>
      </c>
      <c r="E60" s="37">
        <v>287881355.58250004</v>
      </c>
      <c r="F60" s="37"/>
      <c r="G60" s="38">
        <v>6240735.1300000008</v>
      </c>
      <c r="H60" s="38">
        <v>137259491.2525</v>
      </c>
      <c r="I60" s="38">
        <v>45480911.965000004</v>
      </c>
      <c r="J60" s="37">
        <v>5276797.2622245168</v>
      </c>
      <c r="K60" s="37"/>
      <c r="L60" s="38">
        <v>9418102.5025000013</v>
      </c>
      <c r="M60" s="38">
        <v>98299379.035000011</v>
      </c>
      <c r="N60" s="38">
        <v>0</v>
      </c>
      <c r="O60" s="37">
        <v>2885713.0090728365</v>
      </c>
      <c r="P60" s="37"/>
      <c r="Q60" s="38">
        <v>77581128.189999998</v>
      </c>
      <c r="R60" s="39">
        <v>1948338.097056706</v>
      </c>
      <c r="S60" s="39">
        <v>79529466.287056699</v>
      </c>
    </row>
    <row r="61" spans="1:19">
      <c r="A61" s="35">
        <v>21570</v>
      </c>
      <c r="B61" s="36" t="s">
        <v>46</v>
      </c>
      <c r="C61" s="41">
        <v>1.7980000000000001E-4</v>
      </c>
      <c r="D61" s="41">
        <v>1.895E-4</v>
      </c>
      <c r="E61" s="37">
        <v>1426612.4918</v>
      </c>
      <c r="F61" s="37"/>
      <c r="G61" s="38">
        <v>30926.319200000002</v>
      </c>
      <c r="H61" s="38">
        <v>680197.24459999998</v>
      </c>
      <c r="I61" s="38">
        <v>225383.2556</v>
      </c>
      <c r="J61" s="37">
        <v>62539.689317371929</v>
      </c>
      <c r="K61" s="37"/>
      <c r="L61" s="38">
        <v>46671.944600000003</v>
      </c>
      <c r="M61" s="38">
        <v>487128.18440000003</v>
      </c>
      <c r="N61" s="38">
        <v>0</v>
      </c>
      <c r="O61" s="37">
        <v>47605.69634015725</v>
      </c>
      <c r="P61" s="37"/>
      <c r="Q61" s="38">
        <v>384457.7096</v>
      </c>
      <c r="R61" s="39">
        <v>-12009.583375326481</v>
      </c>
      <c r="S61" s="39">
        <v>372448.12622467353</v>
      </c>
    </row>
    <row r="62" spans="1:19">
      <c r="A62" s="35">
        <v>21800</v>
      </c>
      <c r="B62" s="36" t="s">
        <v>47</v>
      </c>
      <c r="C62" s="41">
        <v>3.1243E-3</v>
      </c>
      <c r="D62" s="41">
        <v>3.0324000000000002E-3</v>
      </c>
      <c r="E62" s="37">
        <v>24789574.0163</v>
      </c>
      <c r="F62" s="37"/>
      <c r="G62" s="38">
        <v>537392.09719999996</v>
      </c>
      <c r="H62" s="38">
        <v>11819467.471100001</v>
      </c>
      <c r="I62" s="38">
        <v>3916378.7845999999</v>
      </c>
      <c r="J62" s="37">
        <v>1067322.253586381</v>
      </c>
      <c r="K62" s="37"/>
      <c r="L62" s="38">
        <v>810996.42110000004</v>
      </c>
      <c r="M62" s="38">
        <v>8464597.2554000001</v>
      </c>
      <c r="N62" s="38">
        <v>0</v>
      </c>
      <c r="O62" s="37">
        <v>0</v>
      </c>
      <c r="P62" s="37"/>
      <c r="Q62" s="38">
        <v>6680540.7236000001</v>
      </c>
      <c r="R62" s="39">
        <v>569083.7100137861</v>
      </c>
      <c r="S62" s="39">
        <v>7249624.4336137865</v>
      </c>
    </row>
    <row r="63" spans="1:19">
      <c r="A63" s="35">
        <v>21900</v>
      </c>
      <c r="B63" s="36" t="s">
        <v>48</v>
      </c>
      <c r="C63" s="41">
        <v>2.2258999999999998E-3</v>
      </c>
      <c r="D63" s="41">
        <v>2.3151999999999999E-3</v>
      </c>
      <c r="E63" s="37">
        <v>17661272.221899997</v>
      </c>
      <c r="F63" s="37"/>
      <c r="G63" s="38">
        <v>382863.70359999995</v>
      </c>
      <c r="H63" s="38">
        <v>8420751.0943</v>
      </c>
      <c r="I63" s="38">
        <v>2790214.6198</v>
      </c>
      <c r="J63" s="37">
        <v>85689.347835646215</v>
      </c>
      <c r="K63" s="37"/>
      <c r="L63" s="38">
        <v>577792.44429999997</v>
      </c>
      <c r="M63" s="38">
        <v>6030581.9002</v>
      </c>
      <c r="N63" s="38">
        <v>0</v>
      </c>
      <c r="O63" s="37">
        <v>173549.84467857334</v>
      </c>
      <c r="P63" s="37"/>
      <c r="Q63" s="38">
        <v>4759535.1267999997</v>
      </c>
      <c r="R63" s="39">
        <v>36256.543400780109</v>
      </c>
      <c r="S63" s="39">
        <v>4795791.67020078</v>
      </c>
    </row>
    <row r="64" spans="1:19">
      <c r="A64" s="35">
        <v>22000</v>
      </c>
      <c r="B64" s="36" t="s">
        <v>49</v>
      </c>
      <c r="C64" s="41">
        <v>3.7869000000000002E-3</v>
      </c>
      <c r="D64" s="41">
        <v>3.8665000000000001E-3</v>
      </c>
      <c r="E64" s="37">
        <v>30046934.622900002</v>
      </c>
      <c r="F64" s="37"/>
      <c r="G64" s="38">
        <v>651361.94760000007</v>
      </c>
      <c r="H64" s="38">
        <v>14326134.291300001</v>
      </c>
      <c r="I64" s="38">
        <v>4746962.4618000006</v>
      </c>
      <c r="J64" s="37">
        <v>682741.98192484945</v>
      </c>
      <c r="K64" s="37"/>
      <c r="L64" s="38">
        <v>982992.14130000002</v>
      </c>
      <c r="M64" s="38">
        <v>10259764.858200001</v>
      </c>
      <c r="N64" s="38">
        <v>0</v>
      </c>
      <c r="O64" s="37">
        <v>463642.32810360834</v>
      </c>
      <c r="P64" s="37"/>
      <c r="Q64" s="38">
        <v>8097346.4988000002</v>
      </c>
      <c r="R64" s="39">
        <v>196431.84157639515</v>
      </c>
      <c r="S64" s="39">
        <v>8293778.3403763957</v>
      </c>
    </row>
    <row r="65" spans="1:19">
      <c r="A65" s="35">
        <v>23000</v>
      </c>
      <c r="B65" s="36" t="s">
        <v>50</v>
      </c>
      <c r="C65" s="41">
        <v>1.2597000000000001E-3</v>
      </c>
      <c r="D65" s="41">
        <v>1.1896000000000001E-3</v>
      </c>
      <c r="E65" s="37">
        <v>9995015.3277000003</v>
      </c>
      <c r="F65" s="37"/>
      <c r="G65" s="38">
        <v>216673.4388</v>
      </c>
      <c r="H65" s="38">
        <v>4765542.0969000002</v>
      </c>
      <c r="I65" s="38">
        <v>1579061.6634000002</v>
      </c>
      <c r="J65" s="37">
        <v>624867.19331830752</v>
      </c>
      <c r="K65" s="37"/>
      <c r="L65" s="38">
        <v>326989.14690000005</v>
      </c>
      <c r="M65" s="38">
        <v>3412877.4966000002</v>
      </c>
      <c r="N65" s="38">
        <v>0</v>
      </c>
      <c r="O65" s="37">
        <v>0</v>
      </c>
      <c r="P65" s="37"/>
      <c r="Q65" s="38">
        <v>2693556.0444</v>
      </c>
      <c r="R65" s="39">
        <v>336159.65364031063</v>
      </c>
      <c r="S65" s="39">
        <v>3029715.6980403108</v>
      </c>
    </row>
    <row r="66" spans="1:19">
      <c r="A66" s="35">
        <v>23100</v>
      </c>
      <c r="B66" s="36" t="s">
        <v>51</v>
      </c>
      <c r="C66" s="41">
        <v>7.0204000000000004E-3</v>
      </c>
      <c r="D66" s="41">
        <v>6.6102000000000001E-3</v>
      </c>
      <c r="E66" s="37">
        <v>55702949.5964</v>
      </c>
      <c r="F66" s="37"/>
      <c r="G66" s="38">
        <v>1207536.8816</v>
      </c>
      <c r="H66" s="38">
        <v>26558713.770800002</v>
      </c>
      <c r="I66" s="38">
        <v>8800225.8487999998</v>
      </c>
      <c r="J66" s="37">
        <v>2691002.0936445259</v>
      </c>
      <c r="K66" s="37"/>
      <c r="L66" s="38">
        <v>1822334.3708000001</v>
      </c>
      <c r="M66" s="38">
        <v>19020215.271200001</v>
      </c>
      <c r="N66" s="38">
        <v>0</v>
      </c>
      <c r="O66" s="37">
        <v>0</v>
      </c>
      <c r="P66" s="37"/>
      <c r="Q66" s="38">
        <v>15011384.3408</v>
      </c>
      <c r="R66" s="39">
        <v>1149336.4862556453</v>
      </c>
      <c r="S66" s="39">
        <v>16160720.827055646</v>
      </c>
    </row>
    <row r="67" spans="1:19">
      <c r="A67" s="35">
        <v>23200</v>
      </c>
      <c r="B67" s="36" t="s">
        <v>52</v>
      </c>
      <c r="C67" s="41">
        <v>3.7309999999999999E-3</v>
      </c>
      <c r="D67" s="41">
        <v>3.5978E-3</v>
      </c>
      <c r="E67" s="37">
        <v>29603399.370999999</v>
      </c>
      <c r="F67" s="37"/>
      <c r="G67" s="38">
        <v>641746.924</v>
      </c>
      <c r="H67" s="38">
        <v>14114660.287</v>
      </c>
      <c r="I67" s="38">
        <v>4676890.5819999995</v>
      </c>
      <c r="J67" s="37">
        <v>615217.31973607827</v>
      </c>
      <c r="K67" s="37"/>
      <c r="L67" s="38">
        <v>968481.78700000001</v>
      </c>
      <c r="M67" s="38">
        <v>10108316.218</v>
      </c>
      <c r="N67" s="38">
        <v>0</v>
      </c>
      <c r="O67" s="37">
        <v>136246.1604992775</v>
      </c>
      <c r="P67" s="37"/>
      <c r="Q67" s="38">
        <v>7977818.2120000003</v>
      </c>
      <c r="R67" s="39">
        <v>52941.378151760844</v>
      </c>
      <c r="S67" s="39">
        <v>8030759.5901517607</v>
      </c>
    </row>
    <row r="68" spans="1:19">
      <c r="A68" s="35">
        <v>30000</v>
      </c>
      <c r="B68" s="36" t="s">
        <v>53</v>
      </c>
      <c r="C68" s="41">
        <v>9.992E-4</v>
      </c>
      <c r="D68" s="41">
        <v>1.0038E-3</v>
      </c>
      <c r="E68" s="37">
        <v>7928093.4472000003</v>
      </c>
      <c r="F68" s="37"/>
      <c r="G68" s="38">
        <v>171866.39679999999</v>
      </c>
      <c r="H68" s="38">
        <v>3780050.5384</v>
      </c>
      <c r="I68" s="38">
        <v>1252519.1824</v>
      </c>
      <c r="J68" s="37">
        <v>0</v>
      </c>
      <c r="K68" s="37"/>
      <c r="L68" s="38">
        <v>259369.33840000001</v>
      </c>
      <c r="M68" s="38">
        <v>2707110.5776</v>
      </c>
      <c r="N68" s="38">
        <v>0</v>
      </c>
      <c r="O68" s="37">
        <v>178742.6811235956</v>
      </c>
      <c r="P68" s="37"/>
      <c r="Q68" s="38">
        <v>2136541.3983999998</v>
      </c>
      <c r="R68" s="39">
        <v>-107932.65319744922</v>
      </c>
      <c r="S68" s="39">
        <v>2028608.7452025507</v>
      </c>
    </row>
    <row r="69" spans="1:19">
      <c r="A69" s="35">
        <v>30100</v>
      </c>
      <c r="B69" s="36" t="s">
        <v>54</v>
      </c>
      <c r="C69" s="41">
        <v>8.5126999999999998E-3</v>
      </c>
      <c r="D69" s="41">
        <v>8.8232999999999992E-3</v>
      </c>
      <c r="E69" s="37">
        <v>67543515.900700003</v>
      </c>
      <c r="F69" s="37"/>
      <c r="G69" s="38">
        <v>1464218.4508</v>
      </c>
      <c r="H69" s="38">
        <v>32204199.5779</v>
      </c>
      <c r="I69" s="38">
        <v>10670856.7294</v>
      </c>
      <c r="J69" s="37">
        <v>253726.53735179402</v>
      </c>
      <c r="K69" s="37"/>
      <c r="L69" s="38">
        <v>2209701.1278999997</v>
      </c>
      <c r="M69" s="38">
        <v>23063270.830600001</v>
      </c>
      <c r="N69" s="38">
        <v>0</v>
      </c>
      <c r="O69" s="37">
        <v>2046394.5529964291</v>
      </c>
      <c r="P69" s="37"/>
      <c r="Q69" s="38">
        <v>18202297.8004</v>
      </c>
      <c r="R69" s="39">
        <v>-833558.33758496516</v>
      </c>
      <c r="S69" s="39">
        <v>17368739.462815035</v>
      </c>
    </row>
    <row r="70" spans="1:19">
      <c r="A70" s="35">
        <v>30102</v>
      </c>
      <c r="B70" s="36" t="s">
        <v>55</v>
      </c>
      <c r="C70" s="41">
        <v>1.6190000000000001E-4</v>
      </c>
      <c r="D70" s="41">
        <v>1.5970000000000001E-4</v>
      </c>
      <c r="E70" s="37">
        <v>1284585.9979000001</v>
      </c>
      <c r="F70" s="37"/>
      <c r="G70" s="38">
        <v>27847.4476</v>
      </c>
      <c r="H70" s="38">
        <v>612480.16630000004</v>
      </c>
      <c r="I70" s="38">
        <v>202945.21180000002</v>
      </c>
      <c r="J70" s="37">
        <v>66339.993428726579</v>
      </c>
      <c r="K70" s="37"/>
      <c r="L70" s="38">
        <v>42025.516300000003</v>
      </c>
      <c r="M70" s="38">
        <v>438632.10820000002</v>
      </c>
      <c r="N70" s="38">
        <v>0</v>
      </c>
      <c r="O70" s="37">
        <v>13446.224400000028</v>
      </c>
      <c r="P70" s="37"/>
      <c r="Q70" s="38">
        <v>346182.9988</v>
      </c>
      <c r="R70" s="39">
        <v>32075.713607577454</v>
      </c>
      <c r="S70" s="39">
        <v>378258.71240757743</v>
      </c>
    </row>
    <row r="71" spans="1:19">
      <c r="A71" s="35">
        <v>30103</v>
      </c>
      <c r="B71" s="36" t="s">
        <v>56</v>
      </c>
      <c r="C71" s="41">
        <v>2.0809999999999999E-4</v>
      </c>
      <c r="D71" s="41">
        <v>1.8699999999999999E-4</v>
      </c>
      <c r="E71" s="37">
        <v>1651157.1720999999</v>
      </c>
      <c r="F71" s="37"/>
      <c r="G71" s="38">
        <v>35794.032399999996</v>
      </c>
      <c r="H71" s="38">
        <v>787258.32369999995</v>
      </c>
      <c r="I71" s="38">
        <v>260857.92819999999</v>
      </c>
      <c r="J71" s="37">
        <v>88867.94102969853</v>
      </c>
      <c r="K71" s="37"/>
      <c r="L71" s="38">
        <v>54017.973699999995</v>
      </c>
      <c r="M71" s="38">
        <v>563800.75179999997</v>
      </c>
      <c r="N71" s="38">
        <v>0</v>
      </c>
      <c r="O71" s="37">
        <v>16089.757222717173</v>
      </c>
      <c r="P71" s="37"/>
      <c r="Q71" s="38">
        <v>444970.24119999999</v>
      </c>
      <c r="R71" s="39">
        <v>41102.531368376265</v>
      </c>
      <c r="S71" s="39">
        <v>486072.77256837627</v>
      </c>
    </row>
    <row r="72" spans="1:19">
      <c r="A72" s="35">
        <v>30104</v>
      </c>
      <c r="B72" s="36" t="s">
        <v>57</v>
      </c>
      <c r="C72" s="41">
        <v>1.2990000000000001E-4</v>
      </c>
      <c r="D72" s="41">
        <v>1.081E-4</v>
      </c>
      <c r="E72" s="37">
        <v>1030683.8859000001</v>
      </c>
      <c r="F72" s="37"/>
      <c r="G72" s="38">
        <v>22343.319600000003</v>
      </c>
      <c r="H72" s="38">
        <v>491421.70230000006</v>
      </c>
      <c r="I72" s="38">
        <v>162832.50780000002</v>
      </c>
      <c r="J72" s="37">
        <v>130234.69059701348</v>
      </c>
      <c r="K72" s="37"/>
      <c r="L72" s="38">
        <v>33719.052300000003</v>
      </c>
      <c r="M72" s="38">
        <v>351935.21220000001</v>
      </c>
      <c r="N72" s="38">
        <v>0</v>
      </c>
      <c r="O72" s="37">
        <v>0</v>
      </c>
      <c r="P72" s="37"/>
      <c r="Q72" s="38">
        <v>277758.93480000005</v>
      </c>
      <c r="R72" s="39">
        <v>67964.499650978236</v>
      </c>
      <c r="S72" s="39">
        <v>345723.4344509783</v>
      </c>
    </row>
    <row r="73" spans="1:19">
      <c r="A73" s="35">
        <v>30105</v>
      </c>
      <c r="B73" s="36" t="s">
        <v>58</v>
      </c>
      <c r="C73" s="41">
        <v>9.2610000000000001E-4</v>
      </c>
      <c r="D73" s="41">
        <v>8.5320000000000003E-4</v>
      </c>
      <c r="E73" s="37">
        <v>7348085.8101000004</v>
      </c>
      <c r="F73" s="37"/>
      <c r="G73" s="38">
        <v>159292.9044</v>
      </c>
      <c r="H73" s="38">
        <v>3503507.6096999999</v>
      </c>
      <c r="I73" s="38">
        <v>1160886.7242000001</v>
      </c>
      <c r="J73" s="37">
        <v>470252.05742084631</v>
      </c>
      <c r="K73" s="37"/>
      <c r="L73" s="38">
        <v>240394.2597</v>
      </c>
      <c r="M73" s="38">
        <v>2509062.3558</v>
      </c>
      <c r="N73" s="38">
        <v>0</v>
      </c>
      <c r="O73" s="37">
        <v>0</v>
      </c>
      <c r="P73" s="37"/>
      <c r="Q73" s="38">
        <v>1980235.1772</v>
      </c>
      <c r="R73" s="39">
        <v>199865.67721117852</v>
      </c>
      <c r="S73" s="39">
        <v>2180100.8544111787</v>
      </c>
    </row>
    <row r="74" spans="1:19">
      <c r="A74" s="35">
        <v>30200</v>
      </c>
      <c r="B74" s="36" t="s">
        <v>59</v>
      </c>
      <c r="C74" s="41">
        <v>1.9530999999999999E-3</v>
      </c>
      <c r="D74" s="41">
        <v>1.9545000000000001E-3</v>
      </c>
      <c r="E74" s="37">
        <v>15496756.7171</v>
      </c>
      <c r="F74" s="37"/>
      <c r="G74" s="38">
        <v>335941.01240000001</v>
      </c>
      <c r="H74" s="38">
        <v>7388727.6886999998</v>
      </c>
      <c r="I74" s="38">
        <v>2448253.8182000001</v>
      </c>
      <c r="J74" s="37">
        <v>0</v>
      </c>
      <c r="K74" s="37"/>
      <c r="L74" s="38">
        <v>506979.83869999996</v>
      </c>
      <c r="M74" s="38">
        <v>5291490.8618000001</v>
      </c>
      <c r="N74" s="38">
        <v>0</v>
      </c>
      <c r="O74" s="37">
        <v>379853.26860927028</v>
      </c>
      <c r="P74" s="37"/>
      <c r="Q74" s="38">
        <v>4176219.9811999998</v>
      </c>
      <c r="R74" s="39">
        <v>-218084.43641147466</v>
      </c>
      <c r="S74" s="39">
        <v>3958135.544788525</v>
      </c>
    </row>
    <row r="75" spans="1:19">
      <c r="A75" s="35">
        <v>30300</v>
      </c>
      <c r="B75" s="36" t="s">
        <v>60</v>
      </c>
      <c r="C75" s="41">
        <v>6.3279999999999999E-4</v>
      </c>
      <c r="D75" s="41">
        <v>6.8050000000000001E-4</v>
      </c>
      <c r="E75" s="37">
        <v>5020914.2648</v>
      </c>
      <c r="F75" s="37"/>
      <c r="G75" s="38">
        <v>108844.1312</v>
      </c>
      <c r="H75" s="38">
        <v>2393931.1255999999</v>
      </c>
      <c r="I75" s="38">
        <v>793228.72159999993</v>
      </c>
      <c r="J75" s="37">
        <v>2968.9254354119707</v>
      </c>
      <c r="K75" s="37"/>
      <c r="L75" s="38">
        <v>164260.32559999998</v>
      </c>
      <c r="M75" s="38">
        <v>1714431.1184</v>
      </c>
      <c r="N75" s="38">
        <v>0</v>
      </c>
      <c r="O75" s="37">
        <v>187550.2756464681</v>
      </c>
      <c r="P75" s="37"/>
      <c r="Q75" s="38">
        <v>1353085.8655999999</v>
      </c>
      <c r="R75" s="39">
        <v>-68181.821382791924</v>
      </c>
      <c r="S75" s="39">
        <v>1284904.0442172079</v>
      </c>
    </row>
    <row r="76" spans="1:19">
      <c r="A76" s="35">
        <v>30400</v>
      </c>
      <c r="B76" s="36" t="s">
        <v>61</v>
      </c>
      <c r="C76" s="41">
        <v>1.2143E-3</v>
      </c>
      <c r="D76" s="41">
        <v>1.2626E-3</v>
      </c>
      <c r="E76" s="37">
        <v>9634791.7062999997</v>
      </c>
      <c r="F76" s="37"/>
      <c r="G76" s="38">
        <v>208864.4572</v>
      </c>
      <c r="H76" s="38">
        <v>4593790.4010999994</v>
      </c>
      <c r="I76" s="38">
        <v>1522151.7645999999</v>
      </c>
      <c r="J76" s="37">
        <v>115534.92711496778</v>
      </c>
      <c r="K76" s="37"/>
      <c r="L76" s="38">
        <v>315204.35109999997</v>
      </c>
      <c r="M76" s="38">
        <v>3289876.2753999997</v>
      </c>
      <c r="N76" s="38">
        <v>0</v>
      </c>
      <c r="O76" s="37">
        <v>260057.95672659375</v>
      </c>
      <c r="P76" s="37"/>
      <c r="Q76" s="38">
        <v>2596479.4035999998</v>
      </c>
      <c r="R76" s="39">
        <v>-78933.679980501387</v>
      </c>
      <c r="S76" s="39">
        <v>2517545.7236194983</v>
      </c>
    </row>
    <row r="77" spans="1:19">
      <c r="A77" s="35">
        <v>30405</v>
      </c>
      <c r="B77" s="36" t="s">
        <v>62</v>
      </c>
      <c r="C77" s="41">
        <v>8.4159999999999997E-4</v>
      </c>
      <c r="D77" s="41">
        <v>8.2660000000000003E-4</v>
      </c>
      <c r="E77" s="37">
        <v>6677625.5455999998</v>
      </c>
      <c r="F77" s="37"/>
      <c r="G77" s="38">
        <v>144758.56639999998</v>
      </c>
      <c r="H77" s="38">
        <v>3183837.6031999998</v>
      </c>
      <c r="I77" s="38">
        <v>1054964.1151999999</v>
      </c>
      <c r="J77" s="37">
        <v>217575.21594484022</v>
      </c>
      <c r="K77" s="37"/>
      <c r="L77" s="38">
        <v>218460.00319999998</v>
      </c>
      <c r="M77" s="38">
        <v>2280128.3648000001</v>
      </c>
      <c r="N77" s="38">
        <v>0</v>
      </c>
      <c r="O77" s="37">
        <v>0</v>
      </c>
      <c r="P77" s="37"/>
      <c r="Q77" s="38">
        <v>1799552.8832</v>
      </c>
      <c r="R77" s="39">
        <v>161168.09786002903</v>
      </c>
      <c r="S77" s="39">
        <v>1960720.981060029</v>
      </c>
    </row>
    <row r="78" spans="1:19">
      <c r="A78" s="35">
        <v>30500</v>
      </c>
      <c r="B78" s="36" t="s">
        <v>63</v>
      </c>
      <c r="C78" s="41">
        <v>1.2786E-3</v>
      </c>
      <c r="D78" s="41">
        <v>1.3144000000000001E-3</v>
      </c>
      <c r="E78" s="37">
        <v>10144976.262599999</v>
      </c>
      <c r="F78" s="37"/>
      <c r="G78" s="38">
        <v>219924.3144</v>
      </c>
      <c r="H78" s="38">
        <v>4837042.2522</v>
      </c>
      <c r="I78" s="38">
        <v>1602753.2291999999</v>
      </c>
      <c r="J78" s="37">
        <v>24051.464786984754</v>
      </c>
      <c r="K78" s="37"/>
      <c r="L78" s="38">
        <v>331895.15220000001</v>
      </c>
      <c r="M78" s="38">
        <v>3464082.8507999997</v>
      </c>
      <c r="N78" s="38">
        <v>0</v>
      </c>
      <c r="O78" s="37">
        <v>230673.6656937378</v>
      </c>
      <c r="P78" s="37"/>
      <c r="Q78" s="38">
        <v>2733969.0071999999</v>
      </c>
      <c r="R78" s="39">
        <v>-101563.72541228398</v>
      </c>
      <c r="S78" s="39">
        <v>2632405.2817877159</v>
      </c>
    </row>
    <row r="79" spans="1:19">
      <c r="A79" s="35">
        <v>30600</v>
      </c>
      <c r="B79" s="36" t="s">
        <v>64</v>
      </c>
      <c r="C79" s="41">
        <v>9.8780000000000005E-4</v>
      </c>
      <c r="D79" s="41">
        <v>1.0258999999999999E-3</v>
      </c>
      <c r="E79" s="37">
        <v>7837640.8198000006</v>
      </c>
      <c r="F79" s="37"/>
      <c r="G79" s="38">
        <v>169905.55120000002</v>
      </c>
      <c r="H79" s="38">
        <v>3736923.4606000003</v>
      </c>
      <c r="I79" s="38">
        <v>1238229.0316000001</v>
      </c>
      <c r="J79" s="37">
        <v>25259.621585253037</v>
      </c>
      <c r="K79" s="37"/>
      <c r="L79" s="38">
        <v>256410.1606</v>
      </c>
      <c r="M79" s="38">
        <v>2676224.8084</v>
      </c>
      <c r="N79" s="38">
        <v>0</v>
      </c>
      <c r="O79" s="37">
        <v>152807.33913190311</v>
      </c>
      <c r="P79" s="37"/>
      <c r="Q79" s="38">
        <v>2112165.3256000001</v>
      </c>
      <c r="R79" s="39">
        <v>-34070.344210458323</v>
      </c>
      <c r="S79" s="39">
        <v>2078094.9813895419</v>
      </c>
    </row>
    <row r="80" spans="1:19">
      <c r="A80" s="35">
        <v>30601</v>
      </c>
      <c r="B80" s="36" t="s">
        <v>65</v>
      </c>
      <c r="C80" s="41">
        <v>2.1800000000000001E-5</v>
      </c>
      <c r="D80" s="41">
        <v>2.3099999999999999E-5</v>
      </c>
      <c r="E80" s="37">
        <v>172970.8138</v>
      </c>
      <c r="F80" s="37"/>
      <c r="G80" s="38">
        <v>3749.6872000000003</v>
      </c>
      <c r="H80" s="38">
        <v>82471.078600000008</v>
      </c>
      <c r="I80" s="38">
        <v>27326.779600000002</v>
      </c>
      <c r="J80" s="37">
        <v>6028.5773171366591</v>
      </c>
      <c r="K80" s="37"/>
      <c r="L80" s="38">
        <v>5658.7786000000006</v>
      </c>
      <c r="M80" s="38">
        <v>59062.260400000006</v>
      </c>
      <c r="N80" s="38">
        <v>0</v>
      </c>
      <c r="O80" s="37">
        <v>11946.378456167024</v>
      </c>
      <c r="P80" s="37"/>
      <c r="Q80" s="38">
        <v>46613.893600000003</v>
      </c>
      <c r="R80" s="39">
        <v>-901.14917122465386</v>
      </c>
      <c r="S80" s="39">
        <v>45712.744428775346</v>
      </c>
    </row>
    <row r="81" spans="1:19">
      <c r="A81" s="35">
        <v>30700</v>
      </c>
      <c r="B81" s="36" t="s">
        <v>66</v>
      </c>
      <c r="C81" s="41">
        <v>2.5628000000000001E-3</v>
      </c>
      <c r="D81" s="41">
        <v>2.6148999999999999E-3</v>
      </c>
      <c r="E81" s="37">
        <v>20334385.3948</v>
      </c>
      <c r="F81" s="37"/>
      <c r="G81" s="38">
        <v>440811.85120000003</v>
      </c>
      <c r="H81" s="38">
        <v>9695269.7356000002</v>
      </c>
      <c r="I81" s="38">
        <v>3212526.1816000002</v>
      </c>
      <c r="J81" s="37">
        <v>100378.15329455789</v>
      </c>
      <c r="K81" s="37"/>
      <c r="L81" s="38">
        <v>665243.93559999997</v>
      </c>
      <c r="M81" s="38">
        <v>6943337.6584000001</v>
      </c>
      <c r="N81" s="38">
        <v>0</v>
      </c>
      <c r="O81" s="37">
        <v>194010.67962411192</v>
      </c>
      <c r="P81" s="37"/>
      <c r="Q81" s="38">
        <v>5479912.2256000005</v>
      </c>
      <c r="R81" s="39">
        <v>5597.9871477396227</v>
      </c>
      <c r="S81" s="39">
        <v>5485510.2127477396</v>
      </c>
    </row>
    <row r="82" spans="1:19">
      <c r="A82" s="35">
        <v>30705</v>
      </c>
      <c r="B82" s="36" t="s">
        <v>67</v>
      </c>
      <c r="C82" s="41">
        <v>4.9339999999999996E-4</v>
      </c>
      <c r="D82" s="41">
        <v>5.3589999999999996E-4</v>
      </c>
      <c r="E82" s="37">
        <v>3914853.1893999996</v>
      </c>
      <c r="F82" s="37"/>
      <c r="G82" s="38">
        <v>84866.773599999986</v>
      </c>
      <c r="H82" s="38">
        <v>1866570.1917999999</v>
      </c>
      <c r="I82" s="38">
        <v>618487.7548</v>
      </c>
      <c r="J82" s="37">
        <v>138343.8440033666</v>
      </c>
      <c r="K82" s="37"/>
      <c r="L82" s="38">
        <v>128075.29179999999</v>
      </c>
      <c r="M82" s="38">
        <v>1336757.7651999998</v>
      </c>
      <c r="N82" s="38">
        <v>0</v>
      </c>
      <c r="O82" s="37">
        <v>150836.31757901303</v>
      </c>
      <c r="P82" s="37"/>
      <c r="Q82" s="38">
        <v>1055013.5367999999</v>
      </c>
      <c r="R82" s="39">
        <v>30772.494086356986</v>
      </c>
      <c r="S82" s="39">
        <v>1085786.030886357</v>
      </c>
    </row>
    <row r="83" spans="1:19">
      <c r="A83" s="35">
        <v>30800</v>
      </c>
      <c r="B83" s="36" t="s">
        <v>68</v>
      </c>
      <c r="C83" s="41">
        <v>9.6900000000000003E-4</v>
      </c>
      <c r="D83" s="41">
        <v>1.0441999999999999E-3</v>
      </c>
      <c r="E83" s="37">
        <v>7688473.3289999999</v>
      </c>
      <c r="F83" s="37"/>
      <c r="G83" s="38">
        <v>166671.87600000002</v>
      </c>
      <c r="H83" s="38">
        <v>3665801.6129999999</v>
      </c>
      <c r="I83" s="38">
        <v>1214662.818</v>
      </c>
      <c r="J83" s="37">
        <v>57095.125206467244</v>
      </c>
      <c r="K83" s="37"/>
      <c r="L83" s="38">
        <v>251530.11300000001</v>
      </c>
      <c r="M83" s="38">
        <v>2625290.3820000002</v>
      </c>
      <c r="N83" s="38">
        <v>0</v>
      </c>
      <c r="O83" s="37">
        <v>467134.88057286362</v>
      </c>
      <c r="P83" s="37"/>
      <c r="Q83" s="38">
        <v>2071966.1880000001</v>
      </c>
      <c r="R83" s="39">
        <v>-105449.01438235928</v>
      </c>
      <c r="S83" s="39">
        <v>1966517.1736176407</v>
      </c>
    </row>
    <row r="84" spans="1:19">
      <c r="A84" s="35">
        <v>30900</v>
      </c>
      <c r="B84" s="36" t="s">
        <v>69</v>
      </c>
      <c r="C84" s="41">
        <v>1.6904999999999999E-3</v>
      </c>
      <c r="D84" s="41">
        <v>1.7328000000000001E-3</v>
      </c>
      <c r="E84" s="37">
        <v>13413172.510499999</v>
      </c>
      <c r="F84" s="37"/>
      <c r="G84" s="38">
        <v>290772.76199999999</v>
      </c>
      <c r="H84" s="38">
        <v>6395291.6684999997</v>
      </c>
      <c r="I84" s="38">
        <v>2119078.9410000001</v>
      </c>
      <c r="J84" s="37">
        <v>0</v>
      </c>
      <c r="K84" s="37"/>
      <c r="L84" s="38">
        <v>438814.91849999997</v>
      </c>
      <c r="M84" s="38">
        <v>4580034.4589999998</v>
      </c>
      <c r="N84" s="38">
        <v>0</v>
      </c>
      <c r="O84" s="37">
        <v>280354.87217887456</v>
      </c>
      <c r="P84" s="37"/>
      <c r="Q84" s="38">
        <v>3614715.0060000001</v>
      </c>
      <c r="R84" s="39">
        <v>-152582.71341380858</v>
      </c>
      <c r="S84" s="39">
        <v>3462132.2925861916</v>
      </c>
    </row>
    <row r="85" spans="1:19">
      <c r="A85" s="35">
        <v>30905</v>
      </c>
      <c r="B85" s="36" t="s">
        <v>70</v>
      </c>
      <c r="C85" s="41">
        <v>3.3399999999999999E-4</v>
      </c>
      <c r="D85" s="41">
        <v>3.5169999999999998E-4</v>
      </c>
      <c r="E85" s="37">
        <v>2650103.2939999998</v>
      </c>
      <c r="F85" s="37"/>
      <c r="G85" s="38">
        <v>57449.335999999996</v>
      </c>
      <c r="H85" s="38">
        <v>1263547.7179999999</v>
      </c>
      <c r="I85" s="38">
        <v>418676.348</v>
      </c>
      <c r="J85" s="37">
        <v>17530.411594567799</v>
      </c>
      <c r="K85" s="37"/>
      <c r="L85" s="38">
        <v>86698.717999999993</v>
      </c>
      <c r="M85" s="38">
        <v>904898.85199999996</v>
      </c>
      <c r="N85" s="38">
        <v>0</v>
      </c>
      <c r="O85" s="37">
        <v>58738.233068571455</v>
      </c>
      <c r="P85" s="37"/>
      <c r="Q85" s="38">
        <v>714176.16799999995</v>
      </c>
      <c r="R85" s="39">
        <v>-25639.320090454414</v>
      </c>
      <c r="S85" s="39">
        <v>688536.84790954553</v>
      </c>
    </row>
    <row r="86" spans="1:19">
      <c r="A86" s="35">
        <v>31000</v>
      </c>
      <c r="B86" s="36" t="s">
        <v>71</v>
      </c>
      <c r="C86" s="41">
        <v>4.8123999999999997E-3</v>
      </c>
      <c r="D86" s="41">
        <v>4.8155000000000003E-3</v>
      </c>
      <c r="E86" s="37">
        <v>38183703.8684</v>
      </c>
      <c r="F86" s="37"/>
      <c r="G86" s="38">
        <v>827752.04959999991</v>
      </c>
      <c r="H86" s="38">
        <v>18205679.754799999</v>
      </c>
      <c r="I86" s="38">
        <v>6032449.2727999995</v>
      </c>
      <c r="J86" s="37">
        <v>261272.52117843245</v>
      </c>
      <c r="K86" s="37"/>
      <c r="L86" s="38">
        <v>1249188.3547999999</v>
      </c>
      <c r="M86" s="38">
        <v>13038129.447199998</v>
      </c>
      <c r="N86" s="38">
        <v>0</v>
      </c>
      <c r="O86" s="37">
        <v>157819.41403714143</v>
      </c>
      <c r="P86" s="37"/>
      <c r="Q86" s="38">
        <v>10290123.924799999</v>
      </c>
      <c r="R86" s="39">
        <v>194427.79461829775</v>
      </c>
      <c r="S86" s="39">
        <v>10484551.719418297</v>
      </c>
    </row>
    <row r="87" spans="1:19">
      <c r="A87" s="35">
        <v>31005</v>
      </c>
      <c r="B87" s="36" t="s">
        <v>72</v>
      </c>
      <c r="C87" s="41">
        <v>4.6690000000000002E-4</v>
      </c>
      <c r="D87" s="41">
        <v>4.8200000000000001E-4</v>
      </c>
      <c r="E87" s="37">
        <v>3704590.5029000002</v>
      </c>
      <c r="F87" s="37"/>
      <c r="G87" s="38">
        <v>80308.667600000001</v>
      </c>
      <c r="H87" s="38">
        <v>1766318.6513</v>
      </c>
      <c r="I87" s="38">
        <v>585269.42180000001</v>
      </c>
      <c r="J87" s="37">
        <v>103767.34996849201</v>
      </c>
      <c r="K87" s="37"/>
      <c r="L87" s="38">
        <v>121196.5013</v>
      </c>
      <c r="M87" s="38">
        <v>1264961.8981999999</v>
      </c>
      <c r="N87" s="38">
        <v>0</v>
      </c>
      <c r="O87" s="37">
        <v>7746.9052344941038</v>
      </c>
      <c r="P87" s="37"/>
      <c r="Q87" s="38">
        <v>998349.85880000005</v>
      </c>
      <c r="R87" s="39">
        <v>33249.03832652259</v>
      </c>
      <c r="S87" s="39">
        <v>1031598.8971265226</v>
      </c>
    </row>
    <row r="88" spans="1:19">
      <c r="A88" s="35">
        <v>31100</v>
      </c>
      <c r="B88" s="36" t="s">
        <v>73</v>
      </c>
      <c r="C88" s="41">
        <v>9.9398000000000004E-3</v>
      </c>
      <c r="D88" s="41">
        <v>9.9386000000000006E-3</v>
      </c>
      <c r="E88" s="37">
        <v>78866756.651800007</v>
      </c>
      <c r="F88" s="37"/>
      <c r="G88" s="38">
        <v>1709685.3592000001</v>
      </c>
      <c r="H88" s="38">
        <v>37603028.764600001</v>
      </c>
      <c r="I88" s="38">
        <v>12459757.9756</v>
      </c>
      <c r="J88" s="37">
        <v>0</v>
      </c>
      <c r="K88" s="37"/>
      <c r="L88" s="38">
        <v>2580143.4646000001</v>
      </c>
      <c r="M88" s="38">
        <v>26929681.464400001</v>
      </c>
      <c r="N88" s="38">
        <v>0</v>
      </c>
      <c r="O88" s="37">
        <v>861046.29300270614</v>
      </c>
      <c r="P88" s="37"/>
      <c r="Q88" s="38">
        <v>21253797.229600001</v>
      </c>
      <c r="R88" s="39">
        <v>-426224.89201576338</v>
      </c>
      <c r="S88" s="39">
        <v>20827572.337584238</v>
      </c>
    </row>
    <row r="89" spans="1:19">
      <c r="A89" s="35">
        <v>31101</v>
      </c>
      <c r="B89" s="36" t="s">
        <v>74</v>
      </c>
      <c r="C89" s="41">
        <v>6.7999999999999999E-5</v>
      </c>
      <c r="D89" s="41">
        <v>6.7299999999999996E-5</v>
      </c>
      <c r="E89" s="37">
        <v>539541.98800000001</v>
      </c>
      <c r="F89" s="37"/>
      <c r="G89" s="38">
        <v>11696.271999999999</v>
      </c>
      <c r="H89" s="38">
        <v>257249.236</v>
      </c>
      <c r="I89" s="38">
        <v>85239.495999999999</v>
      </c>
      <c r="J89" s="37">
        <v>0</v>
      </c>
      <c r="K89" s="37"/>
      <c r="L89" s="38">
        <v>17651.236000000001</v>
      </c>
      <c r="M89" s="38">
        <v>184230.90400000001</v>
      </c>
      <c r="N89" s="38">
        <v>0</v>
      </c>
      <c r="O89" s="37">
        <v>41000.012228636013</v>
      </c>
      <c r="P89" s="37"/>
      <c r="Q89" s="38">
        <v>145401.136</v>
      </c>
      <c r="R89" s="39">
        <v>-21979.125029814222</v>
      </c>
      <c r="S89" s="39">
        <v>123422.01097018577</v>
      </c>
    </row>
    <row r="90" spans="1:19">
      <c r="A90" s="35">
        <v>31102</v>
      </c>
      <c r="B90" s="36" t="s">
        <v>75</v>
      </c>
      <c r="C90" s="41">
        <v>1.628E-4</v>
      </c>
      <c r="D90" s="41">
        <v>1.5300000000000001E-4</v>
      </c>
      <c r="E90" s="37">
        <v>1291726.9948</v>
      </c>
      <c r="F90" s="37"/>
      <c r="G90" s="38">
        <v>28002.251199999999</v>
      </c>
      <c r="H90" s="38">
        <v>615884.93559999997</v>
      </c>
      <c r="I90" s="38">
        <v>204073.38159999999</v>
      </c>
      <c r="J90" s="37">
        <v>10660.571849999833</v>
      </c>
      <c r="K90" s="37"/>
      <c r="L90" s="38">
        <v>42259.135600000001</v>
      </c>
      <c r="M90" s="38">
        <v>441070.4584</v>
      </c>
      <c r="N90" s="38">
        <v>0</v>
      </c>
      <c r="O90" s="37">
        <v>63138.034363242652</v>
      </c>
      <c r="P90" s="37"/>
      <c r="Q90" s="38">
        <v>348107.42560000002</v>
      </c>
      <c r="R90" s="39">
        <v>-47984.49852885271</v>
      </c>
      <c r="S90" s="39">
        <v>300122.92707114731</v>
      </c>
    </row>
    <row r="91" spans="1:19">
      <c r="A91" s="35">
        <v>31105</v>
      </c>
      <c r="B91" s="36" t="s">
        <v>76</v>
      </c>
      <c r="C91" s="41">
        <v>1.591E-3</v>
      </c>
      <c r="D91" s="41">
        <v>1.5401E-3</v>
      </c>
      <c r="E91" s="37">
        <v>12623695.630999999</v>
      </c>
      <c r="F91" s="37"/>
      <c r="G91" s="38">
        <v>273658.364</v>
      </c>
      <c r="H91" s="38">
        <v>6018875.5070000002</v>
      </c>
      <c r="I91" s="38">
        <v>1994353.5019999999</v>
      </c>
      <c r="J91" s="37">
        <v>420015.13536901865</v>
      </c>
      <c r="K91" s="37"/>
      <c r="L91" s="38">
        <v>412987.00699999998</v>
      </c>
      <c r="M91" s="38">
        <v>4310461.2979999995</v>
      </c>
      <c r="N91" s="38">
        <v>0</v>
      </c>
      <c r="O91" s="37">
        <v>173021.84634320758</v>
      </c>
      <c r="P91" s="37"/>
      <c r="Q91" s="38">
        <v>3401958.932</v>
      </c>
      <c r="R91" s="39">
        <v>134768.01324314714</v>
      </c>
      <c r="S91" s="39">
        <v>3536726.9452431472</v>
      </c>
    </row>
    <row r="92" spans="1:19">
      <c r="A92" s="35">
        <v>31110</v>
      </c>
      <c r="B92" s="36" t="s">
        <v>77</v>
      </c>
      <c r="C92" s="41">
        <v>2.2461E-3</v>
      </c>
      <c r="D92" s="41">
        <v>2.3018000000000001E-3</v>
      </c>
      <c r="E92" s="37">
        <v>17821547.930100001</v>
      </c>
      <c r="F92" s="37"/>
      <c r="G92" s="38">
        <v>386338.18440000003</v>
      </c>
      <c r="H92" s="38">
        <v>8497169.2497000005</v>
      </c>
      <c r="I92" s="38">
        <v>2815535.7642000001</v>
      </c>
      <c r="J92" s="37">
        <v>119769.90699687487</v>
      </c>
      <c r="K92" s="37"/>
      <c r="L92" s="38">
        <v>583035.89969999995</v>
      </c>
      <c r="M92" s="38">
        <v>6085309.3158</v>
      </c>
      <c r="N92" s="38">
        <v>0</v>
      </c>
      <c r="O92" s="37">
        <v>620469.35233981372</v>
      </c>
      <c r="P92" s="37"/>
      <c r="Q92" s="38">
        <v>4802727.8172000004</v>
      </c>
      <c r="R92" s="39">
        <v>-143096.00701370611</v>
      </c>
      <c r="S92" s="39">
        <v>4659631.8101862939</v>
      </c>
    </row>
    <row r="93" spans="1:19">
      <c r="A93" s="35">
        <v>31200</v>
      </c>
      <c r="B93" s="36" t="s">
        <v>78</v>
      </c>
      <c r="C93" s="41">
        <v>4.4881000000000001E-3</v>
      </c>
      <c r="D93" s="41">
        <v>4.7600000000000003E-3</v>
      </c>
      <c r="E93" s="37">
        <v>35610564.652100004</v>
      </c>
      <c r="F93" s="37"/>
      <c r="G93" s="38">
        <v>771971.15240000002</v>
      </c>
      <c r="H93" s="38">
        <v>16978827.883700002</v>
      </c>
      <c r="I93" s="38">
        <v>5625932.0882000001</v>
      </c>
      <c r="J93" s="37">
        <v>0</v>
      </c>
      <c r="K93" s="37"/>
      <c r="L93" s="38">
        <v>1165007.5337</v>
      </c>
      <c r="M93" s="38">
        <v>12159510.591800001</v>
      </c>
      <c r="N93" s="38">
        <v>0</v>
      </c>
      <c r="O93" s="37">
        <v>2095594.7650699865</v>
      </c>
      <c r="P93" s="37"/>
      <c r="Q93" s="38">
        <v>9596688.8012000006</v>
      </c>
      <c r="R93" s="39">
        <v>-965991.65407636215</v>
      </c>
      <c r="S93" s="39">
        <v>8630697.1471236385</v>
      </c>
    </row>
    <row r="94" spans="1:19">
      <c r="A94" s="35">
        <v>31205</v>
      </c>
      <c r="B94" s="36" t="s">
        <v>79</v>
      </c>
      <c r="C94" s="41">
        <v>5.4020000000000001E-4</v>
      </c>
      <c r="D94" s="41">
        <v>5.8929999999999996E-4</v>
      </c>
      <c r="E94" s="37">
        <v>4286185.0282000005</v>
      </c>
      <c r="F94" s="37"/>
      <c r="G94" s="38">
        <v>92916.560800000007</v>
      </c>
      <c r="H94" s="38">
        <v>2043618.1954000001</v>
      </c>
      <c r="I94" s="38">
        <v>677152.58440000005</v>
      </c>
      <c r="J94" s="37">
        <v>0</v>
      </c>
      <c r="K94" s="37"/>
      <c r="L94" s="38">
        <v>140223.49540000001</v>
      </c>
      <c r="M94" s="38">
        <v>1463551.9756</v>
      </c>
      <c r="N94" s="38">
        <v>0</v>
      </c>
      <c r="O94" s="37">
        <v>314008.79640195327</v>
      </c>
      <c r="P94" s="37"/>
      <c r="Q94" s="38">
        <v>1155083.7304</v>
      </c>
      <c r="R94" s="39">
        <v>-170960.23341009364</v>
      </c>
      <c r="S94" s="39">
        <v>984123.4969899063</v>
      </c>
    </row>
    <row r="95" spans="1:19">
      <c r="A95" s="35">
        <v>31300</v>
      </c>
      <c r="B95" s="36" t="s">
        <v>80</v>
      </c>
      <c r="C95" s="41">
        <v>1.20313E-2</v>
      </c>
      <c r="D95" s="41">
        <v>1.1785500000000001E-2</v>
      </c>
      <c r="E95" s="37">
        <v>95461640.003299996</v>
      </c>
      <c r="F95" s="37"/>
      <c r="G95" s="38">
        <v>2069431.7252</v>
      </c>
      <c r="H95" s="38">
        <v>45515334.310099997</v>
      </c>
      <c r="I95" s="38">
        <v>15081499.238600001</v>
      </c>
      <c r="J95" s="37">
        <v>1348953.0422480288</v>
      </c>
      <c r="K95" s="37"/>
      <c r="L95" s="38">
        <v>3123048.7601000001</v>
      </c>
      <c r="M95" s="38">
        <v>32596136.4014</v>
      </c>
      <c r="N95" s="38">
        <v>0</v>
      </c>
      <c r="O95" s="37">
        <v>610818.23284692282</v>
      </c>
      <c r="P95" s="37"/>
      <c r="Q95" s="38">
        <v>25725951.287599999</v>
      </c>
      <c r="R95" s="39">
        <v>147196.26320637984</v>
      </c>
      <c r="S95" s="39">
        <v>25873147.550806381</v>
      </c>
    </row>
    <row r="96" spans="1:19">
      <c r="A96" s="35">
        <v>31301</v>
      </c>
      <c r="B96" s="36" t="s">
        <v>81</v>
      </c>
      <c r="C96" s="41">
        <v>2.968E-4</v>
      </c>
      <c r="D96" s="41">
        <v>2.3729999999999999E-4</v>
      </c>
      <c r="E96" s="37">
        <v>2354942.0888</v>
      </c>
      <c r="F96" s="37"/>
      <c r="G96" s="38">
        <v>51050.787199999999</v>
      </c>
      <c r="H96" s="38">
        <v>1122817.2535999999</v>
      </c>
      <c r="I96" s="38">
        <v>372045.3296</v>
      </c>
      <c r="J96" s="37">
        <v>271396.75343729625</v>
      </c>
      <c r="K96" s="37"/>
      <c r="L96" s="38">
        <v>77042.453600000008</v>
      </c>
      <c r="M96" s="38">
        <v>804113.71039999998</v>
      </c>
      <c r="N96" s="38">
        <v>0</v>
      </c>
      <c r="O96" s="37">
        <v>0</v>
      </c>
      <c r="P96" s="37"/>
      <c r="Q96" s="38">
        <v>634633.1936</v>
      </c>
      <c r="R96" s="39">
        <v>109835.14462625849</v>
      </c>
      <c r="S96" s="39">
        <v>744468.33822625852</v>
      </c>
    </row>
    <row r="97" spans="1:19">
      <c r="A97" s="35">
        <v>31320</v>
      </c>
      <c r="B97" s="36" t="s">
        <v>82</v>
      </c>
      <c r="C97" s="41">
        <v>2.1784999999999999E-3</v>
      </c>
      <c r="D97" s="41">
        <v>2.2084000000000001E-3</v>
      </c>
      <c r="E97" s="37">
        <v>17285179.718499999</v>
      </c>
      <c r="F97" s="37"/>
      <c r="G97" s="38">
        <v>374710.71399999998</v>
      </c>
      <c r="H97" s="38">
        <v>8241433.2444999991</v>
      </c>
      <c r="I97" s="38">
        <v>2730797.6769999997</v>
      </c>
      <c r="J97" s="37">
        <v>0</v>
      </c>
      <c r="K97" s="37"/>
      <c r="L97" s="38">
        <v>565488.49449999991</v>
      </c>
      <c r="M97" s="38">
        <v>5902162.1229999997</v>
      </c>
      <c r="N97" s="38">
        <v>0</v>
      </c>
      <c r="O97" s="37">
        <v>634607.906560526</v>
      </c>
      <c r="P97" s="37"/>
      <c r="Q97" s="38">
        <v>4658181.9819999998</v>
      </c>
      <c r="R97" s="39">
        <v>-340644.70247015706</v>
      </c>
      <c r="S97" s="39">
        <v>4317537.2795298425</v>
      </c>
    </row>
    <row r="98" spans="1:19">
      <c r="A98" s="35">
        <v>31400</v>
      </c>
      <c r="B98" s="36" t="s">
        <v>83</v>
      </c>
      <c r="C98" s="41">
        <v>4.6236000000000003E-3</v>
      </c>
      <c r="D98" s="41">
        <v>4.731E-3</v>
      </c>
      <c r="E98" s="37">
        <v>36685681.407600001</v>
      </c>
      <c r="F98" s="37"/>
      <c r="G98" s="38">
        <v>795277.69440000004</v>
      </c>
      <c r="H98" s="38">
        <v>17491434.817200001</v>
      </c>
      <c r="I98" s="38">
        <v>5795784.3192000007</v>
      </c>
      <c r="J98" s="37">
        <v>0</v>
      </c>
      <c r="K98" s="37"/>
      <c r="L98" s="38">
        <v>1200180.2172000001</v>
      </c>
      <c r="M98" s="38">
        <v>12526617.7608</v>
      </c>
      <c r="N98" s="38">
        <v>0</v>
      </c>
      <c r="O98" s="37">
        <v>706636.96294989064</v>
      </c>
      <c r="P98" s="37"/>
      <c r="Q98" s="38">
        <v>9886421.9472000003</v>
      </c>
      <c r="R98" s="39">
        <v>-350808.71437745623</v>
      </c>
      <c r="S98" s="39">
        <v>9535613.2328225449</v>
      </c>
    </row>
    <row r="99" spans="1:19">
      <c r="A99" s="35">
        <v>31405</v>
      </c>
      <c r="B99" s="36" t="s">
        <v>84</v>
      </c>
      <c r="C99" s="41">
        <v>9.1299999999999997E-4</v>
      </c>
      <c r="D99" s="41">
        <v>9.4410000000000002E-4</v>
      </c>
      <c r="E99" s="37">
        <v>7244144.6329999994</v>
      </c>
      <c r="F99" s="37"/>
      <c r="G99" s="38">
        <v>157039.652</v>
      </c>
      <c r="H99" s="38">
        <v>3453949.301</v>
      </c>
      <c r="I99" s="38">
        <v>1144465.5859999999</v>
      </c>
      <c r="J99" s="37">
        <v>19558.055024999077</v>
      </c>
      <c r="K99" s="37"/>
      <c r="L99" s="38">
        <v>236993.80099999998</v>
      </c>
      <c r="M99" s="38">
        <v>2473570.8139999998</v>
      </c>
      <c r="N99" s="38">
        <v>0</v>
      </c>
      <c r="O99" s="37">
        <v>131651.37155255466</v>
      </c>
      <c r="P99" s="37"/>
      <c r="Q99" s="38">
        <v>1952224.0759999999</v>
      </c>
      <c r="R99" s="39">
        <v>-89207.298557217509</v>
      </c>
      <c r="S99" s="39">
        <v>1863016.7774427824</v>
      </c>
    </row>
    <row r="100" spans="1:19">
      <c r="A100" s="35">
        <v>31500</v>
      </c>
      <c r="B100" s="36" t="s">
        <v>85</v>
      </c>
      <c r="C100" s="41">
        <v>7.1060000000000003E-4</v>
      </c>
      <c r="D100" s="41">
        <v>7.2920000000000005E-4</v>
      </c>
      <c r="E100" s="37">
        <v>5638213.7746000001</v>
      </c>
      <c r="F100" s="37"/>
      <c r="G100" s="38">
        <v>122226.04240000001</v>
      </c>
      <c r="H100" s="38">
        <v>2688254.5162</v>
      </c>
      <c r="I100" s="38">
        <v>890752.73320000002</v>
      </c>
      <c r="J100" s="37">
        <v>0</v>
      </c>
      <c r="K100" s="37"/>
      <c r="L100" s="38">
        <v>184455.41620000001</v>
      </c>
      <c r="M100" s="38">
        <v>1925212.9468</v>
      </c>
      <c r="N100" s="38">
        <v>0</v>
      </c>
      <c r="O100" s="37">
        <v>131648.62381274128</v>
      </c>
      <c r="P100" s="37"/>
      <c r="Q100" s="38">
        <v>1519441.8712000002</v>
      </c>
      <c r="R100" s="39">
        <v>-65091.475241061999</v>
      </c>
      <c r="S100" s="39">
        <v>1454350.3959589382</v>
      </c>
    </row>
    <row r="101" spans="1:19">
      <c r="A101" s="35">
        <v>31600</v>
      </c>
      <c r="B101" s="36" t="s">
        <v>86</v>
      </c>
      <c r="C101" s="41">
        <v>3.2342999999999998E-3</v>
      </c>
      <c r="D101" s="41">
        <v>3.2935999999999998E-3</v>
      </c>
      <c r="E101" s="37">
        <v>25662362.526299998</v>
      </c>
      <c r="F101" s="37"/>
      <c r="G101" s="38">
        <v>556312.53720000002</v>
      </c>
      <c r="H101" s="38">
        <v>12235605.941099999</v>
      </c>
      <c r="I101" s="38">
        <v>4054266.2045999998</v>
      </c>
      <c r="J101" s="37">
        <v>213925.12237028556</v>
      </c>
      <c r="K101" s="37"/>
      <c r="L101" s="38">
        <v>839549.89110000001</v>
      </c>
      <c r="M101" s="38">
        <v>8762617.8354000002</v>
      </c>
      <c r="N101" s="38">
        <v>0</v>
      </c>
      <c r="O101" s="37">
        <v>240248.81137499842</v>
      </c>
      <c r="P101" s="37"/>
      <c r="Q101" s="38">
        <v>6915748.4435999999</v>
      </c>
      <c r="R101" s="39">
        <v>97810.962807164906</v>
      </c>
      <c r="S101" s="39">
        <v>7013559.4064071644</v>
      </c>
    </row>
    <row r="102" spans="1:19">
      <c r="A102" s="35">
        <v>31601</v>
      </c>
      <c r="B102" s="36" t="s">
        <v>461</v>
      </c>
      <c r="C102" s="41">
        <v>0</v>
      </c>
      <c r="D102" s="41">
        <v>0</v>
      </c>
      <c r="E102" s="37">
        <v>0</v>
      </c>
      <c r="F102" s="37"/>
      <c r="G102" s="38">
        <v>0</v>
      </c>
      <c r="H102" s="38">
        <v>0</v>
      </c>
      <c r="I102" s="38">
        <v>0</v>
      </c>
      <c r="J102" s="37">
        <v>0</v>
      </c>
      <c r="K102" s="37"/>
      <c r="L102" s="38">
        <v>0</v>
      </c>
      <c r="M102" s="38">
        <v>0</v>
      </c>
      <c r="N102" s="38">
        <v>0</v>
      </c>
      <c r="O102" s="37">
        <v>18725.476101593034</v>
      </c>
      <c r="P102" s="37"/>
      <c r="Q102" s="38">
        <v>0</v>
      </c>
      <c r="R102" s="39">
        <v>-12746.536529927751</v>
      </c>
      <c r="S102" s="39">
        <v>-12746.536529927751</v>
      </c>
    </row>
    <row r="103" spans="1:19">
      <c r="A103" s="35">
        <v>31605</v>
      </c>
      <c r="B103" s="36" t="s">
        <v>87</v>
      </c>
      <c r="C103" s="41">
        <v>4.9089999999999995E-4</v>
      </c>
      <c r="D103" s="41">
        <v>4.7249999999999999E-4</v>
      </c>
      <c r="E103" s="37">
        <v>3895017.0868999995</v>
      </c>
      <c r="F103" s="37"/>
      <c r="G103" s="38">
        <v>84436.763599999991</v>
      </c>
      <c r="H103" s="38">
        <v>1857112.4992999998</v>
      </c>
      <c r="I103" s="38">
        <v>615353.94979999994</v>
      </c>
      <c r="J103" s="37">
        <v>163745.05392139382</v>
      </c>
      <c r="K103" s="37"/>
      <c r="L103" s="38">
        <v>127426.34929999999</v>
      </c>
      <c r="M103" s="38">
        <v>1329984.5702</v>
      </c>
      <c r="N103" s="38">
        <v>0</v>
      </c>
      <c r="O103" s="37">
        <v>3979.366058302523</v>
      </c>
      <c r="P103" s="37"/>
      <c r="Q103" s="38">
        <v>1049667.9068</v>
      </c>
      <c r="R103" s="39">
        <v>56498.807379492835</v>
      </c>
      <c r="S103" s="39">
        <v>1106166.7141794928</v>
      </c>
    </row>
    <row r="104" spans="1:19">
      <c r="A104" s="35">
        <v>31700</v>
      </c>
      <c r="B104" s="36" t="s">
        <v>88</v>
      </c>
      <c r="C104" s="41">
        <v>9.7659999999999999E-4</v>
      </c>
      <c r="D104" s="41">
        <v>9.8649999999999996E-4</v>
      </c>
      <c r="E104" s="37">
        <v>7748775.0806</v>
      </c>
      <c r="F104" s="37"/>
      <c r="G104" s="38">
        <v>167979.10639999999</v>
      </c>
      <c r="H104" s="38">
        <v>3694552.9981999998</v>
      </c>
      <c r="I104" s="38">
        <v>1224189.5852000001</v>
      </c>
      <c r="J104" s="37">
        <v>148347.43064426119</v>
      </c>
      <c r="K104" s="37"/>
      <c r="L104" s="38">
        <v>253502.8982</v>
      </c>
      <c r="M104" s="38">
        <v>2645880.8947999999</v>
      </c>
      <c r="N104" s="38">
        <v>0</v>
      </c>
      <c r="O104" s="37">
        <v>18988.925744937627</v>
      </c>
      <c r="P104" s="37"/>
      <c r="Q104" s="38">
        <v>2088216.9032000001</v>
      </c>
      <c r="R104" s="39">
        <v>54777.889653239828</v>
      </c>
      <c r="S104" s="39">
        <v>2142994.7928532399</v>
      </c>
    </row>
    <row r="105" spans="1:19">
      <c r="A105" s="35">
        <v>31800</v>
      </c>
      <c r="B105" s="36" t="s">
        <v>89</v>
      </c>
      <c r="C105" s="41">
        <v>5.8989000000000003E-3</v>
      </c>
      <c r="D105" s="41">
        <v>6.1303E-3</v>
      </c>
      <c r="E105" s="37">
        <v>46804474.014899999</v>
      </c>
      <c r="F105" s="37"/>
      <c r="G105" s="38">
        <v>1014634.3956</v>
      </c>
      <c r="H105" s="38">
        <v>22315992.9153</v>
      </c>
      <c r="I105" s="38">
        <v>7394400.9258000003</v>
      </c>
      <c r="J105" s="37">
        <v>25504.672858999831</v>
      </c>
      <c r="K105" s="37"/>
      <c r="L105" s="38">
        <v>1531218.7653000001</v>
      </c>
      <c r="M105" s="38">
        <v>15981759.994200001</v>
      </c>
      <c r="N105" s="38">
        <v>0</v>
      </c>
      <c r="O105" s="37">
        <v>1407898.0428657678</v>
      </c>
      <c r="P105" s="37"/>
      <c r="Q105" s="38">
        <v>12613334.722800002</v>
      </c>
      <c r="R105" s="39">
        <v>-514246.85354344692</v>
      </c>
      <c r="S105" s="39">
        <v>12099087.869256554</v>
      </c>
    </row>
    <row r="106" spans="1:19">
      <c r="A106" s="35">
        <v>31805</v>
      </c>
      <c r="B106" s="36" t="s">
        <v>90</v>
      </c>
      <c r="C106" s="41">
        <v>1.1584E-3</v>
      </c>
      <c r="D106" s="41">
        <v>1.1666999999999999E-3</v>
      </c>
      <c r="E106" s="37">
        <v>9191256.4543999992</v>
      </c>
      <c r="F106" s="37"/>
      <c r="G106" s="38">
        <v>199249.43359999999</v>
      </c>
      <c r="H106" s="38">
        <v>4382316.3968000002</v>
      </c>
      <c r="I106" s="38">
        <v>1452079.8847999999</v>
      </c>
      <c r="J106" s="37">
        <v>143626.32050422445</v>
      </c>
      <c r="K106" s="37"/>
      <c r="L106" s="38">
        <v>300693.99679999996</v>
      </c>
      <c r="M106" s="38">
        <v>3138427.6351999999</v>
      </c>
      <c r="N106" s="38">
        <v>0</v>
      </c>
      <c r="O106" s="37">
        <v>80065.530359218916</v>
      </c>
      <c r="P106" s="37"/>
      <c r="Q106" s="38">
        <v>2476951.1168</v>
      </c>
      <c r="R106" s="39">
        <v>12977.64581162321</v>
      </c>
      <c r="S106" s="39">
        <v>2489928.7626116234</v>
      </c>
    </row>
    <row r="107" spans="1:19">
      <c r="A107" s="35">
        <v>31810</v>
      </c>
      <c r="B107" s="36" t="s">
        <v>91</v>
      </c>
      <c r="C107" s="41">
        <v>1.5291E-3</v>
      </c>
      <c r="D107" s="41">
        <v>1.5257999999999999E-3</v>
      </c>
      <c r="E107" s="37">
        <v>12132553.733100001</v>
      </c>
      <c r="F107" s="37"/>
      <c r="G107" s="38">
        <v>263011.31640000001</v>
      </c>
      <c r="H107" s="38">
        <v>5784703.0406999998</v>
      </c>
      <c r="I107" s="38">
        <v>1916760.4902000001</v>
      </c>
      <c r="J107" s="37">
        <v>73498.66500601267</v>
      </c>
      <c r="K107" s="37"/>
      <c r="L107" s="38">
        <v>396919.19070000004</v>
      </c>
      <c r="M107" s="38">
        <v>4142756.9898000001</v>
      </c>
      <c r="N107" s="38">
        <v>0</v>
      </c>
      <c r="O107" s="37">
        <v>160432.14759682422</v>
      </c>
      <c r="P107" s="37"/>
      <c r="Q107" s="38">
        <v>3269601.1332</v>
      </c>
      <c r="R107" s="39">
        <v>-118794.48948910342</v>
      </c>
      <c r="S107" s="39">
        <v>3150806.6437108968</v>
      </c>
    </row>
    <row r="108" spans="1:19">
      <c r="A108" s="35">
        <v>31820</v>
      </c>
      <c r="B108" s="36" t="s">
        <v>92</v>
      </c>
      <c r="C108" s="41">
        <v>1.2939E-3</v>
      </c>
      <c r="D108" s="41">
        <v>1.3676999999999999E-3</v>
      </c>
      <c r="E108" s="37">
        <v>10266373.209899999</v>
      </c>
      <c r="F108" s="37"/>
      <c r="G108" s="38">
        <v>222555.97560000001</v>
      </c>
      <c r="H108" s="38">
        <v>4894923.3302999996</v>
      </c>
      <c r="I108" s="38">
        <v>1621932.1158</v>
      </c>
      <c r="J108" s="37">
        <v>128341.49512727567</v>
      </c>
      <c r="K108" s="37"/>
      <c r="L108" s="38">
        <v>335866.68030000001</v>
      </c>
      <c r="M108" s="38">
        <v>3505534.8041999997</v>
      </c>
      <c r="N108" s="38">
        <v>0</v>
      </c>
      <c r="O108" s="37">
        <v>373037.81121390488</v>
      </c>
      <c r="P108" s="37"/>
      <c r="Q108" s="38">
        <v>2766684.2627999997</v>
      </c>
      <c r="R108" s="39">
        <v>-74569.032438219932</v>
      </c>
      <c r="S108" s="39">
        <v>2692115.2303617797</v>
      </c>
    </row>
    <row r="109" spans="1:19">
      <c r="A109" s="35">
        <v>31900</v>
      </c>
      <c r="B109" s="36" t="s">
        <v>93</v>
      </c>
      <c r="C109" s="41">
        <v>3.6668E-3</v>
      </c>
      <c r="D109" s="41">
        <v>3.5163999999999998E-3</v>
      </c>
      <c r="E109" s="37">
        <v>29094008.2588</v>
      </c>
      <c r="F109" s="37"/>
      <c r="G109" s="38">
        <v>630704.2672</v>
      </c>
      <c r="H109" s="38">
        <v>13871786.7436</v>
      </c>
      <c r="I109" s="38">
        <v>4596414.4696000004</v>
      </c>
      <c r="J109" s="37">
        <v>471132.68803275167</v>
      </c>
      <c r="K109" s="37"/>
      <c r="L109" s="38">
        <v>951816.9436</v>
      </c>
      <c r="M109" s="38">
        <v>9934380.5703999996</v>
      </c>
      <c r="N109" s="38">
        <v>0</v>
      </c>
      <c r="O109" s="37">
        <v>245411.57286038517</v>
      </c>
      <c r="P109" s="37"/>
      <c r="Q109" s="38">
        <v>7840542.4336000001</v>
      </c>
      <c r="R109" s="39">
        <v>75365.616494808273</v>
      </c>
      <c r="S109" s="39">
        <v>7915908.0500948085</v>
      </c>
    </row>
    <row r="110" spans="1:19">
      <c r="A110" s="35">
        <v>32000</v>
      </c>
      <c r="B110" s="36" t="s">
        <v>94</v>
      </c>
      <c r="C110" s="41">
        <v>1.4777E-3</v>
      </c>
      <c r="D110" s="41">
        <v>1.4400999999999999E-3</v>
      </c>
      <c r="E110" s="37">
        <v>11724723.465700001</v>
      </c>
      <c r="F110" s="37"/>
      <c r="G110" s="38">
        <v>254170.31080000001</v>
      </c>
      <c r="H110" s="38">
        <v>5590252.8828999996</v>
      </c>
      <c r="I110" s="38">
        <v>1852329.4594000001</v>
      </c>
      <c r="J110" s="37">
        <v>275344.90284862224</v>
      </c>
      <c r="K110" s="37"/>
      <c r="L110" s="38">
        <v>383576.93290000001</v>
      </c>
      <c r="M110" s="38">
        <v>4003500.1006</v>
      </c>
      <c r="N110" s="38">
        <v>0</v>
      </c>
      <c r="O110" s="37">
        <v>15452.649170181256</v>
      </c>
      <c r="P110" s="37"/>
      <c r="Q110" s="38">
        <v>3159694.9803999998</v>
      </c>
      <c r="R110" s="39">
        <v>93725.905634551193</v>
      </c>
      <c r="S110" s="39">
        <v>3253420.8860345511</v>
      </c>
    </row>
    <row r="111" spans="1:19">
      <c r="A111" s="35">
        <v>32005</v>
      </c>
      <c r="B111" s="36" t="s">
        <v>95</v>
      </c>
      <c r="C111" s="41">
        <v>3.3320000000000002E-4</v>
      </c>
      <c r="D111" s="41">
        <v>3.2870000000000002E-4</v>
      </c>
      <c r="E111" s="37">
        <v>2643755.7412</v>
      </c>
      <c r="F111" s="37"/>
      <c r="G111" s="38">
        <v>57311.732800000005</v>
      </c>
      <c r="H111" s="38">
        <v>1260521.2564000001</v>
      </c>
      <c r="I111" s="38">
        <v>417673.53040000005</v>
      </c>
      <c r="J111" s="37">
        <v>104204.94152929613</v>
      </c>
      <c r="K111" s="37"/>
      <c r="L111" s="38">
        <v>86491.056400000001</v>
      </c>
      <c r="M111" s="38">
        <v>902731.42960000003</v>
      </c>
      <c r="N111" s="38">
        <v>0</v>
      </c>
      <c r="O111" s="37">
        <v>17730.226509354077</v>
      </c>
      <c r="P111" s="37"/>
      <c r="Q111" s="38">
        <v>712465.56640000001</v>
      </c>
      <c r="R111" s="39">
        <v>58851.404030231701</v>
      </c>
      <c r="S111" s="39">
        <v>771316.97043023165</v>
      </c>
    </row>
    <row r="112" spans="1:19">
      <c r="A112" s="35">
        <v>32100</v>
      </c>
      <c r="B112" s="36" t="s">
        <v>96</v>
      </c>
      <c r="C112" s="41">
        <v>8.3509999999999997E-4</v>
      </c>
      <c r="D112" s="41">
        <v>8.8730000000000005E-4</v>
      </c>
      <c r="E112" s="37">
        <v>6626051.6790999994</v>
      </c>
      <c r="F112" s="37"/>
      <c r="G112" s="38">
        <v>143640.5404</v>
      </c>
      <c r="H112" s="38">
        <v>3159247.6026999997</v>
      </c>
      <c r="I112" s="38">
        <v>1046816.2222</v>
      </c>
      <c r="J112" s="37">
        <v>0</v>
      </c>
      <c r="K112" s="37"/>
      <c r="L112" s="38">
        <v>216772.75269999998</v>
      </c>
      <c r="M112" s="38">
        <v>2262518.0578000001</v>
      </c>
      <c r="N112" s="38">
        <v>0</v>
      </c>
      <c r="O112" s="37">
        <v>334012.41591476381</v>
      </c>
      <c r="P112" s="37"/>
      <c r="Q112" s="38">
        <v>1785654.2452</v>
      </c>
      <c r="R112" s="39">
        <v>-147074.99109815029</v>
      </c>
      <c r="S112" s="39">
        <v>1638579.2541018496</v>
      </c>
    </row>
    <row r="113" spans="1:19">
      <c r="A113" s="35">
        <v>32200</v>
      </c>
      <c r="B113" s="36" t="s">
        <v>97</v>
      </c>
      <c r="C113" s="41">
        <v>5.5309999999999995E-4</v>
      </c>
      <c r="D113" s="41">
        <v>5.4869999999999995E-4</v>
      </c>
      <c r="E113" s="37">
        <v>4388539.3170999996</v>
      </c>
      <c r="F113" s="37"/>
      <c r="G113" s="38">
        <v>95135.412399999987</v>
      </c>
      <c r="H113" s="38">
        <v>2092419.8886999998</v>
      </c>
      <c r="I113" s="38">
        <v>693323.01819999993</v>
      </c>
      <c r="J113" s="37">
        <v>59406.361351878688</v>
      </c>
      <c r="K113" s="37"/>
      <c r="L113" s="38">
        <v>143572.03869999998</v>
      </c>
      <c r="M113" s="38">
        <v>1498501.6617999999</v>
      </c>
      <c r="N113" s="38">
        <v>0</v>
      </c>
      <c r="O113" s="37">
        <v>0</v>
      </c>
      <c r="P113" s="37"/>
      <c r="Q113" s="38">
        <v>1182667.1812</v>
      </c>
      <c r="R113" s="39">
        <v>40454.949341281652</v>
      </c>
      <c r="S113" s="39">
        <v>1223122.1305412815</v>
      </c>
    </row>
    <row r="114" spans="1:19">
      <c r="A114" s="35">
        <v>32300</v>
      </c>
      <c r="B114" s="36" t="s">
        <v>98</v>
      </c>
      <c r="C114" s="41">
        <v>6.2110999999999998E-3</v>
      </c>
      <c r="D114" s="41">
        <v>6.2827999999999998E-3</v>
      </c>
      <c r="E114" s="37">
        <v>49281606.495099999</v>
      </c>
      <c r="F114" s="37"/>
      <c r="G114" s="38">
        <v>1068334.0444</v>
      </c>
      <c r="H114" s="38">
        <v>23497069.554699998</v>
      </c>
      <c r="I114" s="38">
        <v>7785750.4941999996</v>
      </c>
      <c r="J114" s="37">
        <v>0</v>
      </c>
      <c r="K114" s="37"/>
      <c r="L114" s="38">
        <v>1612258.7046999999</v>
      </c>
      <c r="M114" s="38">
        <v>16827596.5858</v>
      </c>
      <c r="N114" s="38">
        <v>0</v>
      </c>
      <c r="O114" s="37">
        <v>1243657.8588814118</v>
      </c>
      <c r="P114" s="37"/>
      <c r="Q114" s="38">
        <v>13280896.997199999</v>
      </c>
      <c r="R114" s="39">
        <v>-633626.36012481432</v>
      </c>
      <c r="S114" s="39">
        <v>12647270.637075186</v>
      </c>
    </row>
    <row r="115" spans="1:19">
      <c r="A115" s="35">
        <v>32305</v>
      </c>
      <c r="B115" s="36" t="s">
        <v>99</v>
      </c>
      <c r="C115" s="41">
        <v>6.2699999999999995E-4</v>
      </c>
      <c r="D115" s="41">
        <v>6.2580000000000003E-4</v>
      </c>
      <c r="E115" s="37">
        <v>4974894.5069999993</v>
      </c>
      <c r="F115" s="37"/>
      <c r="G115" s="38">
        <v>107846.50799999999</v>
      </c>
      <c r="H115" s="38">
        <v>2371989.2789999996</v>
      </c>
      <c r="I115" s="38">
        <v>785958.29399999999</v>
      </c>
      <c r="J115" s="37">
        <v>241780.92464831646</v>
      </c>
      <c r="K115" s="37"/>
      <c r="L115" s="38">
        <v>162754.77899999998</v>
      </c>
      <c r="M115" s="38">
        <v>1698717.3059999999</v>
      </c>
      <c r="N115" s="38">
        <v>0</v>
      </c>
      <c r="O115" s="37">
        <v>0</v>
      </c>
      <c r="P115" s="37"/>
      <c r="Q115" s="38">
        <v>1340684.004</v>
      </c>
      <c r="R115" s="39">
        <v>145404.55468900825</v>
      </c>
      <c r="S115" s="39">
        <v>1486088.5586890082</v>
      </c>
    </row>
    <row r="116" spans="1:19">
      <c r="A116" s="35">
        <v>32400</v>
      </c>
      <c r="B116" s="36" t="s">
        <v>100</v>
      </c>
      <c r="C116" s="41">
        <v>2.2388E-3</v>
      </c>
      <c r="D116" s="41">
        <v>2.2591999999999998E-3</v>
      </c>
      <c r="E116" s="37">
        <v>17763626.5108</v>
      </c>
      <c r="F116" s="37"/>
      <c r="G116" s="38">
        <v>385082.5552</v>
      </c>
      <c r="H116" s="38">
        <v>8469552.7875999995</v>
      </c>
      <c r="I116" s="38">
        <v>2806385.0536000002</v>
      </c>
      <c r="J116" s="37">
        <v>189164.77241427562</v>
      </c>
      <c r="K116" s="37"/>
      <c r="L116" s="38">
        <v>581140.98759999999</v>
      </c>
      <c r="M116" s="38">
        <v>6065531.5864000004</v>
      </c>
      <c r="N116" s="38">
        <v>0</v>
      </c>
      <c r="O116" s="37">
        <v>113260.97319321241</v>
      </c>
      <c r="P116" s="37"/>
      <c r="Q116" s="38">
        <v>4787118.5776000004</v>
      </c>
      <c r="R116" s="39">
        <v>-15220.35408557007</v>
      </c>
      <c r="S116" s="39">
        <v>4771898.2235144302</v>
      </c>
    </row>
    <row r="117" spans="1:19">
      <c r="A117" s="35">
        <v>32405</v>
      </c>
      <c r="B117" s="36" t="s">
        <v>101</v>
      </c>
      <c r="C117" s="41">
        <v>5.7799999999999995E-4</v>
      </c>
      <c r="D117" s="41">
        <v>5.6479999999999996E-4</v>
      </c>
      <c r="E117" s="37">
        <v>4586106.898</v>
      </c>
      <c r="F117" s="37"/>
      <c r="G117" s="38">
        <v>99418.311999999991</v>
      </c>
      <c r="H117" s="38">
        <v>2186618.5060000001</v>
      </c>
      <c r="I117" s="38">
        <v>724535.7159999999</v>
      </c>
      <c r="J117" s="37">
        <v>108191.51125723886</v>
      </c>
      <c r="K117" s="37"/>
      <c r="L117" s="38">
        <v>150035.50599999999</v>
      </c>
      <c r="M117" s="38">
        <v>1565962.6839999999</v>
      </c>
      <c r="N117" s="38">
        <v>0</v>
      </c>
      <c r="O117" s="37">
        <v>60500.220505568504</v>
      </c>
      <c r="P117" s="37"/>
      <c r="Q117" s="38">
        <v>1235909.656</v>
      </c>
      <c r="R117" s="39">
        <v>-8294.2663299522828</v>
      </c>
      <c r="S117" s="39">
        <v>1227615.3896700477</v>
      </c>
    </row>
    <row r="118" spans="1:19">
      <c r="A118" s="35">
        <v>32410</v>
      </c>
      <c r="B118" s="36" t="s">
        <v>102</v>
      </c>
      <c r="C118" s="41">
        <v>8.4340000000000001E-4</v>
      </c>
      <c r="D118" s="41">
        <v>8.92E-4</v>
      </c>
      <c r="E118" s="37">
        <v>6691907.5394000001</v>
      </c>
      <c r="F118" s="37"/>
      <c r="G118" s="38">
        <v>145068.17360000001</v>
      </c>
      <c r="H118" s="38">
        <v>3190647.1417999999</v>
      </c>
      <c r="I118" s="38">
        <v>1057220.4547999999</v>
      </c>
      <c r="J118" s="37">
        <v>124599.71461386603</v>
      </c>
      <c r="K118" s="37"/>
      <c r="L118" s="38">
        <v>218927.24179999999</v>
      </c>
      <c r="M118" s="38">
        <v>2285005.0652000001</v>
      </c>
      <c r="N118" s="38">
        <v>0</v>
      </c>
      <c r="O118" s="37">
        <v>116140.12994999927</v>
      </c>
      <c r="P118" s="37"/>
      <c r="Q118" s="38">
        <v>1803401.7368000001</v>
      </c>
      <c r="R118" s="39">
        <v>55732.938805887126</v>
      </c>
      <c r="S118" s="39">
        <v>1859134.6756058871</v>
      </c>
    </row>
    <row r="119" spans="1:19">
      <c r="A119" s="35">
        <v>32420</v>
      </c>
      <c r="B119" s="36" t="s">
        <v>462</v>
      </c>
      <c r="C119" s="41">
        <v>0</v>
      </c>
      <c r="D119" s="41">
        <v>0</v>
      </c>
      <c r="E119" s="37">
        <v>0</v>
      </c>
      <c r="F119" s="37"/>
      <c r="G119" s="38">
        <v>0</v>
      </c>
      <c r="H119" s="38">
        <v>0</v>
      </c>
      <c r="I119" s="38">
        <v>0</v>
      </c>
      <c r="J119" s="37">
        <v>20312.226963665642</v>
      </c>
      <c r="K119" s="37"/>
      <c r="L119" s="38">
        <v>0</v>
      </c>
      <c r="M119" s="38">
        <v>0</v>
      </c>
      <c r="N119" s="38">
        <v>0</v>
      </c>
      <c r="O119" s="37">
        <v>69978.72925863546</v>
      </c>
      <c r="P119" s="37"/>
      <c r="Q119" s="38">
        <v>0</v>
      </c>
      <c r="R119" s="39">
        <v>-3006.1709944600589</v>
      </c>
      <c r="S119" s="39">
        <v>-3006.1709944600589</v>
      </c>
    </row>
    <row r="120" spans="1:19">
      <c r="A120" s="35">
        <v>32500</v>
      </c>
      <c r="B120" s="36" t="s">
        <v>104</v>
      </c>
      <c r="C120" s="41">
        <v>4.7978999999999999E-3</v>
      </c>
      <c r="D120" s="41">
        <v>5.0733000000000002E-3</v>
      </c>
      <c r="E120" s="37">
        <v>38068654.473899998</v>
      </c>
      <c r="F120" s="37"/>
      <c r="G120" s="38">
        <v>825257.99159999995</v>
      </c>
      <c r="H120" s="38">
        <v>18150825.138299998</v>
      </c>
      <c r="I120" s="38">
        <v>6014273.2038000003</v>
      </c>
      <c r="J120" s="37">
        <v>0</v>
      </c>
      <c r="K120" s="37"/>
      <c r="L120" s="38">
        <v>1245424.4883000001</v>
      </c>
      <c r="M120" s="38">
        <v>12998844.916199999</v>
      </c>
      <c r="N120" s="38">
        <v>0</v>
      </c>
      <c r="O120" s="37">
        <v>1333103.6414376481</v>
      </c>
      <c r="P120" s="37"/>
      <c r="Q120" s="38">
        <v>10259119.2708</v>
      </c>
      <c r="R120" s="39">
        <v>-502426.58263151656</v>
      </c>
      <c r="S120" s="39">
        <v>9756692.6881684829</v>
      </c>
    </row>
    <row r="121" spans="1:19">
      <c r="A121" s="35">
        <v>32505</v>
      </c>
      <c r="B121" s="36" t="s">
        <v>105</v>
      </c>
      <c r="C121" s="41">
        <v>7.5580000000000005E-4</v>
      </c>
      <c r="D121" s="41">
        <v>7.2650000000000004E-4</v>
      </c>
      <c r="E121" s="37">
        <v>5996850.5078000007</v>
      </c>
      <c r="F121" s="37"/>
      <c r="G121" s="38">
        <v>130000.6232</v>
      </c>
      <c r="H121" s="38">
        <v>2859249.5966000003</v>
      </c>
      <c r="I121" s="38">
        <v>947411.92760000005</v>
      </c>
      <c r="J121" s="37">
        <v>182934.96677120327</v>
      </c>
      <c r="K121" s="37"/>
      <c r="L121" s="38">
        <v>196188.2966</v>
      </c>
      <c r="M121" s="38">
        <v>2047672.3124000002</v>
      </c>
      <c r="N121" s="38">
        <v>0</v>
      </c>
      <c r="O121" s="37">
        <v>72658.859617445356</v>
      </c>
      <c r="P121" s="37"/>
      <c r="Q121" s="38">
        <v>1616090.8616000002</v>
      </c>
      <c r="R121" s="39">
        <v>27069.030078538286</v>
      </c>
      <c r="S121" s="39">
        <v>1643159.8916785384</v>
      </c>
    </row>
    <row r="122" spans="1:19">
      <c r="A122" s="35">
        <v>32600</v>
      </c>
      <c r="B122" s="36" t="s">
        <v>106</v>
      </c>
      <c r="C122" s="41">
        <v>1.7237800000000001E-2</v>
      </c>
      <c r="D122" s="41">
        <v>1.77521E-2</v>
      </c>
      <c r="E122" s="37">
        <v>136772307.06980002</v>
      </c>
      <c r="F122" s="37"/>
      <c r="G122" s="38">
        <v>2964970.5512000001</v>
      </c>
      <c r="H122" s="38">
        <v>65211924.710600004</v>
      </c>
      <c r="I122" s="38">
        <v>21607961.531600002</v>
      </c>
      <c r="J122" s="37">
        <v>0</v>
      </c>
      <c r="K122" s="37"/>
      <c r="L122" s="38">
        <v>4474536.4106000001</v>
      </c>
      <c r="M122" s="38">
        <v>46701992.308400005</v>
      </c>
      <c r="N122" s="38">
        <v>0</v>
      </c>
      <c r="O122" s="37">
        <v>5913813.4226805624</v>
      </c>
      <c r="P122" s="37"/>
      <c r="Q122" s="38">
        <v>36858760.325600006</v>
      </c>
      <c r="R122" s="39">
        <v>-2934918.5774282827</v>
      </c>
      <c r="S122" s="39">
        <v>33923841.748171724</v>
      </c>
    </row>
    <row r="123" spans="1:19">
      <c r="A123" s="35">
        <v>32605</v>
      </c>
      <c r="B123" s="36" t="s">
        <v>107</v>
      </c>
      <c r="C123" s="41">
        <v>2.5604999999999998E-3</v>
      </c>
      <c r="D123" s="41">
        <v>2.5571999999999999E-3</v>
      </c>
      <c r="E123" s="37">
        <v>20316136.180499997</v>
      </c>
      <c r="F123" s="37"/>
      <c r="G123" s="38">
        <v>440416.24199999997</v>
      </c>
      <c r="H123" s="38">
        <v>9686568.658499999</v>
      </c>
      <c r="I123" s="38">
        <v>3209643.0809999998</v>
      </c>
      <c r="J123" s="37">
        <v>561239.97012268764</v>
      </c>
      <c r="K123" s="37"/>
      <c r="L123" s="38">
        <v>664646.9084999999</v>
      </c>
      <c r="M123" s="38">
        <v>6937106.3189999992</v>
      </c>
      <c r="N123" s="38">
        <v>0</v>
      </c>
      <c r="O123" s="37">
        <v>0</v>
      </c>
      <c r="P123" s="37"/>
      <c r="Q123" s="38">
        <v>5474994.2459999993</v>
      </c>
      <c r="R123" s="39">
        <v>277924.31395143655</v>
      </c>
      <c r="S123" s="39">
        <v>5752918.5599514358</v>
      </c>
    </row>
    <row r="124" spans="1:19">
      <c r="A124" s="35">
        <v>32700</v>
      </c>
      <c r="B124" s="36" t="s">
        <v>108</v>
      </c>
      <c r="C124" s="41">
        <v>1.6209E-3</v>
      </c>
      <c r="D124" s="41">
        <v>1.5617999999999999E-3</v>
      </c>
      <c r="E124" s="37">
        <v>12860935.4169</v>
      </c>
      <c r="F124" s="37"/>
      <c r="G124" s="38">
        <v>278801.28360000002</v>
      </c>
      <c r="H124" s="38">
        <v>6131989.5093</v>
      </c>
      <c r="I124" s="38">
        <v>2031833.8097999999</v>
      </c>
      <c r="J124" s="37">
        <v>382679.38555693597</v>
      </c>
      <c r="K124" s="37"/>
      <c r="L124" s="38">
        <v>420748.35930000001</v>
      </c>
      <c r="M124" s="38">
        <v>4391468.7101999996</v>
      </c>
      <c r="N124" s="38">
        <v>0</v>
      </c>
      <c r="O124" s="37">
        <v>0</v>
      </c>
      <c r="P124" s="37"/>
      <c r="Q124" s="38">
        <v>3465892.6667999998</v>
      </c>
      <c r="R124" s="39">
        <v>182790.26177734468</v>
      </c>
      <c r="S124" s="39">
        <v>3648682.9285773444</v>
      </c>
    </row>
    <row r="125" spans="1:19">
      <c r="A125" s="35">
        <v>32800</v>
      </c>
      <c r="B125" s="36" t="s">
        <v>109</v>
      </c>
      <c r="C125" s="41">
        <v>2.1829000000000002E-3</v>
      </c>
      <c r="D125" s="41">
        <v>2.1503999999999998E-3</v>
      </c>
      <c r="E125" s="37">
        <v>17320091.258900002</v>
      </c>
      <c r="F125" s="37"/>
      <c r="G125" s="38">
        <v>375467.53160000005</v>
      </c>
      <c r="H125" s="38">
        <v>8258078.7833000012</v>
      </c>
      <c r="I125" s="38">
        <v>2736313.1738000005</v>
      </c>
      <c r="J125" s="37">
        <v>613097.89833246393</v>
      </c>
      <c r="K125" s="37"/>
      <c r="L125" s="38">
        <v>566630.6333000001</v>
      </c>
      <c r="M125" s="38">
        <v>5914082.9462000001</v>
      </c>
      <c r="N125" s="38">
        <v>0</v>
      </c>
      <c r="O125" s="37">
        <v>0</v>
      </c>
      <c r="P125" s="37"/>
      <c r="Q125" s="38">
        <v>4667590.2908000005</v>
      </c>
      <c r="R125" s="39">
        <v>264186.80484178604</v>
      </c>
      <c r="S125" s="39">
        <v>4931777.0956417862</v>
      </c>
    </row>
    <row r="126" spans="1:19">
      <c r="A126" s="35">
        <v>32900</v>
      </c>
      <c r="B126" s="36" t="s">
        <v>110</v>
      </c>
      <c r="C126" s="41">
        <v>6.5319999999999996E-3</v>
      </c>
      <c r="D126" s="41">
        <v>6.633E-3</v>
      </c>
      <c r="E126" s="37">
        <v>51827768.611999996</v>
      </c>
      <c r="F126" s="37"/>
      <c r="G126" s="38">
        <v>1123530.128</v>
      </c>
      <c r="H126" s="38">
        <v>24711058.963999998</v>
      </c>
      <c r="I126" s="38">
        <v>8188005.7039999999</v>
      </c>
      <c r="J126" s="37">
        <v>19943.989341430966</v>
      </c>
      <c r="K126" s="37"/>
      <c r="L126" s="38">
        <v>1695556.9639999999</v>
      </c>
      <c r="M126" s="38">
        <v>17697003.895999998</v>
      </c>
      <c r="N126" s="38">
        <v>0</v>
      </c>
      <c r="O126" s="37">
        <v>775253.15616006148</v>
      </c>
      <c r="P126" s="37"/>
      <c r="Q126" s="38">
        <v>13967062.063999999</v>
      </c>
      <c r="R126" s="39">
        <v>-370134.05300801428</v>
      </c>
      <c r="S126" s="39">
        <v>13596928.010991985</v>
      </c>
    </row>
    <row r="127" spans="1:19">
      <c r="A127" s="35">
        <v>32901</v>
      </c>
      <c r="B127" s="36" t="s">
        <v>285</v>
      </c>
      <c r="C127" s="41">
        <v>1.4310000000000001E-4</v>
      </c>
      <c r="D127" s="41">
        <v>1.9560000000000001E-4</v>
      </c>
      <c r="E127" s="37">
        <v>1135418.5071</v>
      </c>
      <c r="F127" s="37"/>
      <c r="G127" s="38">
        <v>24613.772400000002</v>
      </c>
      <c r="H127" s="38">
        <v>541358.31870000006</v>
      </c>
      <c r="I127" s="38">
        <v>179378.9982</v>
      </c>
      <c r="J127" s="37">
        <v>329160.21663048968</v>
      </c>
      <c r="K127" s="37"/>
      <c r="L127" s="38">
        <v>37145.468700000005</v>
      </c>
      <c r="M127" s="38">
        <v>387697.68180000002</v>
      </c>
      <c r="N127" s="38">
        <v>0</v>
      </c>
      <c r="O127" s="37">
        <v>204118.11277499999</v>
      </c>
      <c r="P127" s="37"/>
      <c r="Q127" s="38">
        <v>305983.86120000004</v>
      </c>
      <c r="R127" s="39">
        <v>140359.6102899292</v>
      </c>
      <c r="S127" s="39">
        <v>446343.47148992924</v>
      </c>
    </row>
    <row r="128" spans="1:19">
      <c r="A128" s="35">
        <v>32905</v>
      </c>
      <c r="B128" s="36" t="s">
        <v>111</v>
      </c>
      <c r="C128" s="41">
        <v>9.6400000000000001E-4</v>
      </c>
      <c r="D128" s="41">
        <v>9.3849999999999999E-4</v>
      </c>
      <c r="E128" s="37">
        <v>7648801.1239999998</v>
      </c>
      <c r="F128" s="37"/>
      <c r="G128" s="38">
        <v>165811.856</v>
      </c>
      <c r="H128" s="38">
        <v>3646886.2280000001</v>
      </c>
      <c r="I128" s="38">
        <v>1208395.2080000001</v>
      </c>
      <c r="J128" s="37">
        <v>170017.58546408801</v>
      </c>
      <c r="K128" s="37"/>
      <c r="L128" s="38">
        <v>250232.228</v>
      </c>
      <c r="M128" s="38">
        <v>2611743.9920000001</v>
      </c>
      <c r="N128" s="38">
        <v>0</v>
      </c>
      <c r="O128" s="37">
        <v>149957.6759031619</v>
      </c>
      <c r="P128" s="37"/>
      <c r="Q128" s="38">
        <v>2061274.9280000001</v>
      </c>
      <c r="R128" s="39">
        <v>-46152.220937906081</v>
      </c>
      <c r="S128" s="39">
        <v>2015122.707062094</v>
      </c>
    </row>
    <row r="129" spans="1:19">
      <c r="A129" s="35">
        <v>32910</v>
      </c>
      <c r="B129" s="36" t="s">
        <v>112</v>
      </c>
      <c r="C129" s="41">
        <v>1.2267000000000001E-3</v>
      </c>
      <c r="D129" s="41">
        <v>1.2221000000000001E-3</v>
      </c>
      <c r="E129" s="37">
        <v>9733178.7747000009</v>
      </c>
      <c r="F129" s="37"/>
      <c r="G129" s="38">
        <v>210997.30680000002</v>
      </c>
      <c r="H129" s="38">
        <v>4640700.5559</v>
      </c>
      <c r="I129" s="38">
        <v>1537695.4374000002</v>
      </c>
      <c r="J129" s="37">
        <v>27896.290799998969</v>
      </c>
      <c r="K129" s="37"/>
      <c r="L129" s="38">
        <v>318423.10590000002</v>
      </c>
      <c r="M129" s="38">
        <v>3323471.3226000001</v>
      </c>
      <c r="N129" s="38">
        <v>0</v>
      </c>
      <c r="O129" s="37">
        <v>165077.21534223107</v>
      </c>
      <c r="P129" s="37"/>
      <c r="Q129" s="38">
        <v>2622993.7283999999</v>
      </c>
      <c r="R129" s="39">
        <v>-91677.126743408138</v>
      </c>
      <c r="S129" s="39">
        <v>2531316.601656592</v>
      </c>
    </row>
    <row r="130" spans="1:19">
      <c r="A130" s="35">
        <v>32920</v>
      </c>
      <c r="B130" s="36" t="s">
        <v>113</v>
      </c>
      <c r="C130" s="41">
        <v>1.0145E-3</v>
      </c>
      <c r="D130" s="41">
        <v>1.0083E-3</v>
      </c>
      <c r="E130" s="37">
        <v>8049490.3945000004</v>
      </c>
      <c r="F130" s="37"/>
      <c r="G130" s="38">
        <v>174498.05799999999</v>
      </c>
      <c r="H130" s="38">
        <v>3837931.6165</v>
      </c>
      <c r="I130" s="38">
        <v>1271698.0689999999</v>
      </c>
      <c r="J130" s="37">
        <v>34804.876205639528</v>
      </c>
      <c r="K130" s="37"/>
      <c r="L130" s="38">
        <v>263340.8665</v>
      </c>
      <c r="M130" s="38">
        <v>2748562.531</v>
      </c>
      <c r="N130" s="38">
        <v>0</v>
      </c>
      <c r="O130" s="37">
        <v>156637.03415798923</v>
      </c>
      <c r="P130" s="37"/>
      <c r="Q130" s="38">
        <v>2169256.6540000001</v>
      </c>
      <c r="R130" s="39">
        <v>-89865.484954755375</v>
      </c>
      <c r="S130" s="39">
        <v>2079391.1690452448</v>
      </c>
    </row>
    <row r="131" spans="1:19">
      <c r="A131" s="35">
        <v>33000</v>
      </c>
      <c r="B131" s="36" t="s">
        <v>114</v>
      </c>
      <c r="C131" s="41">
        <v>2.4756000000000001E-3</v>
      </c>
      <c r="D131" s="41">
        <v>2.5539E-3</v>
      </c>
      <c r="E131" s="37">
        <v>19642502.139600001</v>
      </c>
      <c r="F131" s="37"/>
      <c r="G131" s="38">
        <v>425813.10240000003</v>
      </c>
      <c r="H131" s="38">
        <v>9365385.4211999997</v>
      </c>
      <c r="I131" s="38">
        <v>3103219.0632000002</v>
      </c>
      <c r="J131" s="37">
        <v>0</v>
      </c>
      <c r="K131" s="37"/>
      <c r="L131" s="38">
        <v>642608.82120000001</v>
      </c>
      <c r="M131" s="38">
        <v>6707088.6168</v>
      </c>
      <c r="N131" s="38">
        <v>0</v>
      </c>
      <c r="O131" s="37">
        <v>679433.18796685757</v>
      </c>
      <c r="P131" s="37"/>
      <c r="Q131" s="38">
        <v>5293456.6512000002</v>
      </c>
      <c r="R131" s="39">
        <v>-293392.86774437217</v>
      </c>
      <c r="S131" s="39">
        <v>5000063.783455628</v>
      </c>
    </row>
    <row r="132" spans="1:19">
      <c r="A132" s="35">
        <v>33001</v>
      </c>
      <c r="B132" s="36" t="s">
        <v>115</v>
      </c>
      <c r="C132" s="41">
        <v>8.3700000000000002E-5</v>
      </c>
      <c r="D132" s="41">
        <v>7.1699999999999995E-5</v>
      </c>
      <c r="E132" s="37">
        <v>664112.71169999999</v>
      </c>
      <c r="F132" s="37"/>
      <c r="G132" s="38">
        <v>14396.7348</v>
      </c>
      <c r="H132" s="38">
        <v>316643.54489999998</v>
      </c>
      <c r="I132" s="38">
        <v>104919.7914</v>
      </c>
      <c r="J132" s="37">
        <v>102360.38660461592</v>
      </c>
      <c r="K132" s="37"/>
      <c r="L132" s="38">
        <v>21726.5949</v>
      </c>
      <c r="M132" s="38">
        <v>226766.5686</v>
      </c>
      <c r="N132" s="38">
        <v>0</v>
      </c>
      <c r="O132" s="37">
        <v>0</v>
      </c>
      <c r="P132" s="37"/>
      <c r="Q132" s="38">
        <v>178971.6924</v>
      </c>
      <c r="R132" s="39">
        <v>64532.860939111735</v>
      </c>
      <c r="S132" s="39">
        <v>243504.55333911174</v>
      </c>
    </row>
    <row r="133" spans="1:19">
      <c r="A133" s="35">
        <v>33027</v>
      </c>
      <c r="B133" s="36" t="s">
        <v>116</v>
      </c>
      <c r="C133" s="41">
        <v>2.8249999999999998E-4</v>
      </c>
      <c r="D133" s="41">
        <v>2.377E-4</v>
      </c>
      <c r="E133" s="37">
        <v>2241479.5825</v>
      </c>
      <c r="F133" s="37"/>
      <c r="G133" s="38">
        <v>48591.13</v>
      </c>
      <c r="H133" s="38">
        <v>1068719.2524999999</v>
      </c>
      <c r="I133" s="38">
        <v>354119.96499999997</v>
      </c>
      <c r="J133" s="37">
        <v>302503.09402484918</v>
      </c>
      <c r="K133" s="37"/>
      <c r="L133" s="38">
        <v>73330.502500000002</v>
      </c>
      <c r="M133" s="38">
        <v>765371.03499999992</v>
      </c>
      <c r="N133" s="38">
        <v>0</v>
      </c>
      <c r="O133" s="37">
        <v>0</v>
      </c>
      <c r="P133" s="37"/>
      <c r="Q133" s="38">
        <v>604056.18999999994</v>
      </c>
      <c r="R133" s="39">
        <v>160149.6430521798</v>
      </c>
      <c r="S133" s="39">
        <v>764205.83305217978</v>
      </c>
    </row>
    <row r="134" spans="1:19">
      <c r="A134" s="35">
        <v>33100</v>
      </c>
      <c r="B134" s="36" t="s">
        <v>117</v>
      </c>
      <c r="C134" s="41">
        <v>3.5601999999999999E-3</v>
      </c>
      <c r="D134" s="41">
        <v>3.6789000000000001E-3</v>
      </c>
      <c r="E134" s="37">
        <v>28248196.848200001</v>
      </c>
      <c r="F134" s="37"/>
      <c r="G134" s="38">
        <v>612368.64079999994</v>
      </c>
      <c r="H134" s="38">
        <v>13468510.735400001</v>
      </c>
      <c r="I134" s="38">
        <v>4462789.0243999995</v>
      </c>
      <c r="J134" s="37">
        <v>573536.40009670984</v>
      </c>
      <c r="K134" s="37"/>
      <c r="L134" s="38">
        <v>924146.03539999994</v>
      </c>
      <c r="M134" s="38">
        <v>9645571.5355999991</v>
      </c>
      <c r="N134" s="38">
        <v>0</v>
      </c>
      <c r="O134" s="37">
        <v>527270.72587499977</v>
      </c>
      <c r="P134" s="37"/>
      <c r="Q134" s="38">
        <v>7612604.7703999998</v>
      </c>
      <c r="R134" s="39">
        <v>245674.68194796884</v>
      </c>
      <c r="S134" s="39">
        <v>7858279.4523479687</v>
      </c>
    </row>
    <row r="135" spans="1:19">
      <c r="A135" s="35">
        <v>33105</v>
      </c>
      <c r="B135" s="36" t="s">
        <v>118</v>
      </c>
      <c r="C135" s="41">
        <v>4.0299999999999998E-4</v>
      </c>
      <c r="D135" s="41">
        <v>3.9419999999999999E-4</v>
      </c>
      <c r="E135" s="37">
        <v>3197579.7229999998</v>
      </c>
      <c r="F135" s="37"/>
      <c r="G135" s="38">
        <v>69317.611999999994</v>
      </c>
      <c r="H135" s="38">
        <v>1524580.031</v>
      </c>
      <c r="I135" s="38">
        <v>505169.36599999998</v>
      </c>
      <c r="J135" s="37">
        <v>48588.631799999624</v>
      </c>
      <c r="K135" s="37"/>
      <c r="L135" s="38">
        <v>104609.531</v>
      </c>
      <c r="M135" s="38">
        <v>1091839.034</v>
      </c>
      <c r="N135" s="38">
        <v>0</v>
      </c>
      <c r="O135" s="37">
        <v>122429.06379298423</v>
      </c>
      <c r="P135" s="37"/>
      <c r="Q135" s="38">
        <v>861715.55599999998</v>
      </c>
      <c r="R135" s="39">
        <v>-49329.238638051138</v>
      </c>
      <c r="S135" s="39">
        <v>812386.3173619489</v>
      </c>
    </row>
    <row r="136" spans="1:19">
      <c r="A136" s="35">
        <v>33200</v>
      </c>
      <c r="B136" s="36" t="s">
        <v>119</v>
      </c>
      <c r="C136" s="41">
        <v>1.55155E-2</v>
      </c>
      <c r="D136" s="41">
        <v>1.57856E-2</v>
      </c>
      <c r="E136" s="37">
        <v>123106819.3355</v>
      </c>
      <c r="F136" s="37"/>
      <c r="G136" s="38">
        <v>2668728.0619999999</v>
      </c>
      <c r="H136" s="38">
        <v>58696331.193499997</v>
      </c>
      <c r="I136" s="38">
        <v>19449020.590999998</v>
      </c>
      <c r="J136" s="37">
        <v>1039821.690848338</v>
      </c>
      <c r="K136" s="37"/>
      <c r="L136" s="38">
        <v>4027466.9435000001</v>
      </c>
      <c r="M136" s="38">
        <v>42035802.809</v>
      </c>
      <c r="N136" s="38">
        <v>0</v>
      </c>
      <c r="O136" s="37">
        <v>2393021.0470993398</v>
      </c>
      <c r="P136" s="37"/>
      <c r="Q136" s="38">
        <v>33176048.905999999</v>
      </c>
      <c r="R136" s="39">
        <v>-487092.29204919306</v>
      </c>
      <c r="S136" s="39">
        <v>32688956.613950808</v>
      </c>
    </row>
    <row r="137" spans="1:19">
      <c r="A137" s="35">
        <v>33202</v>
      </c>
      <c r="B137" s="36" t="s">
        <v>120</v>
      </c>
      <c r="C137" s="41">
        <v>2.2599999999999999E-4</v>
      </c>
      <c r="D137" s="41">
        <v>1.8359999999999999E-4</v>
      </c>
      <c r="E137" s="37">
        <v>1793183.666</v>
      </c>
      <c r="F137" s="37"/>
      <c r="G137" s="38">
        <v>38872.903999999995</v>
      </c>
      <c r="H137" s="38">
        <v>854975.402</v>
      </c>
      <c r="I137" s="38">
        <v>283295.97200000001</v>
      </c>
      <c r="J137" s="37">
        <v>191729.51576202954</v>
      </c>
      <c r="K137" s="37"/>
      <c r="L137" s="38">
        <v>58664.401999999995</v>
      </c>
      <c r="M137" s="38">
        <v>612296.82799999998</v>
      </c>
      <c r="N137" s="38">
        <v>0</v>
      </c>
      <c r="O137" s="37">
        <v>0</v>
      </c>
      <c r="P137" s="37"/>
      <c r="Q137" s="38">
        <v>483244.95199999999</v>
      </c>
      <c r="R137" s="39">
        <v>81047.786160327771</v>
      </c>
      <c r="S137" s="39">
        <v>564292.73816032778</v>
      </c>
    </row>
    <row r="138" spans="1:19">
      <c r="A138" s="35">
        <v>33203</v>
      </c>
      <c r="B138" s="36" t="s">
        <v>121</v>
      </c>
      <c r="C138" s="41">
        <v>1.418E-4</v>
      </c>
      <c r="D138" s="41">
        <v>1.3540000000000001E-4</v>
      </c>
      <c r="E138" s="37">
        <v>1125103.7338</v>
      </c>
      <c r="F138" s="37"/>
      <c r="G138" s="38">
        <v>24390.1672</v>
      </c>
      <c r="H138" s="38">
        <v>536440.3186</v>
      </c>
      <c r="I138" s="38">
        <v>177749.41959999999</v>
      </c>
      <c r="J138" s="37">
        <v>23477.721636337523</v>
      </c>
      <c r="K138" s="37"/>
      <c r="L138" s="38">
        <v>36808.018600000003</v>
      </c>
      <c r="M138" s="38">
        <v>384175.62040000001</v>
      </c>
      <c r="N138" s="38">
        <v>0</v>
      </c>
      <c r="O138" s="37">
        <v>37857.700798663638</v>
      </c>
      <c r="P138" s="37"/>
      <c r="Q138" s="38">
        <v>303204.1336</v>
      </c>
      <c r="R138" s="39">
        <v>800.81802988076015</v>
      </c>
      <c r="S138" s="39">
        <v>304004.95162988076</v>
      </c>
    </row>
    <row r="139" spans="1:19">
      <c r="A139" s="35">
        <v>33204</v>
      </c>
      <c r="B139" s="36" t="s">
        <v>122</v>
      </c>
      <c r="C139" s="41">
        <v>4.6000000000000001E-4</v>
      </c>
      <c r="D139" s="41">
        <v>4.4210000000000001E-4</v>
      </c>
      <c r="E139" s="37">
        <v>3649842.8600000003</v>
      </c>
      <c r="F139" s="37"/>
      <c r="G139" s="38">
        <v>79121.84</v>
      </c>
      <c r="H139" s="38">
        <v>1740215.4200000002</v>
      </c>
      <c r="I139" s="38">
        <v>576620.12</v>
      </c>
      <c r="J139" s="37">
        <v>11768.844473051258</v>
      </c>
      <c r="K139" s="37"/>
      <c r="L139" s="38">
        <v>119405.42</v>
      </c>
      <c r="M139" s="38">
        <v>1246267.8800000001</v>
      </c>
      <c r="N139" s="38">
        <v>0</v>
      </c>
      <c r="O139" s="37">
        <v>42535.181901392381</v>
      </c>
      <c r="P139" s="37"/>
      <c r="Q139" s="38">
        <v>983595.92</v>
      </c>
      <c r="R139" s="39">
        <v>-22445.029060515946</v>
      </c>
      <c r="S139" s="39">
        <v>961150.89093948412</v>
      </c>
    </row>
    <row r="140" spans="1:19">
      <c r="A140" s="35">
        <v>33205</v>
      </c>
      <c r="B140" s="36" t="s">
        <v>123</v>
      </c>
      <c r="C140" s="41">
        <v>1.3364E-3</v>
      </c>
      <c r="D140" s="41">
        <v>1.2955E-3</v>
      </c>
      <c r="E140" s="37">
        <v>10603586.952399999</v>
      </c>
      <c r="F140" s="37"/>
      <c r="G140" s="38">
        <v>229866.14559999999</v>
      </c>
      <c r="H140" s="38">
        <v>5055704.1027999995</v>
      </c>
      <c r="I140" s="38">
        <v>1675206.8007999999</v>
      </c>
      <c r="J140" s="37">
        <v>377331.23666370689</v>
      </c>
      <c r="K140" s="37"/>
      <c r="L140" s="38">
        <v>346898.70279999997</v>
      </c>
      <c r="M140" s="38">
        <v>3620679.1192000001</v>
      </c>
      <c r="N140" s="38">
        <v>0</v>
      </c>
      <c r="O140" s="37">
        <v>0</v>
      </c>
      <c r="P140" s="37"/>
      <c r="Q140" s="38">
        <v>2857559.9728000001</v>
      </c>
      <c r="R140" s="39">
        <v>153366.91984629162</v>
      </c>
      <c r="S140" s="39">
        <v>3010926.8926462918</v>
      </c>
    </row>
    <row r="141" spans="1:19">
      <c r="A141" s="35">
        <v>33206</v>
      </c>
      <c r="B141" s="36" t="s">
        <v>124</v>
      </c>
      <c r="C141" s="41">
        <v>1.1349999999999999E-4</v>
      </c>
      <c r="D141" s="41">
        <v>1.032E-4</v>
      </c>
      <c r="E141" s="37">
        <v>900559.05349999992</v>
      </c>
      <c r="F141" s="37"/>
      <c r="G141" s="38">
        <v>19522.453999999998</v>
      </c>
      <c r="H141" s="38">
        <v>429379.23949999997</v>
      </c>
      <c r="I141" s="38">
        <v>142274.747</v>
      </c>
      <c r="J141" s="37">
        <v>45731.401903850056</v>
      </c>
      <c r="K141" s="37"/>
      <c r="L141" s="38">
        <v>29461.9895</v>
      </c>
      <c r="M141" s="38">
        <v>307503.05299999996</v>
      </c>
      <c r="N141" s="38">
        <v>0</v>
      </c>
      <c r="O141" s="37">
        <v>7432.6948089086809</v>
      </c>
      <c r="P141" s="37"/>
      <c r="Q141" s="38">
        <v>242691.60199999998</v>
      </c>
      <c r="R141" s="39">
        <v>21081.052538942196</v>
      </c>
      <c r="S141" s="39">
        <v>263772.65453894215</v>
      </c>
    </row>
    <row r="142" spans="1:19">
      <c r="A142" s="35">
        <v>33207</v>
      </c>
      <c r="B142" s="36" t="s">
        <v>343</v>
      </c>
      <c r="C142" s="41">
        <v>3.0190000000000002E-4</v>
      </c>
      <c r="D142" s="41">
        <v>2.231E-4</v>
      </c>
      <c r="E142" s="37">
        <v>2395407.7379000001</v>
      </c>
      <c r="F142" s="37"/>
      <c r="G142" s="38">
        <v>51928.007600000004</v>
      </c>
      <c r="H142" s="38">
        <v>1142110.9463000002</v>
      </c>
      <c r="I142" s="38">
        <v>378438.29180000001</v>
      </c>
      <c r="J142" s="37">
        <v>654132.13752045273</v>
      </c>
      <c r="K142" s="37"/>
      <c r="L142" s="38">
        <v>78366.296300000002</v>
      </c>
      <c r="M142" s="38">
        <v>817931.02820000006</v>
      </c>
      <c r="N142" s="38">
        <v>0</v>
      </c>
      <c r="O142" s="37">
        <v>0</v>
      </c>
      <c r="P142" s="37"/>
      <c r="Q142" s="38">
        <v>645538.27880000009</v>
      </c>
      <c r="R142" s="39">
        <v>288725.07662681281</v>
      </c>
      <c r="S142" s="39">
        <v>934263.35542681289</v>
      </c>
    </row>
    <row r="143" spans="1:19">
      <c r="A143" s="35">
        <v>33208</v>
      </c>
      <c r="B143" s="36" t="s">
        <v>344</v>
      </c>
      <c r="C143" s="41">
        <v>0</v>
      </c>
      <c r="D143" s="41">
        <v>3.6999999999999998E-5</v>
      </c>
      <c r="E143" s="37">
        <v>0</v>
      </c>
      <c r="F143" s="37"/>
      <c r="G143" s="38">
        <v>0</v>
      </c>
      <c r="H143" s="38">
        <v>0</v>
      </c>
      <c r="I143" s="38">
        <v>0</v>
      </c>
      <c r="J143" s="37">
        <v>58048.478056399137</v>
      </c>
      <c r="K143" s="37"/>
      <c r="L143" s="38">
        <v>0</v>
      </c>
      <c r="M143" s="38">
        <v>0</v>
      </c>
      <c r="N143" s="38">
        <v>0</v>
      </c>
      <c r="O143" s="37">
        <v>144481.01313307346</v>
      </c>
      <c r="P143" s="37"/>
      <c r="Q143" s="38">
        <v>0</v>
      </c>
      <c r="R143" s="39">
        <v>-13086.191243929621</v>
      </c>
      <c r="S143" s="39">
        <v>-13086.191243929621</v>
      </c>
    </row>
    <row r="144" spans="1:19">
      <c r="A144" s="35">
        <v>33209</v>
      </c>
      <c r="B144" s="36" t="s">
        <v>345</v>
      </c>
      <c r="C144" s="41">
        <v>7.6600000000000005E-5</v>
      </c>
      <c r="D144" s="41">
        <v>6.5599999999999995E-5</v>
      </c>
      <c r="E144" s="37">
        <v>607778.18060000008</v>
      </c>
      <c r="F144" s="37"/>
      <c r="G144" s="38">
        <v>13175.5064</v>
      </c>
      <c r="H144" s="38">
        <v>289783.69820000004</v>
      </c>
      <c r="I144" s="38">
        <v>96019.785200000013</v>
      </c>
      <c r="J144" s="37">
        <v>149677.67687226401</v>
      </c>
      <c r="K144" s="37"/>
      <c r="L144" s="38">
        <v>19883.5982</v>
      </c>
      <c r="M144" s="38">
        <v>207530.69480000003</v>
      </c>
      <c r="N144" s="38">
        <v>0</v>
      </c>
      <c r="O144" s="37">
        <v>0</v>
      </c>
      <c r="P144" s="37"/>
      <c r="Q144" s="38">
        <v>163790.10320000001</v>
      </c>
      <c r="R144" s="39">
        <v>80328.566827805102</v>
      </c>
      <c r="S144" s="39">
        <v>244118.67002780511</v>
      </c>
    </row>
    <row r="145" spans="1:19">
      <c r="A145" s="35">
        <v>33300</v>
      </c>
      <c r="B145" s="36" t="s">
        <v>125</v>
      </c>
      <c r="C145" s="41">
        <v>2.2932999999999999E-3</v>
      </c>
      <c r="D145" s="41">
        <v>2.2869000000000001E-3</v>
      </c>
      <c r="E145" s="37">
        <v>18196053.545299999</v>
      </c>
      <c r="F145" s="37"/>
      <c r="G145" s="38">
        <v>394456.7732</v>
      </c>
      <c r="H145" s="38">
        <v>8675730.4840999991</v>
      </c>
      <c r="I145" s="38">
        <v>2874702.0025999998</v>
      </c>
      <c r="J145" s="37">
        <v>0</v>
      </c>
      <c r="K145" s="37"/>
      <c r="L145" s="38">
        <v>595287.93409999995</v>
      </c>
      <c r="M145" s="38">
        <v>6213187.2374</v>
      </c>
      <c r="N145" s="38">
        <v>0</v>
      </c>
      <c r="O145" s="37">
        <v>182173.36937919655</v>
      </c>
      <c r="P145" s="37"/>
      <c r="Q145" s="38">
        <v>4903653.3115999997</v>
      </c>
      <c r="R145" s="39">
        <v>-183983.33008738494</v>
      </c>
      <c r="S145" s="39">
        <v>4719669.9815126145</v>
      </c>
    </row>
    <row r="146" spans="1:19">
      <c r="A146" s="35">
        <v>33305</v>
      </c>
      <c r="B146" s="36" t="s">
        <v>126</v>
      </c>
      <c r="C146" s="41">
        <v>5.6919999999999996E-4</v>
      </c>
      <c r="D146" s="41">
        <v>6.0360000000000003E-4</v>
      </c>
      <c r="E146" s="37">
        <v>4516283.8171999995</v>
      </c>
      <c r="F146" s="37"/>
      <c r="G146" s="38">
        <v>97904.676799999987</v>
      </c>
      <c r="H146" s="38">
        <v>2153327.4283999996</v>
      </c>
      <c r="I146" s="38">
        <v>713504.72239999997</v>
      </c>
      <c r="J146" s="37">
        <v>26876.755321603781</v>
      </c>
      <c r="K146" s="37"/>
      <c r="L146" s="38">
        <v>147751.22839999999</v>
      </c>
      <c r="M146" s="38">
        <v>1542121.0375999999</v>
      </c>
      <c r="N146" s="38">
        <v>0</v>
      </c>
      <c r="O146" s="37">
        <v>61681.162334501976</v>
      </c>
      <c r="P146" s="37"/>
      <c r="Q146" s="38">
        <v>1217093.0384</v>
      </c>
      <c r="R146" s="39">
        <v>-40814.60888848325</v>
      </c>
      <c r="S146" s="39">
        <v>1176278.4295115168</v>
      </c>
    </row>
    <row r="147" spans="1:19">
      <c r="A147" s="35">
        <v>33400</v>
      </c>
      <c r="B147" s="36" t="s">
        <v>127</v>
      </c>
      <c r="C147" s="41">
        <v>2.0501200000000001E-2</v>
      </c>
      <c r="D147" s="41">
        <v>2.05119E-2</v>
      </c>
      <c r="E147" s="37">
        <v>162665561.8292</v>
      </c>
      <c r="F147" s="37"/>
      <c r="G147" s="38">
        <v>3526288.4048000001</v>
      </c>
      <c r="H147" s="38">
        <v>77557618.192400008</v>
      </c>
      <c r="I147" s="38">
        <v>25698705.226399999</v>
      </c>
      <c r="J147" s="37">
        <v>1203319.7017130244</v>
      </c>
      <c r="K147" s="37"/>
      <c r="L147" s="38">
        <v>5321639.9923999999</v>
      </c>
      <c r="M147" s="38">
        <v>55543450.133600004</v>
      </c>
      <c r="N147" s="38">
        <v>0</v>
      </c>
      <c r="O147" s="37">
        <v>308251.26187498681</v>
      </c>
      <c r="P147" s="37"/>
      <c r="Q147" s="38">
        <v>43836731.902400002</v>
      </c>
      <c r="R147" s="39">
        <v>686706.14139585604</v>
      </c>
      <c r="S147" s="39">
        <v>44523438.043795861</v>
      </c>
    </row>
    <row r="148" spans="1:19">
      <c r="A148" s="35">
        <v>33402</v>
      </c>
      <c r="B148" s="36" t="s">
        <v>128</v>
      </c>
      <c r="C148" s="41">
        <v>1.6369999999999999E-4</v>
      </c>
      <c r="D148" s="41">
        <v>1.585E-4</v>
      </c>
      <c r="E148" s="37">
        <v>1298867.9916999999</v>
      </c>
      <c r="F148" s="37"/>
      <c r="G148" s="38">
        <v>28157.054799999998</v>
      </c>
      <c r="H148" s="38">
        <v>619289.70490000001</v>
      </c>
      <c r="I148" s="38">
        <v>205201.5514</v>
      </c>
      <c r="J148" s="37">
        <v>24969.296958520874</v>
      </c>
      <c r="K148" s="37"/>
      <c r="L148" s="38">
        <v>42492.7549</v>
      </c>
      <c r="M148" s="38">
        <v>443508.80859999999</v>
      </c>
      <c r="N148" s="38">
        <v>0</v>
      </c>
      <c r="O148" s="37">
        <v>2495.0853270064454</v>
      </c>
      <c r="P148" s="37"/>
      <c r="Q148" s="38">
        <v>350031.85239999997</v>
      </c>
      <c r="R148" s="39">
        <v>18709.598162902163</v>
      </c>
      <c r="S148" s="39">
        <v>368741.45056290214</v>
      </c>
    </row>
    <row r="149" spans="1:19">
      <c r="A149" s="35">
        <v>33403</v>
      </c>
      <c r="B149" s="36" t="s">
        <v>458</v>
      </c>
      <c r="C149" s="41">
        <v>0</v>
      </c>
      <c r="D149" s="41">
        <v>0</v>
      </c>
      <c r="E149" s="37">
        <v>0</v>
      </c>
      <c r="F149" s="37"/>
      <c r="G149" s="38">
        <v>0</v>
      </c>
      <c r="H149" s="38">
        <v>0</v>
      </c>
      <c r="I149" s="38">
        <v>0</v>
      </c>
      <c r="J149" s="37">
        <v>0</v>
      </c>
      <c r="K149" s="37"/>
      <c r="L149" s="38">
        <v>0</v>
      </c>
      <c r="M149" s="38">
        <v>0</v>
      </c>
      <c r="N149" s="38">
        <v>0</v>
      </c>
      <c r="O149" s="37">
        <v>40050.981294363257</v>
      </c>
      <c r="P149" s="37"/>
      <c r="Q149" s="38">
        <v>0</v>
      </c>
      <c r="R149" s="39">
        <v>-50697.444676409184</v>
      </c>
      <c r="S149" s="39">
        <v>-50697.444676409184</v>
      </c>
    </row>
    <row r="150" spans="1:19">
      <c r="A150" s="35">
        <v>33405</v>
      </c>
      <c r="B150" s="36" t="s">
        <v>129</v>
      </c>
      <c r="C150" s="41">
        <v>1.9762E-3</v>
      </c>
      <c r="D150" s="41">
        <v>2.0352E-3</v>
      </c>
      <c r="E150" s="37">
        <v>15680042.304199999</v>
      </c>
      <c r="F150" s="37"/>
      <c r="G150" s="38">
        <v>339914.30479999998</v>
      </c>
      <c r="H150" s="38">
        <v>7476116.7674000002</v>
      </c>
      <c r="I150" s="38">
        <v>2477210.1764000002</v>
      </c>
      <c r="J150" s="37">
        <v>320892.40493505436</v>
      </c>
      <c r="K150" s="37"/>
      <c r="L150" s="38">
        <v>512976.0674</v>
      </c>
      <c r="M150" s="38">
        <v>5354075.1836000001</v>
      </c>
      <c r="N150" s="38">
        <v>0</v>
      </c>
      <c r="O150" s="37">
        <v>93547.771307919422</v>
      </c>
      <c r="P150" s="37"/>
      <c r="Q150" s="38">
        <v>4225613.6024000002</v>
      </c>
      <c r="R150" s="39">
        <v>244127.32925379771</v>
      </c>
      <c r="S150" s="39">
        <v>4469740.9316537976</v>
      </c>
    </row>
    <row r="151" spans="1:19">
      <c r="A151" s="42">
        <v>33500</v>
      </c>
      <c r="B151" s="36" t="s">
        <v>130</v>
      </c>
      <c r="C151" s="41">
        <v>3.2347999999999999E-3</v>
      </c>
      <c r="D151" s="41">
        <v>3.3923E-3</v>
      </c>
      <c r="E151" s="37">
        <v>25666329.746799998</v>
      </c>
      <c r="F151" s="37"/>
      <c r="G151" s="38">
        <v>556398.5392</v>
      </c>
      <c r="H151" s="38">
        <v>12237497.479599999</v>
      </c>
      <c r="I151" s="38">
        <v>4054892.9655999998</v>
      </c>
      <c r="J151" s="37">
        <v>301695.69460020238</v>
      </c>
      <c r="K151" s="37"/>
      <c r="L151" s="38">
        <v>839679.67960000003</v>
      </c>
      <c r="M151" s="38">
        <v>8763972.4744000006</v>
      </c>
      <c r="N151" s="38">
        <v>0</v>
      </c>
      <c r="O151" s="37">
        <v>825093.6540750002</v>
      </c>
      <c r="P151" s="37"/>
      <c r="Q151" s="38">
        <v>6916817.5696</v>
      </c>
      <c r="R151" s="39">
        <v>-51888.479926109227</v>
      </c>
      <c r="S151" s="39">
        <v>6864929.0896738907</v>
      </c>
    </row>
    <row r="152" spans="1:19">
      <c r="A152" s="42">
        <v>33501</v>
      </c>
      <c r="B152" s="36" t="s">
        <v>131</v>
      </c>
      <c r="C152" s="41">
        <v>7.8100000000000001E-5</v>
      </c>
      <c r="D152" s="41">
        <v>7.0699999999999997E-5</v>
      </c>
      <c r="E152" s="37">
        <v>619679.84210000001</v>
      </c>
      <c r="F152" s="37"/>
      <c r="G152" s="38">
        <v>13433.5124</v>
      </c>
      <c r="H152" s="38">
        <v>295458.3137</v>
      </c>
      <c r="I152" s="38">
        <v>97900.068199999994</v>
      </c>
      <c r="J152" s="37">
        <v>25004.467906073733</v>
      </c>
      <c r="K152" s="37"/>
      <c r="L152" s="38">
        <v>20272.9637</v>
      </c>
      <c r="M152" s="38">
        <v>211594.61180000001</v>
      </c>
      <c r="N152" s="38">
        <v>0</v>
      </c>
      <c r="O152" s="37">
        <v>4893.2827641263175</v>
      </c>
      <c r="P152" s="37"/>
      <c r="Q152" s="38">
        <v>166997.48120000001</v>
      </c>
      <c r="R152" s="39">
        <v>5028.6152164119248</v>
      </c>
      <c r="S152" s="39">
        <v>172026.09641641192</v>
      </c>
    </row>
    <row r="153" spans="1:19">
      <c r="A153" s="42">
        <v>33600</v>
      </c>
      <c r="B153" s="36" t="s">
        <v>132</v>
      </c>
      <c r="C153" s="41">
        <v>1.0969400000000001E-2</v>
      </c>
      <c r="D153" s="41">
        <v>1.0871499999999999E-2</v>
      </c>
      <c r="E153" s="37">
        <v>87036057.105400011</v>
      </c>
      <c r="F153" s="37"/>
      <c r="G153" s="38">
        <v>1886780.6776000001</v>
      </c>
      <c r="H153" s="38">
        <v>41498084.843800001</v>
      </c>
      <c r="I153" s="38">
        <v>13750384.2268</v>
      </c>
      <c r="J153" s="37">
        <v>683032.84533710545</v>
      </c>
      <c r="K153" s="37"/>
      <c r="L153" s="38">
        <v>2847403.9438</v>
      </c>
      <c r="M153" s="38">
        <v>29719154.093200002</v>
      </c>
      <c r="N153" s="38">
        <v>0</v>
      </c>
      <c r="O153" s="37">
        <v>392092.5952265244</v>
      </c>
      <c r="P153" s="37"/>
      <c r="Q153" s="38">
        <v>23455341.4888</v>
      </c>
      <c r="R153" s="39">
        <v>46873.369743288495</v>
      </c>
      <c r="S153" s="39">
        <v>23502214.858543288</v>
      </c>
    </row>
    <row r="154" spans="1:19">
      <c r="A154" s="35">
        <v>33605</v>
      </c>
      <c r="B154" s="36" t="s">
        <v>133</v>
      </c>
      <c r="C154" s="41">
        <v>1.4507999999999999E-3</v>
      </c>
      <c r="D154" s="41">
        <v>1.4801E-3</v>
      </c>
      <c r="E154" s="37">
        <v>11511287.002799999</v>
      </c>
      <c r="F154" s="37"/>
      <c r="G154" s="38">
        <v>249543.4032</v>
      </c>
      <c r="H154" s="38">
        <v>5488488.1115999995</v>
      </c>
      <c r="I154" s="38">
        <v>1818609.7175999999</v>
      </c>
      <c r="J154" s="37">
        <v>166423.77323867011</v>
      </c>
      <c r="K154" s="37"/>
      <c r="L154" s="38">
        <v>376594.31159999996</v>
      </c>
      <c r="M154" s="38">
        <v>3930620.5223999997</v>
      </c>
      <c r="N154" s="38">
        <v>0</v>
      </c>
      <c r="O154" s="37">
        <v>0</v>
      </c>
      <c r="P154" s="37"/>
      <c r="Q154" s="38">
        <v>3102176.0015999996</v>
      </c>
      <c r="R154" s="39">
        <v>83936.02497660357</v>
      </c>
      <c r="S154" s="39">
        <v>3186112.0265766033</v>
      </c>
    </row>
    <row r="155" spans="1:19">
      <c r="A155" s="35">
        <v>33700</v>
      </c>
      <c r="B155" s="36" t="s">
        <v>134</v>
      </c>
      <c r="C155" s="41">
        <v>7.5849999999999995E-4</v>
      </c>
      <c r="D155" s="41">
        <v>7.9049999999999997E-4</v>
      </c>
      <c r="E155" s="37">
        <v>6018273.4984999998</v>
      </c>
      <c r="F155" s="37"/>
      <c r="G155" s="38">
        <v>130465.03399999999</v>
      </c>
      <c r="H155" s="38">
        <v>2869463.9044999997</v>
      </c>
      <c r="I155" s="38">
        <v>950796.43699999992</v>
      </c>
      <c r="J155" s="37">
        <v>14450.291585720623</v>
      </c>
      <c r="K155" s="37"/>
      <c r="L155" s="38">
        <v>196889.15449999998</v>
      </c>
      <c r="M155" s="38">
        <v>2054987.3629999999</v>
      </c>
      <c r="N155" s="38">
        <v>0</v>
      </c>
      <c r="O155" s="37">
        <v>226720.33580679289</v>
      </c>
      <c r="P155" s="37"/>
      <c r="Q155" s="38">
        <v>1621864.142</v>
      </c>
      <c r="R155" s="39">
        <v>-68289.88617675165</v>
      </c>
      <c r="S155" s="39">
        <v>1553574.2558232483</v>
      </c>
    </row>
    <row r="156" spans="1:19">
      <c r="A156" s="35">
        <v>33800</v>
      </c>
      <c r="B156" s="36" t="s">
        <v>135</v>
      </c>
      <c r="C156" s="41">
        <v>5.8359999999999998E-4</v>
      </c>
      <c r="D156" s="41">
        <v>5.8219999999999995E-4</v>
      </c>
      <c r="E156" s="37">
        <v>4630539.7675999999</v>
      </c>
      <c r="F156" s="37"/>
      <c r="G156" s="38">
        <v>100381.5344</v>
      </c>
      <c r="H156" s="38">
        <v>2207803.7371999999</v>
      </c>
      <c r="I156" s="38">
        <v>731555.43920000002</v>
      </c>
      <c r="J156" s="37">
        <v>43439.745063518974</v>
      </c>
      <c r="K156" s="37"/>
      <c r="L156" s="38">
        <v>151489.1372</v>
      </c>
      <c r="M156" s="38">
        <v>1581134.6407999999</v>
      </c>
      <c r="N156" s="38">
        <v>0</v>
      </c>
      <c r="O156" s="37">
        <v>18601.600571292947</v>
      </c>
      <c r="P156" s="37"/>
      <c r="Q156" s="38">
        <v>1247883.8672</v>
      </c>
      <c r="R156" s="39">
        <v>10609.03350772641</v>
      </c>
      <c r="S156" s="39">
        <v>1258492.9007077264</v>
      </c>
    </row>
    <row r="157" spans="1:19">
      <c r="A157" s="35">
        <v>33900</v>
      </c>
      <c r="B157" s="36" t="s">
        <v>136</v>
      </c>
      <c r="C157" s="41">
        <v>2.9142999999999999E-3</v>
      </c>
      <c r="D157" s="41">
        <v>3.0546000000000002E-3</v>
      </c>
      <c r="E157" s="37">
        <v>23123341.406300001</v>
      </c>
      <c r="F157" s="37"/>
      <c r="G157" s="38">
        <v>501271.25719999999</v>
      </c>
      <c r="H157" s="38">
        <v>11025021.301099999</v>
      </c>
      <c r="I157" s="38">
        <v>3653139.1645999998</v>
      </c>
      <c r="J157" s="37">
        <v>163761.09585167046</v>
      </c>
      <c r="K157" s="37"/>
      <c r="L157" s="38">
        <v>756485.25109999999</v>
      </c>
      <c r="M157" s="38">
        <v>7895648.8753999993</v>
      </c>
      <c r="N157" s="38">
        <v>0</v>
      </c>
      <c r="O157" s="37">
        <v>692160.03655294247</v>
      </c>
      <c r="P157" s="37"/>
      <c r="Q157" s="38">
        <v>6231507.8035999993</v>
      </c>
      <c r="R157" s="39">
        <v>-250325.21653632764</v>
      </c>
      <c r="S157" s="39">
        <v>5981182.587063672</v>
      </c>
    </row>
    <row r="158" spans="1:19">
      <c r="A158" s="35">
        <v>34000</v>
      </c>
      <c r="B158" s="36" t="s">
        <v>137</v>
      </c>
      <c r="C158" s="41">
        <v>1.3129999999999999E-3</v>
      </c>
      <c r="D158" s="41">
        <v>1.3045000000000001E-3</v>
      </c>
      <c r="E158" s="37">
        <v>10417921.033</v>
      </c>
      <c r="F158" s="37"/>
      <c r="G158" s="38">
        <v>225841.25199999998</v>
      </c>
      <c r="H158" s="38">
        <v>4967180.1009999998</v>
      </c>
      <c r="I158" s="38">
        <v>1645874.3859999999</v>
      </c>
      <c r="J158" s="37">
        <v>0</v>
      </c>
      <c r="K158" s="37"/>
      <c r="L158" s="38">
        <v>340824.60099999997</v>
      </c>
      <c r="M158" s="38">
        <v>3557282.014</v>
      </c>
      <c r="N158" s="38">
        <v>0</v>
      </c>
      <c r="O158" s="37">
        <v>326466.48649917485</v>
      </c>
      <c r="P158" s="37"/>
      <c r="Q158" s="38">
        <v>2807524.8759999997</v>
      </c>
      <c r="R158" s="39">
        <v>-191244.31858422182</v>
      </c>
      <c r="S158" s="39">
        <v>2616280.5574157778</v>
      </c>
    </row>
    <row r="159" spans="1:19">
      <c r="A159" s="35">
        <v>34100</v>
      </c>
      <c r="B159" s="36" t="s">
        <v>138</v>
      </c>
      <c r="C159" s="41">
        <v>2.94278E-2</v>
      </c>
      <c r="D159" s="41">
        <v>2.9814299999999998E-2</v>
      </c>
      <c r="E159" s="37">
        <v>233493142.85980001</v>
      </c>
      <c r="F159" s="37"/>
      <c r="G159" s="38">
        <v>5061699.3112000003</v>
      </c>
      <c r="H159" s="38">
        <v>111327633.3406</v>
      </c>
      <c r="I159" s="38">
        <v>36888394.711599998</v>
      </c>
      <c r="J159" s="37">
        <v>152410.1838676889</v>
      </c>
      <c r="K159" s="37"/>
      <c r="L159" s="38">
        <v>7638780.0405999999</v>
      </c>
      <c r="M159" s="38">
        <v>79728091.128399998</v>
      </c>
      <c r="N159" s="38">
        <v>0</v>
      </c>
      <c r="O159" s="37">
        <v>7205310.3308384698</v>
      </c>
      <c r="P159" s="37"/>
      <c r="Q159" s="38">
        <v>62924052.205600001</v>
      </c>
      <c r="R159" s="39">
        <v>-2659808.4494670229</v>
      </c>
      <c r="S159" s="39">
        <v>60264243.756132975</v>
      </c>
    </row>
    <row r="160" spans="1:19">
      <c r="A160" s="35">
        <v>34105</v>
      </c>
      <c r="B160" s="36" t="s">
        <v>139</v>
      </c>
      <c r="C160" s="41">
        <v>2.5642999999999998E-3</v>
      </c>
      <c r="D160" s="41">
        <v>2.5124000000000001E-3</v>
      </c>
      <c r="E160" s="37">
        <v>20346287.056299999</v>
      </c>
      <c r="F160" s="37"/>
      <c r="G160" s="38">
        <v>441069.85719999997</v>
      </c>
      <c r="H160" s="38">
        <v>9700944.3510999996</v>
      </c>
      <c r="I160" s="38">
        <v>3214406.4645999996</v>
      </c>
      <c r="J160" s="37">
        <v>328043.7923249983</v>
      </c>
      <c r="K160" s="37"/>
      <c r="L160" s="38">
        <v>665633.30109999992</v>
      </c>
      <c r="M160" s="38">
        <v>6947401.5753999995</v>
      </c>
      <c r="N160" s="38">
        <v>0</v>
      </c>
      <c r="O160" s="37">
        <v>370843.37847336731</v>
      </c>
      <c r="P160" s="37"/>
      <c r="Q160" s="38">
        <v>5483119.6036</v>
      </c>
      <c r="R160" s="39">
        <v>-62710.252753772947</v>
      </c>
      <c r="S160" s="39">
        <v>5420409.3508462273</v>
      </c>
    </row>
    <row r="161" spans="1:19">
      <c r="A161" s="35">
        <v>34200</v>
      </c>
      <c r="B161" s="36" t="s">
        <v>140</v>
      </c>
      <c r="C161" s="41">
        <v>9.6480000000000003E-4</v>
      </c>
      <c r="D161" s="41">
        <v>1.1073999999999999E-3</v>
      </c>
      <c r="E161" s="37">
        <v>7655148.6768000005</v>
      </c>
      <c r="F161" s="37"/>
      <c r="G161" s="38">
        <v>165949.45920000001</v>
      </c>
      <c r="H161" s="38">
        <v>3649912.6896000002</v>
      </c>
      <c r="I161" s="38">
        <v>1209398.0256000001</v>
      </c>
      <c r="J161" s="37">
        <v>0</v>
      </c>
      <c r="K161" s="37"/>
      <c r="L161" s="38">
        <v>250439.88959999999</v>
      </c>
      <c r="M161" s="38">
        <v>2613911.4144000001</v>
      </c>
      <c r="N161" s="38">
        <v>0</v>
      </c>
      <c r="O161" s="37">
        <v>1345248.1935994055</v>
      </c>
      <c r="P161" s="37"/>
      <c r="Q161" s="38">
        <v>2062985.5296</v>
      </c>
      <c r="R161" s="39">
        <v>-634504.66966197116</v>
      </c>
      <c r="S161" s="39">
        <v>1428480.8599380287</v>
      </c>
    </row>
    <row r="162" spans="1:19">
      <c r="A162" s="35">
        <v>34205</v>
      </c>
      <c r="B162" s="36" t="s">
        <v>141</v>
      </c>
      <c r="C162" s="41">
        <v>4.6109999999999999E-4</v>
      </c>
      <c r="D162" s="41">
        <v>4.4920000000000002E-4</v>
      </c>
      <c r="E162" s="37">
        <v>3658570.7450999999</v>
      </c>
      <c r="F162" s="37"/>
      <c r="G162" s="38">
        <v>79311.044399999999</v>
      </c>
      <c r="H162" s="38">
        <v>1744376.8047</v>
      </c>
      <c r="I162" s="38">
        <v>577998.99419999996</v>
      </c>
      <c r="J162" s="37">
        <v>93740.624624999851</v>
      </c>
      <c r="K162" s="37"/>
      <c r="L162" s="38">
        <v>119690.9547</v>
      </c>
      <c r="M162" s="38">
        <v>1249248.0858</v>
      </c>
      <c r="N162" s="38">
        <v>0</v>
      </c>
      <c r="O162" s="37">
        <v>76040.835875730903</v>
      </c>
      <c r="P162" s="37"/>
      <c r="Q162" s="38">
        <v>985947.99719999998</v>
      </c>
      <c r="R162" s="39">
        <v>-6558.1279249805084</v>
      </c>
      <c r="S162" s="39">
        <v>979389.8692750195</v>
      </c>
    </row>
    <row r="163" spans="1:19">
      <c r="A163" s="35">
        <v>34220</v>
      </c>
      <c r="B163" s="36" t="s">
        <v>142</v>
      </c>
      <c r="C163" s="41">
        <v>1.0878000000000001E-3</v>
      </c>
      <c r="D163" s="41">
        <v>1.0677E-3</v>
      </c>
      <c r="E163" s="37">
        <v>8631084.9198000003</v>
      </c>
      <c r="F163" s="37"/>
      <c r="G163" s="38">
        <v>187105.95120000001</v>
      </c>
      <c r="H163" s="38">
        <v>4115231.1606000005</v>
      </c>
      <c r="I163" s="38">
        <v>1363581.2316000001</v>
      </c>
      <c r="J163" s="37">
        <v>174022.82301109747</v>
      </c>
      <c r="K163" s="37"/>
      <c r="L163" s="38">
        <v>282367.86060000001</v>
      </c>
      <c r="M163" s="38">
        <v>2947152.6084000003</v>
      </c>
      <c r="N163" s="38">
        <v>0</v>
      </c>
      <c r="O163" s="37">
        <v>5416.3960572790693</v>
      </c>
      <c r="P163" s="37"/>
      <c r="Q163" s="38">
        <v>2325990.5256000003</v>
      </c>
      <c r="R163" s="39">
        <v>57299.716151394612</v>
      </c>
      <c r="S163" s="39">
        <v>2383290.2417513947</v>
      </c>
    </row>
    <row r="164" spans="1:19">
      <c r="A164" s="35">
        <v>34230</v>
      </c>
      <c r="B164" s="36" t="s">
        <v>143</v>
      </c>
      <c r="C164" s="41">
        <v>4.3560000000000002E-4</v>
      </c>
      <c r="D164" s="41">
        <v>4.9019999999999999E-4</v>
      </c>
      <c r="E164" s="37">
        <v>3456242.4996000002</v>
      </c>
      <c r="F164" s="37"/>
      <c r="G164" s="38">
        <v>74924.9424</v>
      </c>
      <c r="H164" s="38">
        <v>1647908.3412000001</v>
      </c>
      <c r="I164" s="38">
        <v>546034.18319999997</v>
      </c>
      <c r="J164" s="37">
        <v>525.05493477045673</v>
      </c>
      <c r="K164" s="37"/>
      <c r="L164" s="38">
        <v>113071.7412</v>
      </c>
      <c r="M164" s="38">
        <v>1180161.4968000001</v>
      </c>
      <c r="N164" s="38">
        <v>0</v>
      </c>
      <c r="O164" s="37">
        <v>225084.23556539978</v>
      </c>
      <c r="P164" s="37"/>
      <c r="Q164" s="38">
        <v>931422.57120000001</v>
      </c>
      <c r="R164" s="39">
        <v>-77168.6700076665</v>
      </c>
      <c r="S164" s="39">
        <v>854253.90119233355</v>
      </c>
    </row>
    <row r="165" spans="1:19">
      <c r="A165" s="35">
        <v>34300</v>
      </c>
      <c r="B165" s="36" t="s">
        <v>144</v>
      </c>
      <c r="C165" s="41">
        <v>7.1383000000000002E-3</v>
      </c>
      <c r="D165" s="41">
        <v>7.0816000000000004E-3</v>
      </c>
      <c r="E165" s="37">
        <v>56638420.190300003</v>
      </c>
      <c r="F165" s="37"/>
      <c r="G165" s="38">
        <v>1227816.1532000001</v>
      </c>
      <c r="H165" s="38">
        <v>27004738.5491</v>
      </c>
      <c r="I165" s="38">
        <v>8948016.092600001</v>
      </c>
      <c r="J165" s="37">
        <v>339778.35202053131</v>
      </c>
      <c r="K165" s="37"/>
      <c r="L165" s="38">
        <v>1852938.4991000001</v>
      </c>
      <c r="M165" s="38">
        <v>19339639.147399999</v>
      </c>
      <c r="N165" s="38">
        <v>0</v>
      </c>
      <c r="O165" s="37">
        <v>1295206.8965532756</v>
      </c>
      <c r="P165" s="37"/>
      <c r="Q165" s="38">
        <v>15263484.251600001</v>
      </c>
      <c r="R165" s="39">
        <v>-222709.79169297416</v>
      </c>
      <c r="S165" s="39">
        <v>15040774.459907027</v>
      </c>
    </row>
    <row r="166" spans="1:19">
      <c r="A166" s="35">
        <v>34400</v>
      </c>
      <c r="B166" s="36" t="s">
        <v>145</v>
      </c>
      <c r="C166" s="41">
        <v>2.8241999999999998E-3</v>
      </c>
      <c r="D166" s="41">
        <v>2.9927E-3</v>
      </c>
      <c r="E166" s="37">
        <v>22408448.2722</v>
      </c>
      <c r="F166" s="37"/>
      <c r="G166" s="38">
        <v>485773.69679999998</v>
      </c>
      <c r="H166" s="38">
        <v>10684166.063399998</v>
      </c>
      <c r="I166" s="38">
        <v>3540196.8323999997</v>
      </c>
      <c r="J166" s="37">
        <v>52245.805322342938</v>
      </c>
      <c r="K166" s="37"/>
      <c r="L166" s="38">
        <v>733097.36339999991</v>
      </c>
      <c r="M166" s="38">
        <v>7651542.9275999991</v>
      </c>
      <c r="N166" s="38">
        <v>0</v>
      </c>
      <c r="O166" s="37">
        <v>926692.2131898572</v>
      </c>
      <c r="P166" s="37"/>
      <c r="Q166" s="38">
        <v>6038851.2983999997</v>
      </c>
      <c r="R166" s="39">
        <v>-323865.55342134426</v>
      </c>
      <c r="S166" s="39">
        <v>5714985.7449786551</v>
      </c>
    </row>
    <row r="167" spans="1:19">
      <c r="A167" s="35">
        <v>34405</v>
      </c>
      <c r="B167" s="36" t="s">
        <v>146</v>
      </c>
      <c r="C167" s="41">
        <v>5.6530000000000003E-4</v>
      </c>
      <c r="D167" s="41">
        <v>5.9949999999999999E-4</v>
      </c>
      <c r="E167" s="37">
        <v>4485339.4972999999</v>
      </c>
      <c r="F167" s="37"/>
      <c r="G167" s="38">
        <v>97233.861199999999</v>
      </c>
      <c r="H167" s="38">
        <v>2138573.4281000001</v>
      </c>
      <c r="I167" s="38">
        <v>708615.98660000006</v>
      </c>
      <c r="J167" s="37">
        <v>3818.4468485898847</v>
      </c>
      <c r="K167" s="37"/>
      <c r="L167" s="38">
        <v>146738.8781</v>
      </c>
      <c r="M167" s="38">
        <v>1531554.8534000001</v>
      </c>
      <c r="N167" s="38">
        <v>0</v>
      </c>
      <c r="O167" s="37">
        <v>217532.47432771412</v>
      </c>
      <c r="P167" s="37"/>
      <c r="Q167" s="38">
        <v>1208753.8556000001</v>
      </c>
      <c r="R167" s="39">
        <v>-86149.267867545568</v>
      </c>
      <c r="S167" s="39">
        <v>1122604.5877324545</v>
      </c>
    </row>
    <row r="168" spans="1:19">
      <c r="A168" s="35">
        <v>34500</v>
      </c>
      <c r="B168" s="36" t="s">
        <v>147</v>
      </c>
      <c r="C168" s="41">
        <v>5.0848000000000004E-3</v>
      </c>
      <c r="D168" s="41">
        <v>5.1397999999999999E-3</v>
      </c>
      <c r="E168" s="37">
        <v>40345045.596800007</v>
      </c>
      <c r="F168" s="37"/>
      <c r="G168" s="38">
        <v>874605.93920000002</v>
      </c>
      <c r="H168" s="38">
        <v>19236189.9296</v>
      </c>
      <c r="I168" s="38">
        <v>6373908.6656000009</v>
      </c>
      <c r="J168" s="37">
        <v>263504.94715555658</v>
      </c>
      <c r="K168" s="37"/>
      <c r="L168" s="38">
        <v>1319897.1296000001</v>
      </c>
      <c r="M168" s="38">
        <v>13776136.774400001</v>
      </c>
      <c r="N168" s="38">
        <v>0</v>
      </c>
      <c r="O168" s="37">
        <v>478708.06133328006</v>
      </c>
      <c r="P168" s="37"/>
      <c r="Q168" s="38">
        <v>10872583.7696</v>
      </c>
      <c r="R168" s="39">
        <v>-77098.798495682102</v>
      </c>
      <c r="S168" s="39">
        <v>10795484.971104318</v>
      </c>
    </row>
    <row r="169" spans="1:19">
      <c r="A169" s="35">
        <v>34501</v>
      </c>
      <c r="B169" s="36" t="s">
        <v>148</v>
      </c>
      <c r="C169" s="41">
        <v>6.1799999999999998E-5</v>
      </c>
      <c r="D169" s="41">
        <v>6.19E-5</v>
      </c>
      <c r="E169" s="37">
        <v>490348.45379999996</v>
      </c>
      <c r="F169" s="37"/>
      <c r="G169" s="38">
        <v>10629.8472</v>
      </c>
      <c r="H169" s="38">
        <v>233794.1586</v>
      </c>
      <c r="I169" s="38">
        <v>77467.659599999999</v>
      </c>
      <c r="J169" s="37">
        <v>7596.8758701869992</v>
      </c>
      <c r="K169" s="37"/>
      <c r="L169" s="38">
        <v>16041.8586</v>
      </c>
      <c r="M169" s="38">
        <v>167433.38039999999</v>
      </c>
      <c r="N169" s="38">
        <v>0</v>
      </c>
      <c r="O169" s="37">
        <v>11981.558823441028</v>
      </c>
      <c r="P169" s="37"/>
      <c r="Q169" s="38">
        <v>132143.9736</v>
      </c>
      <c r="R169" s="39">
        <v>370.71442867888709</v>
      </c>
      <c r="S169" s="39">
        <v>132514.68802867888</v>
      </c>
    </row>
    <row r="170" spans="1:19">
      <c r="A170" s="35">
        <v>34505</v>
      </c>
      <c r="B170" s="36" t="s">
        <v>149</v>
      </c>
      <c r="C170" s="41">
        <v>6.6370000000000003E-4</v>
      </c>
      <c r="D170" s="41">
        <v>6.3159999999999996E-4</v>
      </c>
      <c r="E170" s="37">
        <v>5266088.4917000001</v>
      </c>
      <c r="F170" s="37"/>
      <c r="G170" s="38">
        <v>114159.05480000001</v>
      </c>
      <c r="H170" s="38">
        <v>2510828.2049000002</v>
      </c>
      <c r="I170" s="38">
        <v>831962.5514</v>
      </c>
      <c r="J170" s="37">
        <v>312315.00870820379</v>
      </c>
      <c r="K170" s="37"/>
      <c r="L170" s="38">
        <v>172281.2549</v>
      </c>
      <c r="M170" s="38">
        <v>1798147.8086000001</v>
      </c>
      <c r="N170" s="38">
        <v>0</v>
      </c>
      <c r="O170" s="37">
        <v>14468.842155314633</v>
      </c>
      <c r="P170" s="37"/>
      <c r="Q170" s="38">
        <v>1419157.8524</v>
      </c>
      <c r="R170" s="39">
        <v>135549.61768523091</v>
      </c>
      <c r="S170" s="39">
        <v>1554707.4700852309</v>
      </c>
    </row>
    <row r="171" spans="1:19">
      <c r="A171" s="35">
        <v>34600</v>
      </c>
      <c r="B171" s="36" t="s">
        <v>150</v>
      </c>
      <c r="C171" s="41">
        <v>1.2166E-3</v>
      </c>
      <c r="D171" s="41">
        <v>1.2158E-3</v>
      </c>
      <c r="E171" s="37">
        <v>9653040.9205999989</v>
      </c>
      <c r="F171" s="37"/>
      <c r="G171" s="38">
        <v>209260.06639999998</v>
      </c>
      <c r="H171" s="38">
        <v>4602491.4781999998</v>
      </c>
      <c r="I171" s="38">
        <v>1525034.8651999999</v>
      </c>
      <c r="J171" s="37">
        <v>28972.013399999589</v>
      </c>
      <c r="K171" s="37"/>
      <c r="L171" s="38">
        <v>315801.37819999998</v>
      </c>
      <c r="M171" s="38">
        <v>3296107.6148000001</v>
      </c>
      <c r="N171" s="38">
        <v>0</v>
      </c>
      <c r="O171" s="37">
        <v>142575.49473891023</v>
      </c>
      <c r="P171" s="37"/>
      <c r="Q171" s="38">
        <v>2601397.3832</v>
      </c>
      <c r="R171" s="39">
        <v>-96032.326345718437</v>
      </c>
      <c r="S171" s="39">
        <v>2505365.0568542816</v>
      </c>
    </row>
    <row r="172" spans="1:19">
      <c r="A172" s="35">
        <v>34605</v>
      </c>
      <c r="B172" s="36" t="s">
        <v>151</v>
      </c>
      <c r="C172" s="41">
        <v>2.5179999999999999E-4</v>
      </c>
      <c r="D172" s="41">
        <v>2.766E-4</v>
      </c>
      <c r="E172" s="37">
        <v>1997892.2438000001</v>
      </c>
      <c r="F172" s="37"/>
      <c r="G172" s="38">
        <v>43310.607199999999</v>
      </c>
      <c r="H172" s="38">
        <v>952578.78859999997</v>
      </c>
      <c r="I172" s="38">
        <v>315636.83960000001</v>
      </c>
      <c r="J172" s="37">
        <v>35103.069657624597</v>
      </c>
      <c r="K172" s="37"/>
      <c r="L172" s="38">
        <v>65361.488599999997</v>
      </c>
      <c r="M172" s="38">
        <v>682196.20039999997</v>
      </c>
      <c r="N172" s="38">
        <v>0</v>
      </c>
      <c r="O172" s="37">
        <v>92438.171995661804</v>
      </c>
      <c r="P172" s="37"/>
      <c r="Q172" s="38">
        <v>538411.85360000003</v>
      </c>
      <c r="R172" s="39">
        <v>-16999.139008014638</v>
      </c>
      <c r="S172" s="39">
        <v>521412.71459198539</v>
      </c>
    </row>
    <row r="173" spans="1:19">
      <c r="A173" s="35">
        <v>34700</v>
      </c>
      <c r="B173" s="36" t="s">
        <v>152</v>
      </c>
      <c r="C173" s="41">
        <v>3.3004000000000002E-3</v>
      </c>
      <c r="D173" s="41">
        <v>3.3E-3</v>
      </c>
      <c r="E173" s="37">
        <v>26186829.076400001</v>
      </c>
      <c r="F173" s="37"/>
      <c r="G173" s="38">
        <v>567682.00160000008</v>
      </c>
      <c r="H173" s="38">
        <v>12485667.330800001</v>
      </c>
      <c r="I173" s="38">
        <v>4137124.0088000004</v>
      </c>
      <c r="J173" s="37">
        <v>120080.7713277143</v>
      </c>
      <c r="K173" s="37"/>
      <c r="L173" s="38">
        <v>856707.93080000009</v>
      </c>
      <c r="M173" s="38">
        <v>8941701.1112000011</v>
      </c>
      <c r="N173" s="38">
        <v>0</v>
      </c>
      <c r="O173" s="37">
        <v>689060.95358752552</v>
      </c>
      <c r="P173" s="37"/>
      <c r="Q173" s="38">
        <v>7057086.9008000009</v>
      </c>
      <c r="R173" s="39">
        <v>-157285.46541804477</v>
      </c>
      <c r="S173" s="39">
        <v>6899801.4353819564</v>
      </c>
    </row>
    <row r="174" spans="1:19">
      <c r="A174" s="35">
        <v>34800</v>
      </c>
      <c r="B174" s="36" t="s">
        <v>153</v>
      </c>
      <c r="C174" s="41">
        <v>3.7389999999999998E-4</v>
      </c>
      <c r="D174" s="41">
        <v>3.6390000000000001E-4</v>
      </c>
      <c r="E174" s="37">
        <v>2966687.4898999999</v>
      </c>
      <c r="F174" s="37"/>
      <c r="G174" s="38">
        <v>64312.295599999998</v>
      </c>
      <c r="H174" s="38">
        <v>1414492.4902999999</v>
      </c>
      <c r="I174" s="38">
        <v>468691.87579999998</v>
      </c>
      <c r="J174" s="37">
        <v>194071.61132258613</v>
      </c>
      <c r="K174" s="37"/>
      <c r="L174" s="38">
        <v>97055.840299999996</v>
      </c>
      <c r="M174" s="38">
        <v>1012999.0442</v>
      </c>
      <c r="N174" s="38">
        <v>0</v>
      </c>
      <c r="O174" s="37">
        <v>15786.263735357861</v>
      </c>
      <c r="P174" s="37"/>
      <c r="Q174" s="38">
        <v>799492.42279999994</v>
      </c>
      <c r="R174" s="39">
        <v>74971.987973268217</v>
      </c>
      <c r="S174" s="39">
        <v>874464.4107732682</v>
      </c>
    </row>
    <row r="175" spans="1:19">
      <c r="A175" s="35">
        <v>34900</v>
      </c>
      <c r="B175" s="36" t="s">
        <v>287</v>
      </c>
      <c r="C175" s="41">
        <v>7.332E-3</v>
      </c>
      <c r="D175" s="41">
        <v>7.3692000000000002E-3</v>
      </c>
      <c r="E175" s="37">
        <v>58175321.412</v>
      </c>
      <c r="F175" s="37"/>
      <c r="G175" s="38">
        <v>1261133.328</v>
      </c>
      <c r="H175" s="38">
        <v>27737520.563999999</v>
      </c>
      <c r="I175" s="38">
        <v>9190823.3039999995</v>
      </c>
      <c r="J175" s="37">
        <v>0</v>
      </c>
      <c r="K175" s="37"/>
      <c r="L175" s="38">
        <v>1903218.564</v>
      </c>
      <c r="M175" s="38">
        <v>19864426.296</v>
      </c>
      <c r="N175" s="38">
        <v>0</v>
      </c>
      <c r="O175" s="37">
        <v>1403472.1310759326</v>
      </c>
      <c r="P175" s="37"/>
      <c r="Q175" s="38">
        <v>15677663.664000001</v>
      </c>
      <c r="R175" s="39">
        <v>-791381.49137194734</v>
      </c>
      <c r="S175" s="39">
        <v>14886282.172628053</v>
      </c>
    </row>
    <row r="176" spans="1:19">
      <c r="A176" s="35">
        <v>34901</v>
      </c>
      <c r="B176" s="36" t="s">
        <v>288</v>
      </c>
      <c r="C176" s="41">
        <v>1.797E-4</v>
      </c>
      <c r="D176" s="41">
        <v>1.8909999999999999E-4</v>
      </c>
      <c r="E176" s="37">
        <v>1425819.0477</v>
      </c>
      <c r="F176" s="37"/>
      <c r="G176" s="38">
        <v>30909.1188</v>
      </c>
      <c r="H176" s="38">
        <v>679818.93689999997</v>
      </c>
      <c r="I176" s="38">
        <v>225257.90340000001</v>
      </c>
      <c r="J176" s="37">
        <v>4513.940992196568</v>
      </c>
      <c r="K176" s="37"/>
      <c r="L176" s="38">
        <v>46645.986900000004</v>
      </c>
      <c r="M176" s="38">
        <v>486857.25660000002</v>
      </c>
      <c r="N176" s="38">
        <v>0</v>
      </c>
      <c r="O176" s="37">
        <v>101907.45610351468</v>
      </c>
      <c r="P176" s="37"/>
      <c r="Q176" s="38">
        <v>384243.88439999998</v>
      </c>
      <c r="R176" s="39">
        <v>-38565.76078994722</v>
      </c>
      <c r="S176" s="39">
        <v>345678.12361005275</v>
      </c>
    </row>
    <row r="177" spans="1:19">
      <c r="A177" s="35">
        <v>34903</v>
      </c>
      <c r="B177" s="36" t="s">
        <v>154</v>
      </c>
      <c r="C177" s="41">
        <v>1.26E-5</v>
      </c>
      <c r="D177" s="41">
        <v>1.34E-5</v>
      </c>
      <c r="E177" s="37">
        <v>99973.95659999999</v>
      </c>
      <c r="F177" s="37"/>
      <c r="G177" s="38">
        <v>2167.2503999999999</v>
      </c>
      <c r="H177" s="38">
        <v>47666.770199999999</v>
      </c>
      <c r="I177" s="38">
        <v>15794.377199999999</v>
      </c>
      <c r="J177" s="37">
        <v>2753.2352999999921</v>
      </c>
      <c r="K177" s="37"/>
      <c r="L177" s="38">
        <v>3270.6702</v>
      </c>
      <c r="M177" s="38">
        <v>34136.902799999996</v>
      </c>
      <c r="N177" s="38">
        <v>0</v>
      </c>
      <c r="O177" s="37">
        <v>14471.746509824763</v>
      </c>
      <c r="P177" s="37"/>
      <c r="Q177" s="38">
        <v>26941.975200000001</v>
      </c>
      <c r="R177" s="39">
        <v>-5866.0956373064573</v>
      </c>
      <c r="S177" s="39">
        <v>21075.879562693543</v>
      </c>
    </row>
    <row r="178" spans="1:19">
      <c r="A178" s="35">
        <v>34905</v>
      </c>
      <c r="B178" s="36" t="s">
        <v>155</v>
      </c>
      <c r="C178" s="41">
        <v>7.3019999999999997E-4</v>
      </c>
      <c r="D178" s="41">
        <v>7.2610000000000003E-4</v>
      </c>
      <c r="E178" s="37">
        <v>5793728.8181999996</v>
      </c>
      <c r="F178" s="37"/>
      <c r="G178" s="38">
        <v>125597.3208</v>
      </c>
      <c r="H178" s="38">
        <v>2762402.8254</v>
      </c>
      <c r="I178" s="38">
        <v>915321.76439999999</v>
      </c>
      <c r="J178" s="37">
        <v>30060.919056670122</v>
      </c>
      <c r="K178" s="37"/>
      <c r="L178" s="38">
        <v>189543.12539999999</v>
      </c>
      <c r="M178" s="38">
        <v>1978314.7955999998</v>
      </c>
      <c r="N178" s="38">
        <v>0</v>
      </c>
      <c r="O178" s="37">
        <v>131674.88477845467</v>
      </c>
      <c r="P178" s="37"/>
      <c r="Q178" s="38">
        <v>1561351.6103999999</v>
      </c>
      <c r="R178" s="39">
        <v>-39905.075177764171</v>
      </c>
      <c r="S178" s="39">
        <v>1521446.5352222356</v>
      </c>
    </row>
    <row r="179" spans="1:19">
      <c r="A179" s="35">
        <v>34910</v>
      </c>
      <c r="B179" s="36" t="s">
        <v>156</v>
      </c>
      <c r="C179" s="41">
        <v>2.2791E-3</v>
      </c>
      <c r="D179" s="41">
        <v>2.3143E-3</v>
      </c>
      <c r="E179" s="37">
        <v>18083384.483100001</v>
      </c>
      <c r="F179" s="37"/>
      <c r="G179" s="38">
        <v>392014.31640000001</v>
      </c>
      <c r="H179" s="38">
        <v>8622010.7906999998</v>
      </c>
      <c r="I179" s="38">
        <v>2856901.9901999999</v>
      </c>
      <c r="J179" s="37">
        <v>299235.6008458492</v>
      </c>
      <c r="K179" s="37"/>
      <c r="L179" s="38">
        <v>591601.94070000004</v>
      </c>
      <c r="M179" s="38">
        <v>6174715.4898000006</v>
      </c>
      <c r="N179" s="38">
        <v>0</v>
      </c>
      <c r="O179" s="37">
        <v>323191.04385000095</v>
      </c>
      <c r="P179" s="37"/>
      <c r="Q179" s="38">
        <v>4873290.1332</v>
      </c>
      <c r="R179" s="39">
        <v>63377.511800138192</v>
      </c>
      <c r="S179" s="39">
        <v>4936667.6450001383</v>
      </c>
    </row>
    <row r="180" spans="1:19">
      <c r="A180" s="35">
        <v>35000</v>
      </c>
      <c r="B180" s="36" t="s">
        <v>157</v>
      </c>
      <c r="C180" s="41">
        <v>1.5081999999999999E-3</v>
      </c>
      <c r="D180" s="41">
        <v>1.5556999999999999E-3</v>
      </c>
      <c r="E180" s="37">
        <v>11966723.916199999</v>
      </c>
      <c r="F180" s="37"/>
      <c r="G180" s="38">
        <v>259416.43279999998</v>
      </c>
      <c r="H180" s="38">
        <v>5705636.7313999999</v>
      </c>
      <c r="I180" s="38">
        <v>1890561.8803999999</v>
      </c>
      <c r="J180" s="37">
        <v>145627.20368937869</v>
      </c>
      <c r="K180" s="37"/>
      <c r="L180" s="38">
        <v>391494.03139999998</v>
      </c>
      <c r="M180" s="38">
        <v>4086133.0795999998</v>
      </c>
      <c r="N180" s="38">
        <v>0</v>
      </c>
      <c r="O180" s="37">
        <v>269759.80417499965</v>
      </c>
      <c r="P180" s="37"/>
      <c r="Q180" s="38">
        <v>3224911.6664</v>
      </c>
      <c r="R180" s="39">
        <v>-8342.2644865822658</v>
      </c>
      <c r="S180" s="39">
        <v>3216569.4019134175</v>
      </c>
    </row>
    <row r="181" spans="1:19">
      <c r="A181" s="35">
        <v>35005</v>
      </c>
      <c r="B181" s="36" t="s">
        <v>158</v>
      </c>
      <c r="C181" s="41">
        <v>7.0140000000000003E-4</v>
      </c>
      <c r="D181" s="41">
        <v>7.0509999999999995E-4</v>
      </c>
      <c r="E181" s="37">
        <v>5565216.9174000006</v>
      </c>
      <c r="F181" s="37"/>
      <c r="G181" s="38">
        <v>120643.60560000001</v>
      </c>
      <c r="H181" s="38">
        <v>2653450.2078</v>
      </c>
      <c r="I181" s="38">
        <v>879220.3308</v>
      </c>
      <c r="J181" s="37">
        <v>59501.913721770972</v>
      </c>
      <c r="K181" s="37"/>
      <c r="L181" s="38">
        <v>182067.30780000001</v>
      </c>
      <c r="M181" s="38">
        <v>1900287.5892</v>
      </c>
      <c r="N181" s="38">
        <v>0</v>
      </c>
      <c r="O181" s="37">
        <v>39857.693085969011</v>
      </c>
      <c r="P181" s="37"/>
      <c r="Q181" s="38">
        <v>1499769.9528000001</v>
      </c>
      <c r="R181" s="39">
        <v>44008.629035235273</v>
      </c>
      <c r="S181" s="39">
        <v>1543778.5818352355</v>
      </c>
    </row>
    <row r="182" spans="1:19">
      <c r="A182" s="35">
        <v>35100</v>
      </c>
      <c r="B182" s="36" t="s">
        <v>159</v>
      </c>
      <c r="C182" s="41">
        <v>1.3260600000000001E-2</v>
      </c>
      <c r="D182" s="41">
        <v>1.29987E-2</v>
      </c>
      <c r="E182" s="37">
        <v>105215448.32460001</v>
      </c>
      <c r="F182" s="37"/>
      <c r="G182" s="38">
        <v>2280876.2424000003</v>
      </c>
      <c r="H182" s="38">
        <v>50165870.8662</v>
      </c>
      <c r="I182" s="38">
        <v>16622453.8332</v>
      </c>
      <c r="J182" s="37">
        <v>410878.06896659161</v>
      </c>
      <c r="K182" s="37"/>
      <c r="L182" s="38">
        <v>3442146.7662000004</v>
      </c>
      <c r="M182" s="38">
        <v>35926651.846799999</v>
      </c>
      <c r="N182" s="38">
        <v>0</v>
      </c>
      <c r="O182" s="37">
        <v>1634545.3071461874</v>
      </c>
      <c r="P182" s="37"/>
      <c r="Q182" s="38">
        <v>28354504.4712</v>
      </c>
      <c r="R182" s="39">
        <v>-960846.67387155583</v>
      </c>
      <c r="S182" s="39">
        <v>27393657.797328446</v>
      </c>
    </row>
    <row r="183" spans="1:19">
      <c r="A183" s="35">
        <v>35105</v>
      </c>
      <c r="B183" s="36" t="s">
        <v>160</v>
      </c>
      <c r="C183" s="41">
        <v>1.1609000000000001E-3</v>
      </c>
      <c r="D183" s="41">
        <v>1.1724999999999999E-3</v>
      </c>
      <c r="E183" s="37">
        <v>9211092.5569000002</v>
      </c>
      <c r="F183" s="37"/>
      <c r="G183" s="38">
        <v>199679.44360000003</v>
      </c>
      <c r="H183" s="38">
        <v>4391774.0893000001</v>
      </c>
      <c r="I183" s="38">
        <v>1455213.6898000001</v>
      </c>
      <c r="J183" s="37">
        <v>41668.428506589902</v>
      </c>
      <c r="K183" s="37"/>
      <c r="L183" s="38">
        <v>301342.93930000003</v>
      </c>
      <c r="M183" s="38">
        <v>3145200.8302000002</v>
      </c>
      <c r="N183" s="38">
        <v>0</v>
      </c>
      <c r="O183" s="37">
        <v>228275.30436720111</v>
      </c>
      <c r="P183" s="37"/>
      <c r="Q183" s="38">
        <v>2482296.7468000003</v>
      </c>
      <c r="R183" s="39">
        <v>-41196.203344082533</v>
      </c>
      <c r="S183" s="39">
        <v>2441100.5434559179</v>
      </c>
    </row>
    <row r="184" spans="1:19">
      <c r="A184" s="35">
        <v>35106</v>
      </c>
      <c r="B184" s="36" t="s">
        <v>161</v>
      </c>
      <c r="C184" s="41">
        <v>2.8630000000000002E-4</v>
      </c>
      <c r="D184" s="41">
        <v>2.9930000000000001E-4</v>
      </c>
      <c r="E184" s="37">
        <v>2271630.4583000001</v>
      </c>
      <c r="F184" s="37"/>
      <c r="G184" s="38">
        <v>49244.745200000005</v>
      </c>
      <c r="H184" s="38">
        <v>1083094.9451000001</v>
      </c>
      <c r="I184" s="38">
        <v>358883.34860000003</v>
      </c>
      <c r="J184" s="37">
        <v>133199.9035429724</v>
      </c>
      <c r="K184" s="37"/>
      <c r="L184" s="38">
        <v>74316.895100000009</v>
      </c>
      <c r="M184" s="38">
        <v>775666.2914000001</v>
      </c>
      <c r="N184" s="38">
        <v>0</v>
      </c>
      <c r="O184" s="37">
        <v>99032.146200000047</v>
      </c>
      <c r="P184" s="37"/>
      <c r="Q184" s="38">
        <v>612181.54760000005</v>
      </c>
      <c r="R184" s="39">
        <v>57729.852052538859</v>
      </c>
      <c r="S184" s="39">
        <v>669911.39965253894</v>
      </c>
    </row>
    <row r="185" spans="1:19">
      <c r="A185" s="35">
        <v>35200</v>
      </c>
      <c r="B185" s="36" t="s">
        <v>162</v>
      </c>
      <c r="C185" s="41">
        <v>5.6130000000000004E-4</v>
      </c>
      <c r="D185" s="41">
        <v>5.8060000000000002E-4</v>
      </c>
      <c r="E185" s="37">
        <v>4453601.7333000004</v>
      </c>
      <c r="F185" s="37"/>
      <c r="G185" s="38">
        <v>96545.845200000011</v>
      </c>
      <c r="H185" s="38">
        <v>2123441.1200999999</v>
      </c>
      <c r="I185" s="38">
        <v>703601.89860000007</v>
      </c>
      <c r="J185" s="37">
        <v>123140.01877577988</v>
      </c>
      <c r="K185" s="37"/>
      <c r="L185" s="38">
        <v>145700.57010000001</v>
      </c>
      <c r="M185" s="38">
        <v>1520717.7414000002</v>
      </c>
      <c r="N185" s="38">
        <v>0</v>
      </c>
      <c r="O185" s="37">
        <v>37044.466875000566</v>
      </c>
      <c r="P185" s="37"/>
      <c r="Q185" s="38">
        <v>1200200.8476</v>
      </c>
      <c r="R185" s="39">
        <v>65581.88347712117</v>
      </c>
      <c r="S185" s="39">
        <v>1265782.7310771211</v>
      </c>
    </row>
    <row r="186" spans="1:19">
      <c r="A186" s="35">
        <v>35300</v>
      </c>
      <c r="B186" s="36" t="s">
        <v>163</v>
      </c>
      <c r="C186" s="41">
        <v>4.0270999999999996E-3</v>
      </c>
      <c r="D186" s="41">
        <v>3.8329000000000002E-3</v>
      </c>
      <c r="E186" s="37">
        <v>31952787.351099998</v>
      </c>
      <c r="F186" s="37"/>
      <c r="G186" s="38">
        <v>692677.30839999998</v>
      </c>
      <c r="H186" s="38">
        <v>15234829.386699999</v>
      </c>
      <c r="I186" s="38">
        <v>5048058.4461999992</v>
      </c>
      <c r="J186" s="37">
        <v>728127.21996864048</v>
      </c>
      <c r="K186" s="37"/>
      <c r="L186" s="38">
        <v>1045342.5366999999</v>
      </c>
      <c r="M186" s="38">
        <v>10910533.433799999</v>
      </c>
      <c r="N186" s="38">
        <v>0</v>
      </c>
      <c r="O186" s="37">
        <v>108700.66477299556</v>
      </c>
      <c r="P186" s="37"/>
      <c r="Q186" s="38">
        <v>8610954.6291999985</v>
      </c>
      <c r="R186" s="39">
        <v>155634.1091383897</v>
      </c>
      <c r="S186" s="39">
        <v>8766588.7383383885</v>
      </c>
    </row>
    <row r="187" spans="1:19">
      <c r="A187" s="35">
        <v>35305</v>
      </c>
      <c r="B187" s="36" t="s">
        <v>164</v>
      </c>
      <c r="C187" s="41">
        <v>1.4071000000000001E-3</v>
      </c>
      <c r="D187" s="41">
        <v>1.42E-3</v>
      </c>
      <c r="E187" s="37">
        <v>11164551.931100002</v>
      </c>
      <c r="F187" s="37"/>
      <c r="G187" s="38">
        <v>242026.82840000003</v>
      </c>
      <c r="H187" s="38">
        <v>5323167.6467000004</v>
      </c>
      <c r="I187" s="38">
        <v>1763830.8062000002</v>
      </c>
      <c r="J187" s="37">
        <v>468062.1192808178</v>
      </c>
      <c r="K187" s="37"/>
      <c r="L187" s="38">
        <v>365250.79670000001</v>
      </c>
      <c r="M187" s="38">
        <v>3812225.0738000004</v>
      </c>
      <c r="N187" s="38">
        <v>0</v>
      </c>
      <c r="O187" s="37">
        <v>12569.406674999802</v>
      </c>
      <c r="P187" s="37"/>
      <c r="Q187" s="38">
        <v>3008734.3892000001</v>
      </c>
      <c r="R187" s="39">
        <v>257478.04891765714</v>
      </c>
      <c r="S187" s="39">
        <v>3266212.4381176573</v>
      </c>
    </row>
    <row r="188" spans="1:19">
      <c r="A188" s="35">
        <v>35400</v>
      </c>
      <c r="B188" s="36" t="s">
        <v>165</v>
      </c>
      <c r="C188" s="41">
        <v>2.9510000000000001E-3</v>
      </c>
      <c r="D188" s="41">
        <v>3.0752000000000002E-3</v>
      </c>
      <c r="E188" s="37">
        <v>23414535.390999999</v>
      </c>
      <c r="F188" s="37"/>
      <c r="G188" s="38">
        <v>507583.804</v>
      </c>
      <c r="H188" s="38">
        <v>11163860.227</v>
      </c>
      <c r="I188" s="38">
        <v>3699143.4220000003</v>
      </c>
      <c r="J188" s="37">
        <v>17861.09413449038</v>
      </c>
      <c r="K188" s="37"/>
      <c r="L188" s="38">
        <v>766011.72700000007</v>
      </c>
      <c r="M188" s="38">
        <v>7995079.3780000005</v>
      </c>
      <c r="N188" s="38">
        <v>0</v>
      </c>
      <c r="O188" s="37">
        <v>628176.56337214448</v>
      </c>
      <c r="P188" s="37"/>
      <c r="Q188" s="38">
        <v>6309981.6519999998</v>
      </c>
      <c r="R188" s="39">
        <v>-227907.02917658119</v>
      </c>
      <c r="S188" s="39">
        <v>6082074.622823419</v>
      </c>
    </row>
    <row r="189" spans="1:19">
      <c r="A189" s="35">
        <v>35401</v>
      </c>
      <c r="B189" s="36" t="s">
        <v>166</v>
      </c>
      <c r="C189" s="41">
        <v>3.7200000000000003E-5</v>
      </c>
      <c r="D189" s="41">
        <v>2.7900000000000001E-5</v>
      </c>
      <c r="E189" s="37">
        <v>295161.20520000003</v>
      </c>
      <c r="F189" s="37"/>
      <c r="G189" s="38">
        <v>6398.5488000000005</v>
      </c>
      <c r="H189" s="38">
        <v>140730.4644</v>
      </c>
      <c r="I189" s="38">
        <v>46631.018400000001</v>
      </c>
      <c r="J189" s="37">
        <v>45361.980515889401</v>
      </c>
      <c r="K189" s="37"/>
      <c r="L189" s="38">
        <v>9656.2644</v>
      </c>
      <c r="M189" s="38">
        <v>100785.1416</v>
      </c>
      <c r="N189" s="38">
        <v>0</v>
      </c>
      <c r="O189" s="37">
        <v>20077.213111870064</v>
      </c>
      <c r="P189" s="37"/>
      <c r="Q189" s="38">
        <v>79542.974400000006</v>
      </c>
      <c r="R189" s="39">
        <v>4583.7427537137592</v>
      </c>
      <c r="S189" s="39">
        <v>84126.717153713762</v>
      </c>
    </row>
    <row r="190" spans="1:19">
      <c r="A190" s="35">
        <v>35402</v>
      </c>
      <c r="B190" s="36" t="s">
        <v>463</v>
      </c>
      <c r="C190" s="41">
        <v>0</v>
      </c>
      <c r="D190" s="41">
        <v>0</v>
      </c>
      <c r="E190" s="37">
        <v>0</v>
      </c>
      <c r="F190" s="37"/>
      <c r="G190" s="38">
        <v>0</v>
      </c>
      <c r="H190" s="38">
        <v>0</v>
      </c>
      <c r="I190" s="38">
        <v>0</v>
      </c>
      <c r="J190" s="37">
        <v>0</v>
      </c>
      <c r="K190" s="37"/>
      <c r="L190" s="38">
        <v>0</v>
      </c>
      <c r="M190" s="38">
        <v>0</v>
      </c>
      <c r="N190" s="38">
        <v>0</v>
      </c>
      <c r="O190" s="37">
        <v>99126.178703549056</v>
      </c>
      <c r="P190" s="37"/>
      <c r="Q190" s="38">
        <v>0</v>
      </c>
      <c r="R190" s="39">
        <v>-125476.17557411273</v>
      </c>
      <c r="S190" s="39">
        <v>-125476.17557411273</v>
      </c>
    </row>
    <row r="191" spans="1:19">
      <c r="A191" s="35">
        <v>35405</v>
      </c>
      <c r="B191" s="36" t="s">
        <v>168</v>
      </c>
      <c r="C191" s="41">
        <v>1.0463E-3</v>
      </c>
      <c r="D191" s="41">
        <v>1.0782999999999999E-3</v>
      </c>
      <c r="E191" s="37">
        <v>8301805.6183000002</v>
      </c>
      <c r="F191" s="37"/>
      <c r="G191" s="38">
        <v>179967.78520000001</v>
      </c>
      <c r="H191" s="38">
        <v>3958233.4651000001</v>
      </c>
      <c r="I191" s="38">
        <v>1311560.0686000001</v>
      </c>
      <c r="J191" s="37">
        <v>37230.433050455766</v>
      </c>
      <c r="K191" s="37"/>
      <c r="L191" s="38">
        <v>271595.41509999998</v>
      </c>
      <c r="M191" s="38">
        <v>2834717.5714000002</v>
      </c>
      <c r="N191" s="38">
        <v>0</v>
      </c>
      <c r="O191" s="37">
        <v>212447.62621572692</v>
      </c>
      <c r="P191" s="37"/>
      <c r="Q191" s="38">
        <v>2237253.0676000002</v>
      </c>
      <c r="R191" s="39">
        <v>-62293.776549889932</v>
      </c>
      <c r="S191" s="39">
        <v>2174959.2910501105</v>
      </c>
    </row>
    <row r="192" spans="1:19">
      <c r="A192" s="35">
        <v>35500</v>
      </c>
      <c r="B192" s="36" t="s">
        <v>169</v>
      </c>
      <c r="C192" s="41">
        <v>4.1085999999999996E-3</v>
      </c>
      <c r="D192" s="41">
        <v>4.3315999999999997E-3</v>
      </c>
      <c r="E192" s="37">
        <v>32599444.292599998</v>
      </c>
      <c r="F192" s="37"/>
      <c r="G192" s="38">
        <v>706695.63439999998</v>
      </c>
      <c r="H192" s="38">
        <v>15543150.162199998</v>
      </c>
      <c r="I192" s="38">
        <v>5150220.4891999997</v>
      </c>
      <c r="J192" s="37">
        <v>149136.59968069455</v>
      </c>
      <c r="K192" s="37"/>
      <c r="L192" s="38">
        <v>1066498.0621999998</v>
      </c>
      <c r="M192" s="38">
        <v>11131339.590799998</v>
      </c>
      <c r="N192" s="38">
        <v>0</v>
      </c>
      <c r="O192" s="37">
        <v>1371724.9624659023</v>
      </c>
      <c r="P192" s="37"/>
      <c r="Q192" s="38">
        <v>8785222.1671999991</v>
      </c>
      <c r="R192" s="39">
        <v>-473141.607772458</v>
      </c>
      <c r="S192" s="39">
        <v>8312080.5594275407</v>
      </c>
    </row>
    <row r="193" spans="1:19">
      <c r="A193" s="35">
        <v>35600</v>
      </c>
      <c r="B193" s="36" t="s">
        <v>170</v>
      </c>
      <c r="C193" s="41">
        <v>1.7339E-3</v>
      </c>
      <c r="D193" s="41">
        <v>1.7164999999999999E-3</v>
      </c>
      <c r="E193" s="37">
        <v>13757527.2499</v>
      </c>
      <c r="F193" s="37"/>
      <c r="G193" s="38">
        <v>298237.73560000001</v>
      </c>
      <c r="H193" s="38">
        <v>6559477.2103000004</v>
      </c>
      <c r="I193" s="38">
        <v>2173481.7958</v>
      </c>
      <c r="J193" s="37">
        <v>49875.662555011004</v>
      </c>
      <c r="K193" s="37"/>
      <c r="L193" s="38">
        <v>450080.56030000001</v>
      </c>
      <c r="M193" s="38">
        <v>4697617.1242000004</v>
      </c>
      <c r="N193" s="38">
        <v>0</v>
      </c>
      <c r="O193" s="37">
        <v>86728.285857215451</v>
      </c>
      <c r="P193" s="37"/>
      <c r="Q193" s="38">
        <v>3707515.1428</v>
      </c>
      <c r="R193" s="39">
        <v>-69838.942077956744</v>
      </c>
      <c r="S193" s="39">
        <v>3637676.2007220434</v>
      </c>
    </row>
    <row r="194" spans="1:19">
      <c r="A194" s="35">
        <v>35700</v>
      </c>
      <c r="B194" s="36" t="s">
        <v>171</v>
      </c>
      <c r="C194" s="41">
        <v>9.5529999999999996E-4</v>
      </c>
      <c r="D194" s="41">
        <v>9.657E-4</v>
      </c>
      <c r="E194" s="37">
        <v>7579771.4873000002</v>
      </c>
      <c r="F194" s="37"/>
      <c r="G194" s="38">
        <v>164315.42119999998</v>
      </c>
      <c r="H194" s="38">
        <v>3613973.4580999999</v>
      </c>
      <c r="I194" s="38">
        <v>1197489.5666</v>
      </c>
      <c r="J194" s="37">
        <v>20223.396494577395</v>
      </c>
      <c r="K194" s="37"/>
      <c r="L194" s="38">
        <v>247973.9081</v>
      </c>
      <c r="M194" s="38">
        <v>2588173.2733999998</v>
      </c>
      <c r="N194" s="38">
        <v>0</v>
      </c>
      <c r="O194" s="37">
        <v>216070.5701542813</v>
      </c>
      <c r="P194" s="37"/>
      <c r="Q194" s="38">
        <v>2042672.1355999999</v>
      </c>
      <c r="R194" s="39">
        <v>-92332.554659929359</v>
      </c>
      <c r="S194" s="39">
        <v>1950339.5809400706</v>
      </c>
    </row>
    <row r="195" spans="1:19">
      <c r="A195" s="35">
        <v>35800</v>
      </c>
      <c r="B195" s="36" t="s">
        <v>172</v>
      </c>
      <c r="C195" s="41">
        <v>1.3487E-3</v>
      </c>
      <c r="D195" s="41">
        <v>1.3967999999999999E-3</v>
      </c>
      <c r="E195" s="37">
        <v>10701180.5767</v>
      </c>
      <c r="F195" s="37"/>
      <c r="G195" s="38">
        <v>231981.7948</v>
      </c>
      <c r="H195" s="38">
        <v>5102235.9499000004</v>
      </c>
      <c r="I195" s="38">
        <v>1690625.1214000001</v>
      </c>
      <c r="J195" s="37">
        <v>0</v>
      </c>
      <c r="K195" s="37"/>
      <c r="L195" s="38">
        <v>350091.4999</v>
      </c>
      <c r="M195" s="38">
        <v>3654003.2385999998</v>
      </c>
      <c r="N195" s="38">
        <v>0</v>
      </c>
      <c r="O195" s="37">
        <v>242477.28033483803</v>
      </c>
      <c r="P195" s="37"/>
      <c r="Q195" s="38">
        <v>2883860.4723999999</v>
      </c>
      <c r="R195" s="39">
        <v>-114260.81726655188</v>
      </c>
      <c r="S195" s="39">
        <v>2769599.6551334481</v>
      </c>
    </row>
    <row r="196" spans="1:19">
      <c r="A196" s="35">
        <v>35805</v>
      </c>
      <c r="B196" s="36" t="s">
        <v>173</v>
      </c>
      <c r="C196" s="41">
        <v>2.3470000000000001E-4</v>
      </c>
      <c r="D196" s="41">
        <v>2.2379999999999999E-4</v>
      </c>
      <c r="E196" s="37">
        <v>1862213.3027000001</v>
      </c>
      <c r="F196" s="37"/>
      <c r="G196" s="38">
        <v>40369.338800000005</v>
      </c>
      <c r="H196" s="38">
        <v>887888.17190000007</v>
      </c>
      <c r="I196" s="38">
        <v>294201.61340000003</v>
      </c>
      <c r="J196" s="37">
        <v>229271.22818702681</v>
      </c>
      <c r="K196" s="37"/>
      <c r="L196" s="38">
        <v>60922.721900000004</v>
      </c>
      <c r="M196" s="38">
        <v>635867.5466</v>
      </c>
      <c r="N196" s="38">
        <v>0</v>
      </c>
      <c r="O196" s="37">
        <v>27165.857170237716</v>
      </c>
      <c r="P196" s="37"/>
      <c r="Q196" s="38">
        <v>501847.74440000003</v>
      </c>
      <c r="R196" s="39">
        <v>65931.02061179372</v>
      </c>
      <c r="S196" s="39">
        <v>567778.7650117937</v>
      </c>
    </row>
    <row r="197" spans="1:19">
      <c r="A197" s="35">
        <v>35900</v>
      </c>
      <c r="B197" s="36" t="s">
        <v>174</v>
      </c>
      <c r="C197" s="41">
        <v>2.4949E-3</v>
      </c>
      <c r="D197" s="41">
        <v>2.5728999999999999E-3</v>
      </c>
      <c r="E197" s="37">
        <v>19795636.850899998</v>
      </c>
      <c r="F197" s="37"/>
      <c r="G197" s="38">
        <v>429132.77960000001</v>
      </c>
      <c r="H197" s="38">
        <v>9438398.8072999995</v>
      </c>
      <c r="I197" s="38">
        <v>3127412.0378</v>
      </c>
      <c r="J197" s="37">
        <v>0</v>
      </c>
      <c r="K197" s="37"/>
      <c r="L197" s="38">
        <v>647618.65729999996</v>
      </c>
      <c r="M197" s="38">
        <v>6759377.6821999997</v>
      </c>
      <c r="N197" s="38">
        <v>0</v>
      </c>
      <c r="O197" s="37">
        <v>650209.89316038718</v>
      </c>
      <c r="P197" s="37"/>
      <c r="Q197" s="38">
        <v>5334724.9148000004</v>
      </c>
      <c r="R197" s="39">
        <v>-340266.53108602483</v>
      </c>
      <c r="S197" s="39">
        <v>4994458.3837139755</v>
      </c>
    </row>
    <row r="198" spans="1:19">
      <c r="A198" s="35">
        <v>35905</v>
      </c>
      <c r="B198" s="36" t="s">
        <v>175</v>
      </c>
      <c r="C198" s="41">
        <v>3.5080000000000002E-4</v>
      </c>
      <c r="D198" s="41">
        <v>3.5429999999999999E-4</v>
      </c>
      <c r="E198" s="37">
        <v>2783401.9028000003</v>
      </c>
      <c r="F198" s="37"/>
      <c r="G198" s="38">
        <v>60339.003199999999</v>
      </c>
      <c r="H198" s="38">
        <v>1327103.4116</v>
      </c>
      <c r="I198" s="38">
        <v>439735.51760000002</v>
      </c>
      <c r="J198" s="37">
        <v>77015.625665221698</v>
      </c>
      <c r="K198" s="37"/>
      <c r="L198" s="38">
        <v>91059.611600000004</v>
      </c>
      <c r="M198" s="38">
        <v>950414.72240000009</v>
      </c>
      <c r="N198" s="38">
        <v>0</v>
      </c>
      <c r="O198" s="37">
        <v>0</v>
      </c>
      <c r="P198" s="37"/>
      <c r="Q198" s="38">
        <v>750098.80160000001</v>
      </c>
      <c r="R198" s="39">
        <v>31950.477998383409</v>
      </c>
      <c r="S198" s="39">
        <v>782049.27959838347</v>
      </c>
    </row>
    <row r="199" spans="1:19">
      <c r="A199" s="35">
        <v>36000</v>
      </c>
      <c r="B199" s="36" t="s">
        <v>176</v>
      </c>
      <c r="C199" s="41">
        <v>5.97805E-2</v>
      </c>
      <c r="D199" s="41">
        <v>5.8661999999999999E-2</v>
      </c>
      <c r="E199" s="37">
        <v>474324850.20050001</v>
      </c>
      <c r="F199" s="37"/>
      <c r="G199" s="38">
        <v>10282485.122</v>
      </c>
      <c r="H199" s="38">
        <v>226154234.59850001</v>
      </c>
      <c r="I199" s="38">
        <v>74936171.921000004</v>
      </c>
      <c r="J199" s="37">
        <v>917582.18266370415</v>
      </c>
      <c r="K199" s="37"/>
      <c r="L199" s="38">
        <v>15517642.8485</v>
      </c>
      <c r="M199" s="38">
        <v>161961993.479</v>
      </c>
      <c r="N199" s="38">
        <v>0</v>
      </c>
      <c r="O199" s="37">
        <v>4697985.3134915493</v>
      </c>
      <c r="P199" s="37"/>
      <c r="Q199" s="38">
        <v>127825773.686</v>
      </c>
      <c r="R199" s="39">
        <v>-2558009.7643704303</v>
      </c>
      <c r="S199" s="39">
        <v>125267763.92162958</v>
      </c>
    </row>
    <row r="200" spans="1:19">
      <c r="A200" s="35">
        <v>36001</v>
      </c>
      <c r="B200" s="36" t="s">
        <v>177</v>
      </c>
      <c r="C200" s="41">
        <v>2.8799999999999999E-5</v>
      </c>
      <c r="D200" s="41">
        <v>3.2799999999999998E-5</v>
      </c>
      <c r="E200" s="37">
        <v>228511.9008</v>
      </c>
      <c r="F200" s="37"/>
      <c r="G200" s="38">
        <v>4953.7151999999996</v>
      </c>
      <c r="H200" s="38">
        <v>108952.6176</v>
      </c>
      <c r="I200" s="38">
        <v>36101.433599999997</v>
      </c>
      <c r="J200" s="37">
        <v>0</v>
      </c>
      <c r="K200" s="37"/>
      <c r="L200" s="38">
        <v>7475.8175999999994</v>
      </c>
      <c r="M200" s="38">
        <v>78027.206399999995</v>
      </c>
      <c r="N200" s="38">
        <v>0</v>
      </c>
      <c r="O200" s="37">
        <v>65699.448658072637</v>
      </c>
      <c r="P200" s="37"/>
      <c r="Q200" s="38">
        <v>61581.657599999999</v>
      </c>
      <c r="R200" s="39">
        <v>-41113.249682390713</v>
      </c>
      <c r="S200" s="39">
        <v>20468.407917609286</v>
      </c>
    </row>
    <row r="201" spans="1:19">
      <c r="A201" s="35">
        <v>36002</v>
      </c>
      <c r="B201" s="36" t="s">
        <v>459</v>
      </c>
      <c r="C201" s="41">
        <v>0</v>
      </c>
      <c r="D201" s="41">
        <v>1.4239999999999999E-4</v>
      </c>
      <c r="E201" s="37">
        <v>0</v>
      </c>
      <c r="F201" s="37"/>
      <c r="G201" s="38">
        <v>0</v>
      </c>
      <c r="H201" s="38">
        <v>0</v>
      </c>
      <c r="I201" s="38">
        <v>0</v>
      </c>
      <c r="J201" s="37">
        <v>27051.400538822461</v>
      </c>
      <c r="K201" s="37"/>
      <c r="L201" s="38">
        <v>0</v>
      </c>
      <c r="M201" s="38">
        <v>0</v>
      </c>
      <c r="N201" s="38">
        <v>0</v>
      </c>
      <c r="O201" s="37">
        <v>802301.20640154334</v>
      </c>
      <c r="P201" s="37"/>
      <c r="Q201" s="38">
        <v>0</v>
      </c>
      <c r="R201" s="39">
        <v>-255973.34256403596</v>
      </c>
      <c r="S201" s="39">
        <v>-255973.34256403596</v>
      </c>
    </row>
    <row r="202" spans="1:19">
      <c r="A202" s="35">
        <v>36003</v>
      </c>
      <c r="B202" s="36" t="s">
        <v>179</v>
      </c>
      <c r="C202" s="41">
        <v>4.3980000000000001E-4</v>
      </c>
      <c r="D202" s="41">
        <v>4.481E-4</v>
      </c>
      <c r="E202" s="37">
        <v>3489567.1518000001</v>
      </c>
      <c r="F202" s="37"/>
      <c r="G202" s="38">
        <v>75647.359200000006</v>
      </c>
      <c r="H202" s="38">
        <v>1663797.2646000001</v>
      </c>
      <c r="I202" s="38">
        <v>551298.97560000001</v>
      </c>
      <c r="J202" s="37">
        <v>3132.2997751988437</v>
      </c>
      <c r="K202" s="37"/>
      <c r="L202" s="38">
        <v>114161.96460000001</v>
      </c>
      <c r="M202" s="38">
        <v>1191540.4643999999</v>
      </c>
      <c r="N202" s="38">
        <v>0</v>
      </c>
      <c r="O202" s="37">
        <v>197848.50446039211</v>
      </c>
      <c r="P202" s="37"/>
      <c r="Q202" s="38">
        <v>940403.22960000008</v>
      </c>
      <c r="R202" s="39">
        <v>-72275.240569932284</v>
      </c>
      <c r="S202" s="39">
        <v>868127.98903006781</v>
      </c>
    </row>
    <row r="203" spans="1:19">
      <c r="A203" s="35">
        <v>36004</v>
      </c>
      <c r="B203" s="36" t="s">
        <v>289</v>
      </c>
      <c r="C203" s="41">
        <v>2.397E-4</v>
      </c>
      <c r="D203" s="41">
        <v>2.1230000000000001E-4</v>
      </c>
      <c r="E203" s="37">
        <v>1901885.5077</v>
      </c>
      <c r="F203" s="37"/>
      <c r="G203" s="38">
        <v>41229.358800000002</v>
      </c>
      <c r="H203" s="38">
        <v>906803.55689999997</v>
      </c>
      <c r="I203" s="38">
        <v>300469.22340000002</v>
      </c>
      <c r="J203" s="37">
        <v>357799.86150518706</v>
      </c>
      <c r="K203" s="37"/>
      <c r="L203" s="38">
        <v>62220.606899999999</v>
      </c>
      <c r="M203" s="38">
        <v>649413.93660000002</v>
      </c>
      <c r="N203" s="38">
        <v>0</v>
      </c>
      <c r="O203" s="37">
        <v>0</v>
      </c>
      <c r="P203" s="37"/>
      <c r="Q203" s="38">
        <v>512539.00439999998</v>
      </c>
      <c r="R203" s="39">
        <v>246050.82309527119</v>
      </c>
      <c r="S203" s="39">
        <v>758589.82749527111</v>
      </c>
    </row>
    <row r="204" spans="1:19">
      <c r="A204" s="35">
        <v>36005</v>
      </c>
      <c r="B204" s="36" t="s">
        <v>180</v>
      </c>
      <c r="C204" s="41">
        <v>5.0964000000000001E-3</v>
      </c>
      <c r="D204" s="41">
        <v>5.0835000000000003E-3</v>
      </c>
      <c r="E204" s="37">
        <v>40437085.112400003</v>
      </c>
      <c r="F204" s="37"/>
      <c r="G204" s="38">
        <v>876601.18559999997</v>
      </c>
      <c r="H204" s="38">
        <v>19280073.6228</v>
      </c>
      <c r="I204" s="38">
        <v>6388449.5208000001</v>
      </c>
      <c r="J204" s="37">
        <v>1374461.610015989</v>
      </c>
      <c r="K204" s="37"/>
      <c r="L204" s="38">
        <v>1322908.2228000001</v>
      </c>
      <c r="M204" s="38">
        <v>13807564.3992</v>
      </c>
      <c r="N204" s="38">
        <v>0</v>
      </c>
      <c r="O204" s="37">
        <v>0</v>
      </c>
      <c r="P204" s="37"/>
      <c r="Q204" s="38">
        <v>10897387.492800001</v>
      </c>
      <c r="R204" s="39">
        <v>877955.20650172117</v>
      </c>
      <c r="S204" s="39">
        <v>11775342.699301722</v>
      </c>
    </row>
    <row r="205" spans="1:19">
      <c r="A205" s="35">
        <v>36006</v>
      </c>
      <c r="B205" s="36" t="s">
        <v>181</v>
      </c>
      <c r="C205" s="41">
        <v>5.5060000000000005E-4</v>
      </c>
      <c r="D205" s="41">
        <v>5.3390000000000002E-4</v>
      </c>
      <c r="E205" s="37">
        <v>4368703.2146000005</v>
      </c>
      <c r="F205" s="37"/>
      <c r="G205" s="38">
        <v>94705.402400000006</v>
      </c>
      <c r="H205" s="38">
        <v>2082962.1962000001</v>
      </c>
      <c r="I205" s="38">
        <v>690189.21320000011</v>
      </c>
      <c r="J205" s="37">
        <v>13197.981988505931</v>
      </c>
      <c r="K205" s="37"/>
      <c r="L205" s="38">
        <v>142923.0962</v>
      </c>
      <c r="M205" s="38">
        <v>1491728.4668000001</v>
      </c>
      <c r="N205" s="38">
        <v>0</v>
      </c>
      <c r="O205" s="37">
        <v>142896.54920161975</v>
      </c>
      <c r="P205" s="37"/>
      <c r="Q205" s="38">
        <v>1177321.5512000001</v>
      </c>
      <c r="R205" s="39">
        <v>-45625.271548481207</v>
      </c>
      <c r="S205" s="39">
        <v>1131696.2796515189</v>
      </c>
    </row>
    <row r="206" spans="1:19">
      <c r="A206" s="35">
        <v>36007</v>
      </c>
      <c r="B206" s="36" t="s">
        <v>182</v>
      </c>
      <c r="C206" s="41">
        <v>1.94E-4</v>
      </c>
      <c r="D206" s="41">
        <v>1.7589999999999999E-4</v>
      </c>
      <c r="E206" s="37">
        <v>1539281.554</v>
      </c>
      <c r="F206" s="37"/>
      <c r="G206" s="38">
        <v>33368.775999999998</v>
      </c>
      <c r="H206" s="38">
        <v>733916.93799999997</v>
      </c>
      <c r="I206" s="38">
        <v>243183.26800000001</v>
      </c>
      <c r="J206" s="37">
        <v>50485.717137610947</v>
      </c>
      <c r="K206" s="37"/>
      <c r="L206" s="38">
        <v>50357.938000000002</v>
      </c>
      <c r="M206" s="38">
        <v>525599.93200000003</v>
      </c>
      <c r="N206" s="38">
        <v>0</v>
      </c>
      <c r="O206" s="37">
        <v>44108.917419800644</v>
      </c>
      <c r="P206" s="37"/>
      <c r="Q206" s="38">
        <v>414820.88799999998</v>
      </c>
      <c r="R206" s="39">
        <v>6248.3339765395758</v>
      </c>
      <c r="S206" s="39">
        <v>421069.22197653953</v>
      </c>
    </row>
    <row r="207" spans="1:19">
      <c r="A207" s="35">
        <v>36008</v>
      </c>
      <c r="B207" s="36" t="s">
        <v>183</v>
      </c>
      <c r="C207" s="41">
        <v>6.1220000000000003E-4</v>
      </c>
      <c r="D207" s="41">
        <v>5.4390000000000005E-4</v>
      </c>
      <c r="E207" s="37">
        <v>4857464.7801999999</v>
      </c>
      <c r="F207" s="37"/>
      <c r="G207" s="38">
        <v>105300.84880000001</v>
      </c>
      <c r="H207" s="38">
        <v>2315999.7394000003</v>
      </c>
      <c r="I207" s="38">
        <v>767406.16840000008</v>
      </c>
      <c r="J207" s="37">
        <v>126130.15094803063</v>
      </c>
      <c r="K207" s="37"/>
      <c r="L207" s="38">
        <v>158913.03940000001</v>
      </c>
      <c r="M207" s="38">
        <v>1658619.9916000001</v>
      </c>
      <c r="N207" s="38">
        <v>0</v>
      </c>
      <c r="O207" s="37">
        <v>86677.359235857366</v>
      </c>
      <c r="P207" s="37"/>
      <c r="Q207" s="38">
        <v>1309037.8744000001</v>
      </c>
      <c r="R207" s="39">
        <v>19477.688188911612</v>
      </c>
      <c r="S207" s="39">
        <v>1328515.5625889117</v>
      </c>
    </row>
    <row r="208" spans="1:19">
      <c r="A208" s="35">
        <v>36009</v>
      </c>
      <c r="B208" s="36" t="s">
        <v>184</v>
      </c>
      <c r="C208" s="41">
        <v>1.416E-4</v>
      </c>
      <c r="D208" s="41">
        <v>1.7899999999999999E-4</v>
      </c>
      <c r="E208" s="37">
        <v>1123516.8455999999</v>
      </c>
      <c r="F208" s="37"/>
      <c r="G208" s="38">
        <v>24355.7664</v>
      </c>
      <c r="H208" s="38">
        <v>535683.70319999999</v>
      </c>
      <c r="I208" s="38">
        <v>177498.71520000001</v>
      </c>
      <c r="J208" s="37">
        <v>133833.28484890447</v>
      </c>
      <c r="K208" s="37"/>
      <c r="L208" s="38">
        <v>36756.103199999998</v>
      </c>
      <c r="M208" s="38">
        <v>383633.7648</v>
      </c>
      <c r="N208" s="38">
        <v>0</v>
      </c>
      <c r="O208" s="37">
        <v>165129.62354999996</v>
      </c>
      <c r="P208" s="37"/>
      <c r="Q208" s="38">
        <v>302776.48320000002</v>
      </c>
      <c r="R208" s="39">
        <v>31645.476617802327</v>
      </c>
      <c r="S208" s="39">
        <v>334421.95981780236</v>
      </c>
    </row>
    <row r="209" spans="1:19">
      <c r="A209" s="35">
        <v>36100</v>
      </c>
      <c r="B209" s="36" t="s">
        <v>185</v>
      </c>
      <c r="C209" s="41">
        <v>7.4960000000000001E-4</v>
      </c>
      <c r="D209" s="41">
        <v>7.7249999999999997E-4</v>
      </c>
      <c r="E209" s="37">
        <v>5947656.9736000001</v>
      </c>
      <c r="F209" s="37"/>
      <c r="G209" s="38">
        <v>128934.19839999999</v>
      </c>
      <c r="H209" s="38">
        <v>2835794.5192</v>
      </c>
      <c r="I209" s="38">
        <v>939640.09120000002</v>
      </c>
      <c r="J209" s="37">
        <v>5467.3742039044491</v>
      </c>
      <c r="K209" s="37"/>
      <c r="L209" s="38">
        <v>194578.9192</v>
      </c>
      <c r="M209" s="38">
        <v>2030874.7888</v>
      </c>
      <c r="N209" s="38">
        <v>0</v>
      </c>
      <c r="O209" s="37">
        <v>90971.027600485337</v>
      </c>
      <c r="P209" s="37"/>
      <c r="Q209" s="38">
        <v>1602833.6991999999</v>
      </c>
      <c r="R209" s="39">
        <v>-58537.362389785274</v>
      </c>
      <c r="S209" s="39">
        <v>1544296.3368102147</v>
      </c>
    </row>
    <row r="210" spans="1:19">
      <c r="A210" s="35">
        <v>36102</v>
      </c>
      <c r="B210" s="36" t="s">
        <v>186</v>
      </c>
      <c r="C210" s="41">
        <v>2.1670000000000001E-4</v>
      </c>
      <c r="D210" s="41">
        <v>1.615E-4</v>
      </c>
      <c r="E210" s="37">
        <v>1719393.3647</v>
      </c>
      <c r="F210" s="37"/>
      <c r="G210" s="38">
        <v>37273.266800000005</v>
      </c>
      <c r="H210" s="38">
        <v>819792.78590000002</v>
      </c>
      <c r="I210" s="38">
        <v>271638.21740000002</v>
      </c>
      <c r="J210" s="37">
        <v>235689.36666113598</v>
      </c>
      <c r="K210" s="37"/>
      <c r="L210" s="38">
        <v>56250.335900000005</v>
      </c>
      <c r="M210" s="38">
        <v>587100.54260000004</v>
      </c>
      <c r="N210" s="38">
        <v>0</v>
      </c>
      <c r="O210" s="37">
        <v>98368.979962507859</v>
      </c>
      <c r="P210" s="37"/>
      <c r="Q210" s="38">
        <v>463359.2084</v>
      </c>
      <c r="R210" s="39">
        <v>18302.286418464573</v>
      </c>
      <c r="S210" s="39">
        <v>481661.49481846456</v>
      </c>
    </row>
    <row r="211" spans="1:19">
      <c r="A211" s="35">
        <v>36105</v>
      </c>
      <c r="B211" s="36" t="s">
        <v>187</v>
      </c>
      <c r="C211" s="41">
        <v>4.148E-4</v>
      </c>
      <c r="D211" s="41">
        <v>4.1159999999999998E-4</v>
      </c>
      <c r="E211" s="37">
        <v>3291206.1268000002</v>
      </c>
      <c r="F211" s="37"/>
      <c r="G211" s="38">
        <v>71347.2592</v>
      </c>
      <c r="H211" s="38">
        <v>1569220.3396000001</v>
      </c>
      <c r="I211" s="38">
        <v>519960.92560000002</v>
      </c>
      <c r="J211" s="37">
        <v>71811.266357238637</v>
      </c>
      <c r="K211" s="37"/>
      <c r="L211" s="38">
        <v>107672.5396</v>
      </c>
      <c r="M211" s="38">
        <v>1123808.5144</v>
      </c>
      <c r="N211" s="38">
        <v>0</v>
      </c>
      <c r="O211" s="37">
        <v>12596.266966170919</v>
      </c>
      <c r="P211" s="37"/>
      <c r="Q211" s="38">
        <v>886946.92960000003</v>
      </c>
      <c r="R211" s="39">
        <v>11140.724317419359</v>
      </c>
      <c r="S211" s="39">
        <v>898087.65391741937</v>
      </c>
    </row>
    <row r="212" spans="1:19">
      <c r="A212" s="35">
        <v>36200</v>
      </c>
      <c r="B212" s="36" t="s">
        <v>188</v>
      </c>
      <c r="C212" s="41">
        <v>1.593E-3</v>
      </c>
      <c r="D212" s="41">
        <v>1.632E-3</v>
      </c>
      <c r="E212" s="37">
        <v>12639564.513</v>
      </c>
      <c r="F212" s="37"/>
      <c r="G212" s="38">
        <v>274002.37199999997</v>
      </c>
      <c r="H212" s="38">
        <v>6026441.6610000003</v>
      </c>
      <c r="I212" s="38">
        <v>1996860.5460000001</v>
      </c>
      <c r="J212" s="37">
        <v>139962.57014690957</v>
      </c>
      <c r="K212" s="37"/>
      <c r="L212" s="38">
        <v>413506.16100000002</v>
      </c>
      <c r="M212" s="38">
        <v>4315879.8540000003</v>
      </c>
      <c r="N212" s="38">
        <v>0</v>
      </c>
      <c r="O212" s="37">
        <v>149910.71904019389</v>
      </c>
      <c r="P212" s="37"/>
      <c r="Q212" s="38">
        <v>3406235.4360000002</v>
      </c>
      <c r="R212" s="39">
        <v>-2371.8635530488827</v>
      </c>
      <c r="S212" s="39">
        <v>3403863.5724469512</v>
      </c>
    </row>
    <row r="213" spans="1:19">
      <c r="A213" s="35">
        <v>36205</v>
      </c>
      <c r="B213" s="36" t="s">
        <v>189</v>
      </c>
      <c r="C213" s="41">
        <v>2.875E-4</v>
      </c>
      <c r="D213" s="41">
        <v>2.812E-4</v>
      </c>
      <c r="E213" s="37">
        <v>2281151.7875000001</v>
      </c>
      <c r="F213" s="37"/>
      <c r="G213" s="38">
        <v>49451.15</v>
      </c>
      <c r="H213" s="38">
        <v>1087634.6375</v>
      </c>
      <c r="I213" s="38">
        <v>360387.57500000001</v>
      </c>
      <c r="J213" s="37">
        <v>100535.44514706002</v>
      </c>
      <c r="K213" s="37"/>
      <c r="L213" s="38">
        <v>74628.387499999997</v>
      </c>
      <c r="M213" s="38">
        <v>778917.42499999993</v>
      </c>
      <c r="N213" s="38">
        <v>0</v>
      </c>
      <c r="O213" s="37">
        <v>0</v>
      </c>
      <c r="P213" s="37"/>
      <c r="Q213" s="38">
        <v>614747.44999999995</v>
      </c>
      <c r="R213" s="39">
        <v>50646.661722983277</v>
      </c>
      <c r="S213" s="39">
        <v>665394.11172298319</v>
      </c>
    </row>
    <row r="214" spans="1:19">
      <c r="A214" s="35">
        <v>36300</v>
      </c>
      <c r="B214" s="36" t="s">
        <v>190</v>
      </c>
      <c r="C214" s="41">
        <v>5.0737999999999998E-3</v>
      </c>
      <c r="D214" s="41">
        <v>5.0688E-3</v>
      </c>
      <c r="E214" s="37">
        <v>40257766.745799996</v>
      </c>
      <c r="F214" s="37"/>
      <c r="G214" s="38">
        <v>872713.89520000003</v>
      </c>
      <c r="H214" s="38">
        <v>19194576.082600001</v>
      </c>
      <c r="I214" s="38">
        <v>6360119.9235999994</v>
      </c>
      <c r="J214" s="37">
        <v>422154.26420195692</v>
      </c>
      <c r="K214" s="37"/>
      <c r="L214" s="38">
        <v>1317041.7826</v>
      </c>
      <c r="M214" s="38">
        <v>13746334.716399999</v>
      </c>
      <c r="N214" s="38">
        <v>0</v>
      </c>
      <c r="O214" s="37">
        <v>319715.10939177085</v>
      </c>
      <c r="P214" s="37"/>
      <c r="Q214" s="38">
        <v>10849062.9976</v>
      </c>
      <c r="R214" s="39">
        <v>25215.929213967494</v>
      </c>
      <c r="S214" s="39">
        <v>10874278.926813968</v>
      </c>
    </row>
    <row r="215" spans="1:19">
      <c r="A215" s="35">
        <v>36301</v>
      </c>
      <c r="B215" s="36" t="s">
        <v>191</v>
      </c>
      <c r="C215" s="41">
        <v>7.8100000000000001E-5</v>
      </c>
      <c r="D215" s="41">
        <v>6.3499999999999999E-5</v>
      </c>
      <c r="E215" s="37">
        <v>619679.84210000001</v>
      </c>
      <c r="F215" s="37"/>
      <c r="G215" s="38">
        <v>13433.5124</v>
      </c>
      <c r="H215" s="38">
        <v>295458.3137</v>
      </c>
      <c r="I215" s="38">
        <v>97900.068199999994</v>
      </c>
      <c r="J215" s="37">
        <v>66124.546817209412</v>
      </c>
      <c r="K215" s="37"/>
      <c r="L215" s="38">
        <v>20272.9637</v>
      </c>
      <c r="M215" s="38">
        <v>211594.61180000001</v>
      </c>
      <c r="N215" s="38">
        <v>0</v>
      </c>
      <c r="O215" s="37">
        <v>0</v>
      </c>
      <c r="P215" s="37"/>
      <c r="Q215" s="38">
        <v>166997.48120000001</v>
      </c>
      <c r="R215" s="39">
        <v>25962.60163675552</v>
      </c>
      <c r="S215" s="39">
        <v>192960.08283675552</v>
      </c>
    </row>
    <row r="216" spans="1:19">
      <c r="A216" s="35">
        <v>36302</v>
      </c>
      <c r="B216" s="36" t="s">
        <v>192</v>
      </c>
      <c r="C216" s="41">
        <v>1.194E-4</v>
      </c>
      <c r="D216" s="41">
        <v>1.2420000000000001E-4</v>
      </c>
      <c r="E216" s="37">
        <v>947372.25540000002</v>
      </c>
      <c r="F216" s="37"/>
      <c r="G216" s="38">
        <v>20537.277600000001</v>
      </c>
      <c r="H216" s="38">
        <v>451699.39380000002</v>
      </c>
      <c r="I216" s="38">
        <v>149670.52679999999</v>
      </c>
      <c r="J216" s="37">
        <v>38370.228524101374</v>
      </c>
      <c r="K216" s="37"/>
      <c r="L216" s="38">
        <v>30993.4938</v>
      </c>
      <c r="M216" s="38">
        <v>323487.79320000001</v>
      </c>
      <c r="N216" s="38">
        <v>0</v>
      </c>
      <c r="O216" s="37">
        <v>59335.890047438748</v>
      </c>
      <c r="P216" s="37"/>
      <c r="Q216" s="38">
        <v>255307.28880000001</v>
      </c>
      <c r="R216" s="39">
        <v>7890.3116291649712</v>
      </c>
      <c r="S216" s="39">
        <v>263197.600429165</v>
      </c>
    </row>
    <row r="217" spans="1:19" s="185" customFormat="1">
      <c r="A217" s="192">
        <v>36303</v>
      </c>
      <c r="B217" s="193" t="s">
        <v>397</v>
      </c>
      <c r="C217" s="194">
        <v>0</v>
      </c>
      <c r="D217" s="194">
        <v>0</v>
      </c>
      <c r="E217" s="190"/>
      <c r="F217" s="190"/>
      <c r="G217" s="195"/>
      <c r="H217" s="195"/>
      <c r="I217" s="195"/>
      <c r="J217" s="190"/>
      <c r="K217" s="190"/>
      <c r="L217" s="195"/>
      <c r="M217" s="195"/>
      <c r="N217" s="195"/>
      <c r="O217" s="190"/>
      <c r="P217" s="190"/>
      <c r="Q217" s="195"/>
      <c r="R217" s="196"/>
      <c r="S217" s="196"/>
    </row>
    <row r="218" spans="1:19">
      <c r="A218" s="35">
        <v>36305</v>
      </c>
      <c r="B218" s="36" t="s">
        <v>193</v>
      </c>
      <c r="C218" s="41">
        <v>9.5120000000000003E-4</v>
      </c>
      <c r="D218" s="41">
        <v>9.9630000000000009E-4</v>
      </c>
      <c r="E218" s="37">
        <v>7547240.2791999998</v>
      </c>
      <c r="F218" s="37"/>
      <c r="G218" s="38">
        <v>163610.20480000001</v>
      </c>
      <c r="H218" s="38">
        <v>3598462.8424</v>
      </c>
      <c r="I218" s="38">
        <v>1192350.1264</v>
      </c>
      <c r="J218" s="37">
        <v>187769.20244437896</v>
      </c>
      <c r="K218" s="37"/>
      <c r="L218" s="38">
        <v>246909.64240000001</v>
      </c>
      <c r="M218" s="38">
        <v>2577065.2335999999</v>
      </c>
      <c r="N218" s="38">
        <v>0</v>
      </c>
      <c r="O218" s="37">
        <v>75794.013736194232</v>
      </c>
      <c r="P218" s="37"/>
      <c r="Q218" s="38">
        <v>2033905.3024000002</v>
      </c>
      <c r="R218" s="39">
        <v>39421.854440600044</v>
      </c>
      <c r="S218" s="39">
        <v>2073327.1568406003</v>
      </c>
    </row>
    <row r="219" spans="1:19">
      <c r="A219" s="76">
        <v>36310</v>
      </c>
      <c r="B219" s="36" t="s">
        <v>381</v>
      </c>
      <c r="C219" s="41">
        <v>3.8000000000000002E-5</v>
      </c>
      <c r="D219" s="41">
        <v>0</v>
      </c>
      <c r="E219" s="37">
        <v>301508.75800000003</v>
      </c>
      <c r="F219" s="37"/>
      <c r="G219" s="38">
        <v>6536.152</v>
      </c>
      <c r="H219" s="38">
        <v>143756.92600000001</v>
      </c>
      <c r="I219" s="38">
        <v>47633.836000000003</v>
      </c>
      <c r="J219" s="37">
        <v>138273.30599999998</v>
      </c>
      <c r="K219" s="37"/>
      <c r="L219" s="38">
        <v>9863.9260000000013</v>
      </c>
      <c r="M219" s="38">
        <v>102952.564</v>
      </c>
      <c r="N219" s="38">
        <v>0</v>
      </c>
      <c r="O219" s="37">
        <v>0</v>
      </c>
      <c r="P219" s="37"/>
      <c r="Q219" s="38">
        <v>81253.576000000001</v>
      </c>
      <c r="R219" s="39">
        <v>46091.101999999992</v>
      </c>
      <c r="S219" s="39">
        <v>127344.67799999999</v>
      </c>
    </row>
    <row r="220" spans="1:19">
      <c r="A220" s="35">
        <v>36400</v>
      </c>
      <c r="B220" s="36" t="s">
        <v>194</v>
      </c>
      <c r="C220" s="41">
        <v>5.6394000000000001E-3</v>
      </c>
      <c r="D220" s="41">
        <v>5.4936000000000004E-3</v>
      </c>
      <c r="E220" s="37">
        <v>44745486.575400002</v>
      </c>
      <c r="F220" s="37"/>
      <c r="G220" s="38">
        <v>969999.35759999999</v>
      </c>
      <c r="H220" s="38">
        <v>21334284.433800001</v>
      </c>
      <c r="I220" s="38">
        <v>7069111.9668000005</v>
      </c>
      <c r="J220" s="37">
        <v>736117.19882171438</v>
      </c>
      <c r="K220" s="37"/>
      <c r="L220" s="38">
        <v>1463858.5338000001</v>
      </c>
      <c r="M220" s="38">
        <v>15278702.3532</v>
      </c>
      <c r="N220" s="38">
        <v>0</v>
      </c>
      <c r="O220" s="37">
        <v>615427.32826220652</v>
      </c>
      <c r="P220" s="37"/>
      <c r="Q220" s="38">
        <v>12058458.3288</v>
      </c>
      <c r="R220" s="39">
        <v>-444562.08260905358</v>
      </c>
      <c r="S220" s="39">
        <v>11613896.246190947</v>
      </c>
    </row>
    <row r="221" spans="1:19">
      <c r="A221" s="35">
        <v>36405</v>
      </c>
      <c r="B221" s="36" t="s">
        <v>195</v>
      </c>
      <c r="C221" s="41">
        <v>9.7380000000000003E-4</v>
      </c>
      <c r="D221" s="41">
        <v>9.4269999999999998E-4</v>
      </c>
      <c r="E221" s="37">
        <v>7726558.6458000001</v>
      </c>
      <c r="F221" s="37"/>
      <c r="G221" s="38">
        <v>167497.4952</v>
      </c>
      <c r="H221" s="38">
        <v>3683960.3826000001</v>
      </c>
      <c r="I221" s="38">
        <v>1220679.7236000001</v>
      </c>
      <c r="J221" s="37">
        <v>253423.4166554304</v>
      </c>
      <c r="K221" s="37"/>
      <c r="L221" s="38">
        <v>252776.08260000002</v>
      </c>
      <c r="M221" s="38">
        <v>2638294.9164</v>
      </c>
      <c r="N221" s="38">
        <v>0</v>
      </c>
      <c r="O221" s="37">
        <v>0</v>
      </c>
      <c r="P221" s="37"/>
      <c r="Q221" s="38">
        <v>2082229.7976000002</v>
      </c>
      <c r="R221" s="39">
        <v>160624.68279388949</v>
      </c>
      <c r="S221" s="39">
        <v>2242854.4803938898</v>
      </c>
    </row>
    <row r="222" spans="1:19">
      <c r="A222" s="35">
        <v>36500</v>
      </c>
      <c r="B222" s="36" t="s">
        <v>196</v>
      </c>
      <c r="C222" s="41">
        <v>1.0977199999999999E-2</v>
      </c>
      <c r="D222" s="41">
        <v>1.07055E-2</v>
      </c>
      <c r="E222" s="37">
        <v>87097945.745199993</v>
      </c>
      <c r="F222" s="37"/>
      <c r="G222" s="38">
        <v>1888122.3088</v>
      </c>
      <c r="H222" s="38">
        <v>41527592.844399996</v>
      </c>
      <c r="I222" s="38">
        <v>13760161.6984</v>
      </c>
      <c r="J222" s="37">
        <v>1222797.7266062796</v>
      </c>
      <c r="K222" s="37"/>
      <c r="L222" s="38">
        <v>2849428.6443999996</v>
      </c>
      <c r="M222" s="38">
        <v>29740286.461599998</v>
      </c>
      <c r="N222" s="38">
        <v>0</v>
      </c>
      <c r="O222" s="37">
        <v>0</v>
      </c>
      <c r="P222" s="37"/>
      <c r="Q222" s="38">
        <v>23472019.854399998</v>
      </c>
      <c r="R222" s="39">
        <v>746837.57644512272</v>
      </c>
      <c r="S222" s="39">
        <v>24218857.430845119</v>
      </c>
    </row>
    <row r="223" spans="1:19">
      <c r="A223" s="35">
        <v>36501</v>
      </c>
      <c r="B223" s="36" t="s">
        <v>197</v>
      </c>
      <c r="C223" s="41">
        <v>1.429E-4</v>
      </c>
      <c r="D223" s="41">
        <v>1.205E-4</v>
      </c>
      <c r="E223" s="37">
        <v>1133831.6189000001</v>
      </c>
      <c r="F223" s="37"/>
      <c r="G223" s="38">
        <v>24579.371600000002</v>
      </c>
      <c r="H223" s="38">
        <v>540601.70330000005</v>
      </c>
      <c r="I223" s="38">
        <v>179128.29380000001</v>
      </c>
      <c r="J223" s="37">
        <v>72105.862322827234</v>
      </c>
      <c r="K223" s="37"/>
      <c r="L223" s="38">
        <v>37093.5533</v>
      </c>
      <c r="M223" s="38">
        <v>387155.82620000001</v>
      </c>
      <c r="N223" s="38">
        <v>0</v>
      </c>
      <c r="O223" s="37">
        <v>3465.6030734966926</v>
      </c>
      <c r="P223" s="37"/>
      <c r="Q223" s="38">
        <v>305556.2108</v>
      </c>
      <c r="R223" s="39">
        <v>27412.783927601693</v>
      </c>
      <c r="S223" s="39">
        <v>332968.9947276017</v>
      </c>
    </row>
    <row r="224" spans="1:19">
      <c r="A224" s="35">
        <v>36502</v>
      </c>
      <c r="B224" s="36" t="s">
        <v>198</v>
      </c>
      <c r="C224" s="41">
        <v>4.9200000000000003E-5</v>
      </c>
      <c r="D224" s="41">
        <v>5.1600000000000001E-5</v>
      </c>
      <c r="E224" s="37">
        <v>390374.49720000004</v>
      </c>
      <c r="F224" s="37"/>
      <c r="G224" s="38">
        <v>8462.5968000000012</v>
      </c>
      <c r="H224" s="38">
        <v>186127.38840000003</v>
      </c>
      <c r="I224" s="38">
        <v>61673.282400000004</v>
      </c>
      <c r="J224" s="37">
        <v>17297.38320514356</v>
      </c>
      <c r="K224" s="37"/>
      <c r="L224" s="38">
        <v>12771.188400000001</v>
      </c>
      <c r="M224" s="38">
        <v>133296.47760000001</v>
      </c>
      <c r="N224" s="38">
        <v>0</v>
      </c>
      <c r="O224" s="37">
        <v>21485.440846203928</v>
      </c>
      <c r="P224" s="37"/>
      <c r="Q224" s="38">
        <v>105201.99840000001</v>
      </c>
      <c r="R224" s="39">
        <v>2711.2961297467045</v>
      </c>
      <c r="S224" s="39">
        <v>107913.29452974672</v>
      </c>
    </row>
    <row r="225" spans="1:19">
      <c r="A225" s="35">
        <v>36505</v>
      </c>
      <c r="B225" s="36" t="s">
        <v>199</v>
      </c>
      <c r="C225" s="41">
        <v>2.2230000000000001E-3</v>
      </c>
      <c r="D225" s="41">
        <v>2.1451999999999999E-3</v>
      </c>
      <c r="E225" s="37">
        <v>17638262.343000002</v>
      </c>
      <c r="F225" s="37"/>
      <c r="G225" s="38">
        <v>382364.89200000005</v>
      </c>
      <c r="H225" s="38">
        <v>8409780.1710000001</v>
      </c>
      <c r="I225" s="38">
        <v>2786579.406</v>
      </c>
      <c r="J225" s="37">
        <v>639071.81673340488</v>
      </c>
      <c r="K225" s="37"/>
      <c r="L225" s="38">
        <v>577039.67100000009</v>
      </c>
      <c r="M225" s="38">
        <v>6022724.9939999999</v>
      </c>
      <c r="N225" s="38">
        <v>0</v>
      </c>
      <c r="O225" s="37">
        <v>118184.1601127982</v>
      </c>
      <c r="P225" s="37"/>
      <c r="Q225" s="38">
        <v>4753334.1960000005</v>
      </c>
      <c r="R225" s="39">
        <v>249914.48897918256</v>
      </c>
      <c r="S225" s="39">
        <v>5003248.6849791827</v>
      </c>
    </row>
    <row r="226" spans="1:19">
      <c r="A226" s="35">
        <v>36600</v>
      </c>
      <c r="B226" s="36" t="s">
        <v>200</v>
      </c>
      <c r="C226" s="41">
        <v>7.8490000000000005E-4</v>
      </c>
      <c r="D226" s="41">
        <v>7.938E-4</v>
      </c>
      <c r="E226" s="37">
        <v>6227742.7409000006</v>
      </c>
      <c r="F226" s="37"/>
      <c r="G226" s="38">
        <v>135005.93960000001</v>
      </c>
      <c r="H226" s="38">
        <v>2969337.1373000001</v>
      </c>
      <c r="I226" s="38">
        <v>983889.41780000005</v>
      </c>
      <c r="J226" s="37">
        <v>49467.950625000405</v>
      </c>
      <c r="K226" s="37"/>
      <c r="L226" s="38">
        <v>203741.98730000001</v>
      </c>
      <c r="M226" s="38">
        <v>2126512.3022000003</v>
      </c>
      <c r="N226" s="38">
        <v>0</v>
      </c>
      <c r="O226" s="37">
        <v>141488.43696645956</v>
      </c>
      <c r="P226" s="37"/>
      <c r="Q226" s="38">
        <v>1678313.9948000002</v>
      </c>
      <c r="R226" s="39">
        <v>-79804.119819760104</v>
      </c>
      <c r="S226" s="39">
        <v>1598509.8749802401</v>
      </c>
    </row>
    <row r="227" spans="1:19">
      <c r="A227" s="35">
        <v>36601</v>
      </c>
      <c r="B227" s="36" t="s">
        <v>201</v>
      </c>
      <c r="C227" s="41">
        <v>4.5150000000000002E-4</v>
      </c>
      <c r="D227" s="41">
        <v>4.0440000000000002E-4</v>
      </c>
      <c r="E227" s="37">
        <v>3582400.1115000001</v>
      </c>
      <c r="F227" s="37"/>
      <c r="G227" s="38">
        <v>77659.806000000011</v>
      </c>
      <c r="H227" s="38">
        <v>1708059.2655</v>
      </c>
      <c r="I227" s="38">
        <v>565965.18300000008</v>
      </c>
      <c r="J227" s="37">
        <v>245553.98927549386</v>
      </c>
      <c r="K227" s="37"/>
      <c r="L227" s="38">
        <v>117199.01550000001</v>
      </c>
      <c r="M227" s="38">
        <v>1223239.017</v>
      </c>
      <c r="N227" s="38">
        <v>0</v>
      </c>
      <c r="O227" s="37">
        <v>0</v>
      </c>
      <c r="P227" s="37"/>
      <c r="Q227" s="38">
        <v>965420.77800000005</v>
      </c>
      <c r="R227" s="39">
        <v>126840.91747415834</v>
      </c>
      <c r="S227" s="39">
        <v>1092261.6954741585</v>
      </c>
    </row>
    <row r="228" spans="1:19">
      <c r="A228" s="35">
        <v>36700</v>
      </c>
      <c r="B228" s="36" t="s">
        <v>202</v>
      </c>
      <c r="C228" s="41">
        <v>9.1883999999999993E-3</v>
      </c>
      <c r="D228" s="41">
        <v>9.1280000000000007E-3</v>
      </c>
      <c r="E228" s="37">
        <v>72904817.684399992</v>
      </c>
      <c r="F228" s="37"/>
      <c r="G228" s="38">
        <v>1580441.5536</v>
      </c>
      <c r="H228" s="38">
        <v>34760424.706799999</v>
      </c>
      <c r="I228" s="38">
        <v>11517861.544799998</v>
      </c>
      <c r="J228" s="37">
        <v>641939.97285600007</v>
      </c>
      <c r="K228" s="37"/>
      <c r="L228" s="38">
        <v>2385097.3067999999</v>
      </c>
      <c r="M228" s="38">
        <v>24893929.975199997</v>
      </c>
      <c r="N228" s="38">
        <v>0</v>
      </c>
      <c r="O228" s="37">
        <v>1438682.3789171567</v>
      </c>
      <c r="P228" s="37"/>
      <c r="Q228" s="38">
        <v>19647114.676799998</v>
      </c>
      <c r="R228" s="39">
        <v>-70317.477391091292</v>
      </c>
      <c r="S228" s="39">
        <v>19576797.199408907</v>
      </c>
    </row>
    <row r="229" spans="1:19">
      <c r="A229" s="35">
        <v>36701</v>
      </c>
      <c r="B229" s="36" t="s">
        <v>203</v>
      </c>
      <c r="C229" s="41">
        <v>3.2400000000000001E-5</v>
      </c>
      <c r="D229" s="41">
        <v>4.6300000000000001E-5</v>
      </c>
      <c r="E229" s="37">
        <v>257075.88840000003</v>
      </c>
      <c r="F229" s="37"/>
      <c r="G229" s="38">
        <v>5572.9296000000004</v>
      </c>
      <c r="H229" s="38">
        <v>122571.69480000001</v>
      </c>
      <c r="I229" s="38">
        <v>40614.112800000003</v>
      </c>
      <c r="J229" s="37">
        <v>65078.203430435053</v>
      </c>
      <c r="K229" s="37"/>
      <c r="L229" s="38">
        <v>8410.2947999999997</v>
      </c>
      <c r="M229" s="38">
        <v>87780.607199999999</v>
      </c>
      <c r="N229" s="38">
        <v>0</v>
      </c>
      <c r="O229" s="37">
        <v>60953.529375000056</v>
      </c>
      <c r="P229" s="37"/>
      <c r="Q229" s="38">
        <v>69279.36480000001</v>
      </c>
      <c r="R229" s="39">
        <v>29164.596667996502</v>
      </c>
      <c r="S229" s="39">
        <v>98443.961467996516</v>
      </c>
    </row>
    <row r="230" spans="1:19">
      <c r="A230" s="35">
        <v>36705</v>
      </c>
      <c r="B230" s="36" t="s">
        <v>204</v>
      </c>
      <c r="C230" s="41">
        <v>1.0859000000000001E-3</v>
      </c>
      <c r="D230" s="41">
        <v>1.0365999999999999E-3</v>
      </c>
      <c r="E230" s="37">
        <v>8616009.4819000009</v>
      </c>
      <c r="F230" s="37"/>
      <c r="G230" s="38">
        <v>186779.14360000001</v>
      </c>
      <c r="H230" s="38">
        <v>4108043.3143000002</v>
      </c>
      <c r="I230" s="38">
        <v>1361199.5398000001</v>
      </c>
      <c r="J230" s="37">
        <v>260375.48694243736</v>
      </c>
      <c r="K230" s="37"/>
      <c r="L230" s="38">
        <v>281874.6643</v>
      </c>
      <c r="M230" s="38">
        <v>2942004.9802000001</v>
      </c>
      <c r="N230" s="38">
        <v>0</v>
      </c>
      <c r="O230" s="37">
        <v>24907.881500731346</v>
      </c>
      <c r="P230" s="37"/>
      <c r="Q230" s="38">
        <v>2321927.8468000004</v>
      </c>
      <c r="R230" s="39">
        <v>63785.886479104782</v>
      </c>
      <c r="S230" s="39">
        <v>2385713.7332791053</v>
      </c>
    </row>
    <row r="231" spans="1:19">
      <c r="A231" s="35">
        <v>36800</v>
      </c>
      <c r="B231" s="36" t="s">
        <v>205</v>
      </c>
      <c r="C231" s="41">
        <v>3.5022999999999999E-3</v>
      </c>
      <c r="D231" s="41">
        <v>3.4369000000000001E-3</v>
      </c>
      <c r="E231" s="37">
        <v>27788792.714299999</v>
      </c>
      <c r="F231" s="37"/>
      <c r="G231" s="38">
        <v>602409.60919999995</v>
      </c>
      <c r="H231" s="38">
        <v>13249470.577099999</v>
      </c>
      <c r="I231" s="38">
        <v>4390210.1005999995</v>
      </c>
      <c r="J231" s="37">
        <v>569085.23204987065</v>
      </c>
      <c r="K231" s="37"/>
      <c r="L231" s="38">
        <v>909116.52709999995</v>
      </c>
      <c r="M231" s="38">
        <v>9488704.339399999</v>
      </c>
      <c r="N231" s="38">
        <v>0</v>
      </c>
      <c r="O231" s="37">
        <v>30544.226990873805</v>
      </c>
      <c r="P231" s="37"/>
      <c r="Q231" s="38">
        <v>7488799.9795999993</v>
      </c>
      <c r="R231" s="39">
        <v>195676.70544183019</v>
      </c>
      <c r="S231" s="39">
        <v>7684476.685041829</v>
      </c>
    </row>
    <row r="232" spans="1:19">
      <c r="A232" s="35">
        <v>36801</v>
      </c>
      <c r="B232" s="36" t="s">
        <v>460</v>
      </c>
      <c r="C232" s="41">
        <v>0</v>
      </c>
      <c r="D232" s="41">
        <v>0</v>
      </c>
      <c r="E232" s="37">
        <v>0</v>
      </c>
      <c r="F232" s="37"/>
      <c r="G232" s="38">
        <v>0</v>
      </c>
      <c r="H232" s="38">
        <v>0</v>
      </c>
      <c r="I232" s="38">
        <v>0</v>
      </c>
      <c r="J232" s="37">
        <v>0</v>
      </c>
      <c r="K232" s="37"/>
      <c r="L232" s="38">
        <v>0</v>
      </c>
      <c r="M232" s="38">
        <v>0</v>
      </c>
      <c r="N232" s="38">
        <v>0</v>
      </c>
      <c r="O232" s="37">
        <v>162661.08029980405</v>
      </c>
      <c r="P232" s="37"/>
      <c r="Q232" s="38">
        <v>0</v>
      </c>
      <c r="R232" s="39">
        <v>-70676.826419427161</v>
      </c>
      <c r="S232" s="39">
        <v>-70676.826419427161</v>
      </c>
    </row>
    <row r="233" spans="1:19">
      <c r="A233" s="35">
        <v>36802</v>
      </c>
      <c r="B233" s="36" t="s">
        <v>207</v>
      </c>
      <c r="C233" s="41">
        <v>1.2549999999999999E-4</v>
      </c>
      <c r="D233" s="41">
        <v>9.0199999999999997E-5</v>
      </c>
      <c r="E233" s="37">
        <v>995772.34549999994</v>
      </c>
      <c r="F233" s="37"/>
      <c r="G233" s="38">
        <v>21586.501999999997</v>
      </c>
      <c r="H233" s="38">
        <v>474776.16349999997</v>
      </c>
      <c r="I233" s="38">
        <v>157317.011</v>
      </c>
      <c r="J233" s="37">
        <v>102130.86076252781</v>
      </c>
      <c r="K233" s="37"/>
      <c r="L233" s="38">
        <v>32576.913499999995</v>
      </c>
      <c r="M233" s="38">
        <v>340014.38899999997</v>
      </c>
      <c r="N233" s="38">
        <v>0</v>
      </c>
      <c r="O233" s="37">
        <v>22784.117334040158</v>
      </c>
      <c r="P233" s="37"/>
      <c r="Q233" s="38">
        <v>268350.62599999999</v>
      </c>
      <c r="R233" s="39">
        <v>12992.053624312448</v>
      </c>
      <c r="S233" s="39">
        <v>281342.67962431244</v>
      </c>
    </row>
    <row r="234" spans="1:19">
      <c r="A234" s="35">
        <v>36810</v>
      </c>
      <c r="B234" s="36" t="s">
        <v>208</v>
      </c>
      <c r="C234" s="41">
        <v>6.5713000000000004E-3</v>
      </c>
      <c r="D234" s="41">
        <v>6.6347000000000003E-3</v>
      </c>
      <c r="E234" s="37">
        <v>52139592.143300004</v>
      </c>
      <c r="F234" s="37"/>
      <c r="G234" s="38">
        <v>1130289.8852000001</v>
      </c>
      <c r="H234" s="38">
        <v>24859733.890100002</v>
      </c>
      <c r="I234" s="38">
        <v>8237269.1186000006</v>
      </c>
      <c r="J234" s="37">
        <v>317367.35495945904</v>
      </c>
      <c r="K234" s="37"/>
      <c r="L234" s="38">
        <v>1705758.3401000001</v>
      </c>
      <c r="M234" s="38">
        <v>17803478.521400001</v>
      </c>
      <c r="N234" s="38">
        <v>0</v>
      </c>
      <c r="O234" s="37">
        <v>591783.85410000058</v>
      </c>
      <c r="P234" s="37"/>
      <c r="Q234" s="38">
        <v>14051095.367600001</v>
      </c>
      <c r="R234" s="39">
        <v>-6797.9412049981765</v>
      </c>
      <c r="S234" s="39">
        <v>14044297.426395003</v>
      </c>
    </row>
    <row r="235" spans="1:19">
      <c r="A235" s="35">
        <v>36900</v>
      </c>
      <c r="B235" s="36" t="s">
        <v>209</v>
      </c>
      <c r="C235" s="41">
        <v>6.4899999999999995E-4</v>
      </c>
      <c r="D235" s="41">
        <v>6.5419999999999996E-4</v>
      </c>
      <c r="E235" s="37">
        <v>5149452.2089999998</v>
      </c>
      <c r="F235" s="37"/>
      <c r="G235" s="38">
        <v>111630.59599999999</v>
      </c>
      <c r="H235" s="38">
        <v>2455216.9729999998</v>
      </c>
      <c r="I235" s="38">
        <v>813535.77799999993</v>
      </c>
      <c r="J235" s="37">
        <v>48472.286375499069</v>
      </c>
      <c r="K235" s="37"/>
      <c r="L235" s="38">
        <v>168465.473</v>
      </c>
      <c r="M235" s="38">
        <v>1758321.4219999998</v>
      </c>
      <c r="N235" s="38">
        <v>0</v>
      </c>
      <c r="O235" s="37">
        <v>25680.871199999907</v>
      </c>
      <c r="P235" s="37"/>
      <c r="Q235" s="38">
        <v>1387725.548</v>
      </c>
      <c r="R235" s="39">
        <v>13890.360626865011</v>
      </c>
      <c r="S235" s="39">
        <v>1401615.9086268649</v>
      </c>
    </row>
    <row r="236" spans="1:19">
      <c r="A236" s="35">
        <v>36901</v>
      </c>
      <c r="B236" s="36" t="s">
        <v>210</v>
      </c>
      <c r="C236" s="41">
        <v>2.232E-4</v>
      </c>
      <c r="D236" s="41">
        <v>2.1709999999999999E-4</v>
      </c>
      <c r="E236" s="37">
        <v>1770967.2312</v>
      </c>
      <c r="F236" s="37"/>
      <c r="G236" s="38">
        <v>38391.292800000003</v>
      </c>
      <c r="H236" s="38">
        <v>844382.78639999998</v>
      </c>
      <c r="I236" s="38">
        <v>279786.11040000001</v>
      </c>
      <c r="J236" s="37">
        <v>84676.412427284697</v>
      </c>
      <c r="K236" s="37"/>
      <c r="L236" s="38">
        <v>57937.5864</v>
      </c>
      <c r="M236" s="38">
        <v>604710.84959999996</v>
      </c>
      <c r="N236" s="38">
        <v>0</v>
      </c>
      <c r="O236" s="37">
        <v>390.68566495665857</v>
      </c>
      <c r="P236" s="37"/>
      <c r="Q236" s="38">
        <v>477257.84639999998</v>
      </c>
      <c r="R236" s="39">
        <v>36645.836233487214</v>
      </c>
      <c r="S236" s="39">
        <v>513903.68263348722</v>
      </c>
    </row>
    <row r="237" spans="1:19">
      <c r="A237" s="35">
        <v>36905</v>
      </c>
      <c r="B237" s="36" t="s">
        <v>211</v>
      </c>
      <c r="C237" s="41">
        <v>2.2240000000000001E-4</v>
      </c>
      <c r="D237" s="41">
        <v>2.084E-4</v>
      </c>
      <c r="E237" s="37">
        <v>1764619.6784000001</v>
      </c>
      <c r="F237" s="37"/>
      <c r="G237" s="38">
        <v>38253.689600000005</v>
      </c>
      <c r="H237" s="38">
        <v>841356.32480000006</v>
      </c>
      <c r="I237" s="38">
        <v>278783.2928</v>
      </c>
      <c r="J237" s="37">
        <v>131940.93216349755</v>
      </c>
      <c r="K237" s="37"/>
      <c r="L237" s="38">
        <v>57729.924800000001</v>
      </c>
      <c r="M237" s="38">
        <v>602543.42720000003</v>
      </c>
      <c r="N237" s="38">
        <v>0</v>
      </c>
      <c r="O237" s="37">
        <v>346.43581865510316</v>
      </c>
      <c r="P237" s="37"/>
      <c r="Q237" s="38">
        <v>475547.24480000004</v>
      </c>
      <c r="R237" s="39">
        <v>54536.458707663536</v>
      </c>
      <c r="S237" s="39">
        <v>530083.70350766357</v>
      </c>
    </row>
    <row r="238" spans="1:19">
      <c r="A238" s="35">
        <v>37000</v>
      </c>
      <c r="B238" s="36" t="s">
        <v>212</v>
      </c>
      <c r="C238" s="41">
        <v>2.1825E-3</v>
      </c>
      <c r="D238" s="41">
        <v>2.2902999999999999E-3</v>
      </c>
      <c r="E238" s="37">
        <v>17316917.482499998</v>
      </c>
      <c r="F238" s="37"/>
      <c r="G238" s="38">
        <v>375398.73</v>
      </c>
      <c r="H238" s="38">
        <v>8256565.5525000002</v>
      </c>
      <c r="I238" s="38">
        <v>2735811.7650000001</v>
      </c>
      <c r="J238" s="37">
        <v>348379.86811934772</v>
      </c>
      <c r="K238" s="37"/>
      <c r="L238" s="38">
        <v>566526.80249999999</v>
      </c>
      <c r="M238" s="38">
        <v>5912999.2350000003</v>
      </c>
      <c r="N238" s="38">
        <v>0</v>
      </c>
      <c r="O238" s="37">
        <v>542530.57629822777</v>
      </c>
      <c r="P238" s="37"/>
      <c r="Q238" s="38">
        <v>4666734.99</v>
      </c>
      <c r="R238" s="39">
        <v>-93289.98667771474</v>
      </c>
      <c r="S238" s="39">
        <v>4573445.0033222856</v>
      </c>
    </row>
    <row r="239" spans="1:19">
      <c r="A239" s="35">
        <v>37001</v>
      </c>
      <c r="B239" s="36" t="s">
        <v>368</v>
      </c>
      <c r="C239" s="41">
        <v>8.7800000000000006E-5</v>
      </c>
      <c r="D239" s="41">
        <v>4.4100000000000001E-5</v>
      </c>
      <c r="E239" s="37">
        <v>696643.91980000003</v>
      </c>
      <c r="F239" s="37"/>
      <c r="G239" s="38">
        <v>15101.951200000001</v>
      </c>
      <c r="H239" s="38">
        <v>332154.1606</v>
      </c>
      <c r="I239" s="38">
        <v>110059.23160000001</v>
      </c>
      <c r="J239" s="37">
        <v>251793.41212700447</v>
      </c>
      <c r="K239" s="37"/>
      <c r="L239" s="38">
        <v>22790.8606</v>
      </c>
      <c r="M239" s="38">
        <v>237874.60840000003</v>
      </c>
      <c r="N239" s="38">
        <v>0</v>
      </c>
      <c r="O239" s="37">
        <v>0</v>
      </c>
      <c r="P239" s="37"/>
      <c r="Q239" s="38">
        <v>187738.52560000002</v>
      </c>
      <c r="R239" s="39">
        <v>91143.950423997769</v>
      </c>
      <c r="S239" s="39">
        <v>278882.47602399776</v>
      </c>
    </row>
    <row r="240" spans="1:19">
      <c r="A240" s="35">
        <v>37005</v>
      </c>
      <c r="B240" s="36" t="s">
        <v>213</v>
      </c>
      <c r="C240" s="41">
        <v>5.287E-4</v>
      </c>
      <c r="D240" s="41">
        <v>5.3939999999999999E-4</v>
      </c>
      <c r="E240" s="37">
        <v>4194938.9567</v>
      </c>
      <c r="F240" s="37"/>
      <c r="G240" s="38">
        <v>90938.514800000004</v>
      </c>
      <c r="H240" s="38">
        <v>2000112.8099</v>
      </c>
      <c r="I240" s="38">
        <v>662737.08140000002</v>
      </c>
      <c r="J240" s="37">
        <v>68236.102690231099</v>
      </c>
      <c r="K240" s="37"/>
      <c r="L240" s="38">
        <v>137238.35990000001</v>
      </c>
      <c r="M240" s="38">
        <v>1432395.2786000001</v>
      </c>
      <c r="N240" s="38">
        <v>0</v>
      </c>
      <c r="O240" s="37">
        <v>0</v>
      </c>
      <c r="P240" s="37"/>
      <c r="Q240" s="38">
        <v>1130493.8324</v>
      </c>
      <c r="R240" s="39">
        <v>34631.456984606411</v>
      </c>
      <c r="S240" s="39">
        <v>1165125.2893846063</v>
      </c>
    </row>
    <row r="241" spans="1:19">
      <c r="A241" s="35">
        <v>37100</v>
      </c>
      <c r="B241" s="36" t="s">
        <v>214</v>
      </c>
      <c r="C241" s="41">
        <v>3.2637999999999999E-3</v>
      </c>
      <c r="D241" s="41">
        <v>3.1722999999999999E-3</v>
      </c>
      <c r="E241" s="37">
        <v>25896428.535799999</v>
      </c>
      <c r="F241" s="37"/>
      <c r="G241" s="38">
        <v>561386.65519999992</v>
      </c>
      <c r="H241" s="38">
        <v>12347206.7126</v>
      </c>
      <c r="I241" s="38">
        <v>4091245.1036</v>
      </c>
      <c r="J241" s="37">
        <v>411091.3006870895</v>
      </c>
      <c r="K241" s="37"/>
      <c r="L241" s="38">
        <v>847207.41259999992</v>
      </c>
      <c r="M241" s="38">
        <v>8842541.5363999996</v>
      </c>
      <c r="N241" s="38">
        <v>0</v>
      </c>
      <c r="O241" s="37">
        <v>148828.89330646381</v>
      </c>
      <c r="P241" s="37"/>
      <c r="Q241" s="38">
        <v>6978826.8775999993</v>
      </c>
      <c r="R241" s="39">
        <v>15996.052763708052</v>
      </c>
      <c r="S241" s="39">
        <v>6994822.9303637072</v>
      </c>
    </row>
    <row r="242" spans="1:19">
      <c r="A242" s="35">
        <v>37200</v>
      </c>
      <c r="B242" s="36" t="s">
        <v>215</v>
      </c>
      <c r="C242" s="41">
        <v>7.2869999999999999E-4</v>
      </c>
      <c r="D242" s="41">
        <v>7.157E-4</v>
      </c>
      <c r="E242" s="37">
        <v>5781827.1567000002</v>
      </c>
      <c r="F242" s="37"/>
      <c r="G242" s="38">
        <v>125339.31479999999</v>
      </c>
      <c r="H242" s="38">
        <v>2756728.2099000001</v>
      </c>
      <c r="I242" s="38">
        <v>913441.48139999993</v>
      </c>
      <c r="J242" s="37">
        <v>70931.100645987666</v>
      </c>
      <c r="K242" s="37"/>
      <c r="L242" s="38">
        <v>189153.7599</v>
      </c>
      <c r="M242" s="38">
        <v>1974250.8785999999</v>
      </c>
      <c r="N242" s="38">
        <v>0</v>
      </c>
      <c r="O242" s="37">
        <v>83365.144703692305</v>
      </c>
      <c r="P242" s="37"/>
      <c r="Q242" s="38">
        <v>1558144.2323999999</v>
      </c>
      <c r="R242" s="39">
        <v>-15227.733084633699</v>
      </c>
      <c r="S242" s="39">
        <v>1542916.4993153661</v>
      </c>
    </row>
    <row r="243" spans="1:19">
      <c r="A243" s="35">
        <v>37300</v>
      </c>
      <c r="B243" s="36" t="s">
        <v>216</v>
      </c>
      <c r="C243" s="41">
        <v>1.9358999999999999E-3</v>
      </c>
      <c r="D243" s="41">
        <v>1.8910000000000001E-3</v>
      </c>
      <c r="E243" s="37">
        <v>15360284.331899999</v>
      </c>
      <c r="F243" s="37"/>
      <c r="G243" s="38">
        <v>332982.54359999998</v>
      </c>
      <c r="H243" s="38">
        <v>7323658.7642999999</v>
      </c>
      <c r="I243" s="38">
        <v>2426693.2398000001</v>
      </c>
      <c r="J243" s="37">
        <v>101090.02293557762</v>
      </c>
      <c r="K243" s="37"/>
      <c r="L243" s="38">
        <v>502515.11429999996</v>
      </c>
      <c r="M243" s="38">
        <v>5244891.2801999999</v>
      </c>
      <c r="N243" s="38">
        <v>0</v>
      </c>
      <c r="O243" s="37">
        <v>180395.76273556467</v>
      </c>
      <c r="P243" s="37"/>
      <c r="Q243" s="38">
        <v>4139442.0467999997</v>
      </c>
      <c r="R243" s="39">
        <v>-139993.40767954348</v>
      </c>
      <c r="S243" s="39">
        <v>3999448.6391204563</v>
      </c>
    </row>
    <row r="244" spans="1:19">
      <c r="A244" s="35">
        <v>37301</v>
      </c>
      <c r="B244" s="36" t="s">
        <v>217</v>
      </c>
      <c r="C244" s="41">
        <v>2.153E-4</v>
      </c>
      <c r="D244" s="41">
        <v>1.974E-4</v>
      </c>
      <c r="E244" s="37">
        <v>1708285.1473000001</v>
      </c>
      <c r="F244" s="37"/>
      <c r="G244" s="38">
        <v>37032.461199999998</v>
      </c>
      <c r="H244" s="38">
        <v>814496.47810000007</v>
      </c>
      <c r="I244" s="38">
        <v>269883.28659999999</v>
      </c>
      <c r="J244" s="37">
        <v>96078.707374774269</v>
      </c>
      <c r="K244" s="37"/>
      <c r="L244" s="38">
        <v>55886.928099999997</v>
      </c>
      <c r="M244" s="38">
        <v>583307.55339999998</v>
      </c>
      <c r="N244" s="38">
        <v>0</v>
      </c>
      <c r="O244" s="37">
        <v>913.92488619154881</v>
      </c>
      <c r="P244" s="37"/>
      <c r="Q244" s="38">
        <v>460365.6556</v>
      </c>
      <c r="R244" s="39">
        <v>49407.438183021812</v>
      </c>
      <c r="S244" s="39">
        <v>509773.09378302179</v>
      </c>
    </row>
    <row r="245" spans="1:19">
      <c r="A245" s="35">
        <v>37305</v>
      </c>
      <c r="B245" s="36" t="s">
        <v>218</v>
      </c>
      <c r="C245" s="41">
        <v>5.2039999999999996E-4</v>
      </c>
      <c r="D245" s="41">
        <v>5.6899999999999995E-4</v>
      </c>
      <c r="E245" s="37">
        <v>4129083.0963999997</v>
      </c>
      <c r="F245" s="37"/>
      <c r="G245" s="38">
        <v>89510.881599999993</v>
      </c>
      <c r="H245" s="38">
        <v>1968713.2707999998</v>
      </c>
      <c r="I245" s="38">
        <v>652332.84879999992</v>
      </c>
      <c r="J245" s="37">
        <v>0</v>
      </c>
      <c r="K245" s="37"/>
      <c r="L245" s="38">
        <v>135083.8708</v>
      </c>
      <c r="M245" s="38">
        <v>1409908.2711999998</v>
      </c>
      <c r="N245" s="38">
        <v>0</v>
      </c>
      <c r="O245" s="37">
        <v>298639.55786158366</v>
      </c>
      <c r="P245" s="37"/>
      <c r="Q245" s="38">
        <v>1112746.3407999999</v>
      </c>
      <c r="R245" s="39">
        <v>-164904.03686894747</v>
      </c>
      <c r="S245" s="39">
        <v>947842.30393105245</v>
      </c>
    </row>
    <row r="246" spans="1:19">
      <c r="A246" s="35">
        <v>37400</v>
      </c>
      <c r="B246" s="36" t="s">
        <v>219</v>
      </c>
      <c r="C246" s="41">
        <v>8.9949000000000001E-3</v>
      </c>
      <c r="D246" s="41">
        <v>9.1569000000000008E-3</v>
      </c>
      <c r="E246" s="37">
        <v>71369503.350899994</v>
      </c>
      <c r="F246" s="37"/>
      <c r="G246" s="38">
        <v>1547158.7796</v>
      </c>
      <c r="H246" s="38">
        <v>34028399.307300001</v>
      </c>
      <c r="I246" s="38">
        <v>11275305.037800001</v>
      </c>
      <c r="J246" s="37">
        <v>63116.461620824324</v>
      </c>
      <c r="K246" s="37"/>
      <c r="L246" s="38">
        <v>2334869.1573000001</v>
      </c>
      <c r="M246" s="38">
        <v>24369684.6822</v>
      </c>
      <c r="N246" s="38">
        <v>0</v>
      </c>
      <c r="O246" s="37">
        <v>2161809.5314289397</v>
      </c>
      <c r="P246" s="37"/>
      <c r="Q246" s="38">
        <v>19233362.914799999</v>
      </c>
      <c r="R246" s="39">
        <v>-859967.58949602686</v>
      </c>
      <c r="S246" s="39">
        <v>18373395.325303972</v>
      </c>
    </row>
    <row r="247" spans="1:19">
      <c r="A247" s="35">
        <v>37405</v>
      </c>
      <c r="B247" s="36" t="s">
        <v>220</v>
      </c>
      <c r="C247" s="41">
        <v>2.1207999999999999E-3</v>
      </c>
      <c r="D247" s="41">
        <v>2.0752000000000001E-3</v>
      </c>
      <c r="E247" s="37">
        <v>16827362.472799998</v>
      </c>
      <c r="F247" s="37"/>
      <c r="G247" s="38">
        <v>364786.08319999999</v>
      </c>
      <c r="H247" s="38">
        <v>8023149.7015999993</v>
      </c>
      <c r="I247" s="38">
        <v>2658469.4575999998</v>
      </c>
      <c r="J247" s="37">
        <v>435489.33372825023</v>
      </c>
      <c r="K247" s="37"/>
      <c r="L247" s="38">
        <v>550510.90159999998</v>
      </c>
      <c r="M247" s="38">
        <v>5745836.7823999999</v>
      </c>
      <c r="N247" s="38">
        <v>0</v>
      </c>
      <c r="O247" s="37">
        <v>0</v>
      </c>
      <c r="P247" s="37"/>
      <c r="Q247" s="38">
        <v>4534804.8415999999</v>
      </c>
      <c r="R247" s="39">
        <v>247569.89306118755</v>
      </c>
      <c r="S247" s="39">
        <v>4782374.734661187</v>
      </c>
    </row>
    <row r="248" spans="1:19">
      <c r="A248" s="35">
        <v>37500</v>
      </c>
      <c r="B248" s="36" t="s">
        <v>221</v>
      </c>
      <c r="C248" s="41">
        <v>1.0158000000000001E-3</v>
      </c>
      <c r="D248" s="41">
        <v>1.0169000000000001E-3</v>
      </c>
      <c r="E248" s="37">
        <v>8059805.1678000009</v>
      </c>
      <c r="F248" s="37"/>
      <c r="G248" s="38">
        <v>174721.66320000001</v>
      </c>
      <c r="H248" s="38">
        <v>3842849.6166000003</v>
      </c>
      <c r="I248" s="38">
        <v>1273327.6476</v>
      </c>
      <c r="J248" s="37">
        <v>137315.09112475795</v>
      </c>
      <c r="K248" s="37"/>
      <c r="L248" s="38">
        <v>263678.31660000002</v>
      </c>
      <c r="M248" s="38">
        <v>2752084.5924000004</v>
      </c>
      <c r="N248" s="38">
        <v>0</v>
      </c>
      <c r="O248" s="37">
        <v>77195.254010913399</v>
      </c>
      <c r="P248" s="37"/>
      <c r="Q248" s="38">
        <v>2172036.3816</v>
      </c>
      <c r="R248" s="39">
        <v>74652.015300922722</v>
      </c>
      <c r="S248" s="39">
        <v>2246688.3969009225</v>
      </c>
    </row>
    <row r="249" spans="1:19">
      <c r="A249" s="35">
        <v>37600</v>
      </c>
      <c r="B249" s="36" t="s">
        <v>222</v>
      </c>
      <c r="C249" s="41">
        <v>6.3562999999999996E-3</v>
      </c>
      <c r="D249" s="41">
        <v>6.4549000000000004E-3</v>
      </c>
      <c r="E249" s="37">
        <v>50433687.328299999</v>
      </c>
      <c r="F249" s="37"/>
      <c r="G249" s="38">
        <v>1093309.0252</v>
      </c>
      <c r="H249" s="38">
        <v>24046372.335099999</v>
      </c>
      <c r="I249" s="38">
        <v>7967761.8885999992</v>
      </c>
      <c r="J249" s="37">
        <v>0</v>
      </c>
      <c r="K249" s="37"/>
      <c r="L249" s="38">
        <v>1649949.2851</v>
      </c>
      <c r="M249" s="38">
        <v>17220983.751399998</v>
      </c>
      <c r="N249" s="38">
        <v>0</v>
      </c>
      <c r="O249" s="37">
        <v>1477163.3539370676</v>
      </c>
      <c r="P249" s="37"/>
      <c r="Q249" s="38">
        <v>13591371.1876</v>
      </c>
      <c r="R249" s="39">
        <v>-668463.48237333901</v>
      </c>
      <c r="S249" s="39">
        <v>12922907.705226662</v>
      </c>
    </row>
    <row r="250" spans="1:19">
      <c r="A250" s="35">
        <v>37601</v>
      </c>
      <c r="B250" s="36" t="s">
        <v>223</v>
      </c>
      <c r="C250" s="41">
        <v>2.5470000000000001E-4</v>
      </c>
      <c r="D250" s="41">
        <v>2.029E-4</v>
      </c>
      <c r="E250" s="37">
        <v>2020902.1227000002</v>
      </c>
      <c r="F250" s="37"/>
      <c r="G250" s="38">
        <v>43809.418799999999</v>
      </c>
      <c r="H250" s="38">
        <v>963549.71189999999</v>
      </c>
      <c r="I250" s="38">
        <v>319272.05340000003</v>
      </c>
      <c r="J250" s="37">
        <v>528352.37105736102</v>
      </c>
      <c r="K250" s="37"/>
      <c r="L250" s="38">
        <v>66114.261899999998</v>
      </c>
      <c r="M250" s="38">
        <v>690053.10660000006</v>
      </c>
      <c r="N250" s="38">
        <v>0</v>
      </c>
      <c r="O250" s="37">
        <v>0</v>
      </c>
      <c r="P250" s="37"/>
      <c r="Q250" s="38">
        <v>544612.7844</v>
      </c>
      <c r="R250" s="39">
        <v>253474.6514398338</v>
      </c>
      <c r="S250" s="39">
        <v>798087.43583983381</v>
      </c>
    </row>
    <row r="251" spans="1:19">
      <c r="A251" s="35">
        <v>37605</v>
      </c>
      <c r="B251" s="36" t="s">
        <v>224</v>
      </c>
      <c r="C251" s="41">
        <v>7.8950000000000005E-4</v>
      </c>
      <c r="D251" s="41">
        <v>7.6970000000000001E-4</v>
      </c>
      <c r="E251" s="37">
        <v>6264241.1695000008</v>
      </c>
      <c r="F251" s="37"/>
      <c r="G251" s="38">
        <v>135797.158</v>
      </c>
      <c r="H251" s="38">
        <v>2986739.2915000003</v>
      </c>
      <c r="I251" s="38">
        <v>989655.61900000006</v>
      </c>
      <c r="J251" s="37">
        <v>93527.022841870348</v>
      </c>
      <c r="K251" s="37"/>
      <c r="L251" s="38">
        <v>204936.04150000002</v>
      </c>
      <c r="M251" s="38">
        <v>2138974.9810000001</v>
      </c>
      <c r="N251" s="38">
        <v>0</v>
      </c>
      <c r="O251" s="37">
        <v>12074.42817898218</v>
      </c>
      <c r="P251" s="37"/>
      <c r="Q251" s="38">
        <v>1688149.9540000001</v>
      </c>
      <c r="R251" s="39">
        <v>26905.890631380964</v>
      </c>
      <c r="S251" s="39">
        <v>1715055.8446313811</v>
      </c>
    </row>
    <row r="252" spans="1:19">
      <c r="A252" s="35">
        <v>37610</v>
      </c>
      <c r="B252" s="36" t="s">
        <v>225</v>
      </c>
      <c r="C252" s="41">
        <v>1.9607000000000001E-3</v>
      </c>
      <c r="D252" s="41">
        <v>1.9426999999999999E-3</v>
      </c>
      <c r="E252" s="37">
        <v>15557058.468700001</v>
      </c>
      <c r="F252" s="37"/>
      <c r="G252" s="38">
        <v>337248.24280000001</v>
      </c>
      <c r="H252" s="38">
        <v>7417479.0739000002</v>
      </c>
      <c r="I252" s="38">
        <v>2457780.5854000002</v>
      </c>
      <c r="J252" s="37">
        <v>4595.303081303131</v>
      </c>
      <c r="K252" s="37"/>
      <c r="L252" s="38">
        <v>508952.62390000001</v>
      </c>
      <c r="M252" s="38">
        <v>5312081.3746000007</v>
      </c>
      <c r="N252" s="38">
        <v>0</v>
      </c>
      <c r="O252" s="37">
        <v>738728.76217457221</v>
      </c>
      <c r="P252" s="37"/>
      <c r="Q252" s="38">
        <v>4192470.6964000002</v>
      </c>
      <c r="R252" s="39">
        <v>-311486.15783409477</v>
      </c>
      <c r="S252" s="39">
        <v>3880984.5385659053</v>
      </c>
    </row>
    <row r="253" spans="1:19">
      <c r="A253" s="35">
        <v>37700</v>
      </c>
      <c r="B253" s="36" t="s">
        <v>226</v>
      </c>
      <c r="C253" s="41">
        <v>2.6852E-3</v>
      </c>
      <c r="D253" s="41">
        <v>2.7463000000000001E-3</v>
      </c>
      <c r="E253" s="37">
        <v>21305560.973200001</v>
      </c>
      <c r="F253" s="37"/>
      <c r="G253" s="38">
        <v>461865.14079999999</v>
      </c>
      <c r="H253" s="38">
        <v>10158318.360400001</v>
      </c>
      <c r="I253" s="38">
        <v>3365957.2744</v>
      </c>
      <c r="J253" s="37">
        <v>39388.166097327092</v>
      </c>
      <c r="K253" s="37"/>
      <c r="L253" s="38">
        <v>697016.16040000005</v>
      </c>
      <c r="M253" s="38">
        <v>7274953.2856000001</v>
      </c>
      <c r="N253" s="38">
        <v>0</v>
      </c>
      <c r="O253" s="37">
        <v>367640.80478820082</v>
      </c>
      <c r="P253" s="37"/>
      <c r="Q253" s="38">
        <v>5741634.2703999998</v>
      </c>
      <c r="R253" s="39">
        <v>-169271.38500130421</v>
      </c>
      <c r="S253" s="39">
        <v>5572362.8853986952</v>
      </c>
    </row>
    <row r="254" spans="1:19">
      <c r="A254" s="35">
        <v>37705</v>
      </c>
      <c r="B254" s="36" t="s">
        <v>227</v>
      </c>
      <c r="C254" s="41">
        <v>8.0670000000000004E-4</v>
      </c>
      <c r="D254" s="41">
        <v>8.03E-4</v>
      </c>
      <c r="E254" s="37">
        <v>6400713.5547000002</v>
      </c>
      <c r="F254" s="37"/>
      <c r="G254" s="38">
        <v>138755.6268</v>
      </c>
      <c r="H254" s="38">
        <v>3051808.2159000002</v>
      </c>
      <c r="I254" s="38">
        <v>1011216.1974000001</v>
      </c>
      <c r="J254" s="37">
        <v>115363.51956521168</v>
      </c>
      <c r="K254" s="37"/>
      <c r="L254" s="38">
        <v>209400.7659</v>
      </c>
      <c r="M254" s="38">
        <v>2185574.5626000003</v>
      </c>
      <c r="N254" s="38">
        <v>0</v>
      </c>
      <c r="O254" s="37">
        <v>1034.8190445437281</v>
      </c>
      <c r="P254" s="37"/>
      <c r="Q254" s="38">
        <v>1724927.8884000001</v>
      </c>
      <c r="R254" s="39">
        <v>111972.41069440203</v>
      </c>
      <c r="S254" s="39">
        <v>1836900.299094402</v>
      </c>
    </row>
    <row r="255" spans="1:19">
      <c r="A255" s="35">
        <v>37800</v>
      </c>
      <c r="B255" s="36" t="s">
        <v>228</v>
      </c>
      <c r="C255" s="41">
        <v>8.3280000000000003E-3</v>
      </c>
      <c r="D255" s="41">
        <v>8.3046000000000005E-3</v>
      </c>
      <c r="E255" s="37">
        <v>66078024.648000002</v>
      </c>
      <c r="F255" s="37"/>
      <c r="G255" s="38">
        <v>1432449.3120000002</v>
      </c>
      <c r="H255" s="38">
        <v>31505465.256000001</v>
      </c>
      <c r="I255" s="38">
        <v>10439331.216</v>
      </c>
      <c r="J255" s="37">
        <v>102692.10433177368</v>
      </c>
      <c r="K255" s="37"/>
      <c r="L255" s="38">
        <v>2161757.2560000001</v>
      </c>
      <c r="M255" s="38">
        <v>22562867.184</v>
      </c>
      <c r="N255" s="38">
        <v>0</v>
      </c>
      <c r="O255" s="37">
        <v>244809.39491119437</v>
      </c>
      <c r="P255" s="37"/>
      <c r="Q255" s="38">
        <v>17807362.655999999</v>
      </c>
      <c r="R255" s="39">
        <v>22825.090077412184</v>
      </c>
      <c r="S255" s="39">
        <v>17830187.746077411</v>
      </c>
    </row>
    <row r="256" spans="1:19">
      <c r="A256" s="35">
        <v>37801</v>
      </c>
      <c r="B256" s="36" t="s">
        <v>229</v>
      </c>
      <c r="C256" s="41">
        <v>6.2799999999999995E-5</v>
      </c>
      <c r="D256" s="41">
        <v>5.3900000000000002E-5</v>
      </c>
      <c r="E256" s="37">
        <v>498282.89479999995</v>
      </c>
      <c r="F256" s="37"/>
      <c r="G256" s="38">
        <v>10801.851199999999</v>
      </c>
      <c r="H256" s="38">
        <v>237577.23559999999</v>
      </c>
      <c r="I256" s="38">
        <v>78721.181599999996</v>
      </c>
      <c r="J256" s="37">
        <v>93849.588554589922</v>
      </c>
      <c r="K256" s="37"/>
      <c r="L256" s="38">
        <v>16301.435599999999</v>
      </c>
      <c r="M256" s="38">
        <v>170142.65839999999</v>
      </c>
      <c r="N256" s="38">
        <v>0</v>
      </c>
      <c r="O256" s="37">
        <v>9395.7935064587764</v>
      </c>
      <c r="P256" s="37"/>
      <c r="Q256" s="38">
        <v>134282.22559999998</v>
      </c>
      <c r="R256" s="39">
        <v>69393.404675594662</v>
      </c>
      <c r="S256" s="39">
        <v>203675.63027559465</v>
      </c>
    </row>
    <row r="257" spans="1:19">
      <c r="A257" s="35">
        <v>37805</v>
      </c>
      <c r="B257" s="36" t="s">
        <v>230</v>
      </c>
      <c r="C257" s="41">
        <v>6.332E-4</v>
      </c>
      <c r="D257" s="41">
        <v>6.6949999999999996E-4</v>
      </c>
      <c r="E257" s="37">
        <v>5024088.0411999999</v>
      </c>
      <c r="F257" s="37"/>
      <c r="G257" s="38">
        <v>108912.9328</v>
      </c>
      <c r="H257" s="38">
        <v>2395444.3563999999</v>
      </c>
      <c r="I257" s="38">
        <v>793730.13040000002</v>
      </c>
      <c r="J257" s="37">
        <v>34986.092353950829</v>
      </c>
      <c r="K257" s="37"/>
      <c r="L257" s="38">
        <v>164364.15640000001</v>
      </c>
      <c r="M257" s="38">
        <v>1715514.8296000001</v>
      </c>
      <c r="N257" s="38">
        <v>0</v>
      </c>
      <c r="O257" s="37">
        <v>394787.81416063302</v>
      </c>
      <c r="P257" s="37"/>
      <c r="Q257" s="38">
        <v>1353941.1664</v>
      </c>
      <c r="R257" s="39">
        <v>-135447.03605478615</v>
      </c>
      <c r="S257" s="39">
        <v>1218494.1303452139</v>
      </c>
    </row>
    <row r="258" spans="1:19">
      <c r="A258" s="35">
        <v>37900</v>
      </c>
      <c r="B258" s="36" t="s">
        <v>231</v>
      </c>
      <c r="C258" s="41">
        <v>4.3984999999999996E-3</v>
      </c>
      <c r="D258" s="41">
        <v>4.5617000000000001E-3</v>
      </c>
      <c r="E258" s="37">
        <v>34899638.738499999</v>
      </c>
      <c r="F258" s="37"/>
      <c r="G258" s="38">
        <v>756559.59399999992</v>
      </c>
      <c r="H258" s="38">
        <v>16639864.1845</v>
      </c>
      <c r="I258" s="38">
        <v>5513616.517</v>
      </c>
      <c r="J258" s="37">
        <v>38934.712157509181</v>
      </c>
      <c r="K258" s="37"/>
      <c r="L258" s="38">
        <v>1141749.4345</v>
      </c>
      <c r="M258" s="38">
        <v>11916759.283</v>
      </c>
      <c r="N258" s="38">
        <v>0</v>
      </c>
      <c r="O258" s="37">
        <v>1476180.964509917</v>
      </c>
      <c r="P258" s="37"/>
      <c r="Q258" s="38">
        <v>9405101.4219999984</v>
      </c>
      <c r="R258" s="39">
        <v>-572498.21399822226</v>
      </c>
      <c r="S258" s="39">
        <v>8832603.2080017757</v>
      </c>
    </row>
    <row r="259" spans="1:19">
      <c r="A259" s="35">
        <v>37901</v>
      </c>
      <c r="B259" s="36" t="s">
        <v>232</v>
      </c>
      <c r="C259" s="41">
        <v>5.91E-5</v>
      </c>
      <c r="D259" s="41">
        <v>6.1799999999999998E-5</v>
      </c>
      <c r="E259" s="37">
        <v>468925.46309999999</v>
      </c>
      <c r="F259" s="37"/>
      <c r="G259" s="38">
        <v>10165.436400000001</v>
      </c>
      <c r="H259" s="38">
        <v>223579.85070000001</v>
      </c>
      <c r="I259" s="38">
        <v>74083.150200000004</v>
      </c>
      <c r="J259" s="37">
        <v>278.98292115298568</v>
      </c>
      <c r="K259" s="37"/>
      <c r="L259" s="38">
        <v>15341.000700000001</v>
      </c>
      <c r="M259" s="38">
        <v>160118.32980000001</v>
      </c>
      <c r="N259" s="38">
        <v>0</v>
      </c>
      <c r="O259" s="37">
        <v>17740.72887711578</v>
      </c>
      <c r="P259" s="37"/>
      <c r="Q259" s="38">
        <v>126370.69319999999</v>
      </c>
      <c r="R259" s="39">
        <v>-6239.7944490916507</v>
      </c>
      <c r="S259" s="39">
        <v>120130.89875090834</v>
      </c>
    </row>
    <row r="260" spans="1:19">
      <c r="A260" s="35">
        <v>37905</v>
      </c>
      <c r="B260" s="36" t="s">
        <v>233</v>
      </c>
      <c r="C260" s="41">
        <v>5.3850000000000002E-4</v>
      </c>
      <c r="D260" s="41">
        <v>5.1179999999999997E-4</v>
      </c>
      <c r="E260" s="37">
        <v>4272696.4785000002</v>
      </c>
      <c r="F260" s="37"/>
      <c r="G260" s="38">
        <v>92624.15400000001</v>
      </c>
      <c r="H260" s="38">
        <v>2037186.9645</v>
      </c>
      <c r="I260" s="38">
        <v>675021.59700000007</v>
      </c>
      <c r="J260" s="37">
        <v>170212.22899410577</v>
      </c>
      <c r="K260" s="37"/>
      <c r="L260" s="38">
        <v>139782.2145</v>
      </c>
      <c r="M260" s="38">
        <v>1458946.203</v>
      </c>
      <c r="N260" s="38">
        <v>0</v>
      </c>
      <c r="O260" s="37">
        <v>27442.988668980397</v>
      </c>
      <c r="P260" s="37"/>
      <c r="Q260" s="38">
        <v>1151448.702</v>
      </c>
      <c r="R260" s="39">
        <v>42197.887950053766</v>
      </c>
      <c r="S260" s="39">
        <v>1193646.5899500537</v>
      </c>
    </row>
    <row r="261" spans="1:19">
      <c r="A261" s="35">
        <v>38000</v>
      </c>
      <c r="B261" s="36" t="s">
        <v>234</v>
      </c>
      <c r="C261" s="41">
        <v>7.2432E-3</v>
      </c>
      <c r="D261" s="41">
        <v>7.1815000000000004E-3</v>
      </c>
      <c r="E261" s="37">
        <v>57470743.051200002</v>
      </c>
      <c r="F261" s="37"/>
      <c r="G261" s="38">
        <v>1245859.3728</v>
      </c>
      <c r="H261" s="38">
        <v>27401583.326400001</v>
      </c>
      <c r="I261" s="38">
        <v>9079510.5504000001</v>
      </c>
      <c r="J261" s="37">
        <v>0</v>
      </c>
      <c r="K261" s="37"/>
      <c r="L261" s="38">
        <v>1880168.1264</v>
      </c>
      <c r="M261" s="38">
        <v>19623842.409600001</v>
      </c>
      <c r="N261" s="38">
        <v>0</v>
      </c>
      <c r="O261" s="37">
        <v>771275.06445269822</v>
      </c>
      <c r="P261" s="37"/>
      <c r="Q261" s="38">
        <v>15487786.886399999</v>
      </c>
      <c r="R261" s="39">
        <v>-749663.22766684717</v>
      </c>
      <c r="S261" s="39">
        <v>14738123.658733152</v>
      </c>
    </row>
    <row r="262" spans="1:19">
      <c r="A262" s="35">
        <v>38005</v>
      </c>
      <c r="B262" s="36" t="s">
        <v>235</v>
      </c>
      <c r="C262" s="41">
        <v>1.3967000000000001E-3</v>
      </c>
      <c r="D262" s="41">
        <v>1.4989000000000001E-3</v>
      </c>
      <c r="E262" s="37">
        <v>11082033.7447</v>
      </c>
      <c r="F262" s="37"/>
      <c r="G262" s="38">
        <v>240237.98680000001</v>
      </c>
      <c r="H262" s="38">
        <v>5283823.6458999999</v>
      </c>
      <c r="I262" s="38">
        <v>1750794.1774000002</v>
      </c>
      <c r="J262" s="37">
        <v>244725.0221864745</v>
      </c>
      <c r="K262" s="37"/>
      <c r="L262" s="38">
        <v>362551.19589999999</v>
      </c>
      <c r="M262" s="38">
        <v>3784048.5826000003</v>
      </c>
      <c r="N262" s="38">
        <v>0</v>
      </c>
      <c r="O262" s="37">
        <v>379335.56099999975</v>
      </c>
      <c r="P262" s="37"/>
      <c r="Q262" s="38">
        <v>2986496.5684000002</v>
      </c>
      <c r="R262" s="39">
        <v>26465.885999024729</v>
      </c>
      <c r="S262" s="39">
        <v>3012962.4543990251</v>
      </c>
    </row>
    <row r="263" spans="1:19">
      <c r="A263" s="35">
        <v>38100</v>
      </c>
      <c r="B263" s="36" t="s">
        <v>236</v>
      </c>
      <c r="C263" s="41">
        <v>3.2550999999999999E-3</v>
      </c>
      <c r="D263" s="41">
        <v>3.3161000000000002E-3</v>
      </c>
      <c r="E263" s="37">
        <v>25827398.899099998</v>
      </c>
      <c r="F263" s="37"/>
      <c r="G263" s="38">
        <v>559890.22039999999</v>
      </c>
      <c r="H263" s="38">
        <v>12314293.9427</v>
      </c>
      <c r="I263" s="38">
        <v>4080339.4622</v>
      </c>
      <c r="J263" s="37">
        <v>0</v>
      </c>
      <c r="K263" s="37"/>
      <c r="L263" s="38">
        <v>844949.09270000004</v>
      </c>
      <c r="M263" s="38">
        <v>8818970.8178000003</v>
      </c>
      <c r="N263" s="38">
        <v>0</v>
      </c>
      <c r="O263" s="37">
        <v>488666.50455304852</v>
      </c>
      <c r="P263" s="37"/>
      <c r="Q263" s="38">
        <v>6960224.0851999996</v>
      </c>
      <c r="R263" s="39">
        <v>-339175.75322511792</v>
      </c>
      <c r="S263" s="39">
        <v>6621048.3319748817</v>
      </c>
    </row>
    <row r="264" spans="1:19">
      <c r="A264" s="35">
        <v>38105</v>
      </c>
      <c r="B264" s="36" t="s">
        <v>237</v>
      </c>
      <c r="C264" s="41">
        <v>6.6710000000000001E-4</v>
      </c>
      <c r="D264" s="41">
        <v>6.8400000000000004E-4</v>
      </c>
      <c r="E264" s="37">
        <v>5293065.5910999998</v>
      </c>
      <c r="F264" s="37"/>
      <c r="G264" s="38">
        <v>114743.86840000001</v>
      </c>
      <c r="H264" s="38">
        <v>2523690.6666999999</v>
      </c>
      <c r="I264" s="38">
        <v>836224.52619999996</v>
      </c>
      <c r="J264" s="37">
        <v>0</v>
      </c>
      <c r="K264" s="37"/>
      <c r="L264" s="38">
        <v>173163.8167</v>
      </c>
      <c r="M264" s="38">
        <v>1807359.3537999999</v>
      </c>
      <c r="N264" s="38">
        <v>0</v>
      </c>
      <c r="O264" s="37">
        <v>124417.61185246008</v>
      </c>
      <c r="P264" s="37"/>
      <c r="Q264" s="38">
        <v>1426427.9092000001</v>
      </c>
      <c r="R264" s="39">
        <v>-57634.682532310129</v>
      </c>
      <c r="S264" s="39">
        <v>1368793.2266676901</v>
      </c>
    </row>
    <row r="265" spans="1:19">
      <c r="A265" s="35">
        <v>38200</v>
      </c>
      <c r="B265" s="36" t="s">
        <v>238</v>
      </c>
      <c r="C265" s="41">
        <v>3.1018E-3</v>
      </c>
      <c r="D265" s="41">
        <v>3.2125000000000001E-3</v>
      </c>
      <c r="E265" s="37">
        <v>24611049.093800001</v>
      </c>
      <c r="F265" s="37"/>
      <c r="G265" s="38">
        <v>533522.00719999999</v>
      </c>
      <c r="H265" s="38">
        <v>11734348.238600001</v>
      </c>
      <c r="I265" s="38">
        <v>3888174.5396000003</v>
      </c>
      <c r="J265" s="37">
        <v>22177.389970541612</v>
      </c>
      <c r="K265" s="37"/>
      <c r="L265" s="38">
        <v>805155.93859999999</v>
      </c>
      <c r="M265" s="38">
        <v>8403638.5003999993</v>
      </c>
      <c r="N265" s="38">
        <v>0</v>
      </c>
      <c r="O265" s="37">
        <v>877789.13072814979</v>
      </c>
      <c r="P265" s="37"/>
      <c r="Q265" s="38">
        <v>6632430.0536000002</v>
      </c>
      <c r="R265" s="39">
        <v>-294438.00906240375</v>
      </c>
      <c r="S265" s="39">
        <v>6337992.0445375964</v>
      </c>
    </row>
    <row r="266" spans="1:19">
      <c r="A266" s="35">
        <v>38205</v>
      </c>
      <c r="B266" s="36" t="s">
        <v>239</v>
      </c>
      <c r="C266" s="41">
        <v>4.6220000000000001E-4</v>
      </c>
      <c r="D266" s="41">
        <v>4.5439999999999999E-4</v>
      </c>
      <c r="E266" s="37">
        <v>3667298.6302</v>
      </c>
      <c r="F266" s="37"/>
      <c r="G266" s="38">
        <v>79500.248800000001</v>
      </c>
      <c r="H266" s="38">
        <v>1748538.1894</v>
      </c>
      <c r="I266" s="38">
        <v>579377.86840000004</v>
      </c>
      <c r="J266" s="37">
        <v>84715.190010802049</v>
      </c>
      <c r="K266" s="37"/>
      <c r="L266" s="38">
        <v>119976.48940000001</v>
      </c>
      <c r="M266" s="38">
        <v>1252228.2916000001</v>
      </c>
      <c r="N266" s="38">
        <v>0</v>
      </c>
      <c r="O266" s="37">
        <v>50074.843904902518</v>
      </c>
      <c r="P266" s="37"/>
      <c r="Q266" s="38">
        <v>988300.07440000004</v>
      </c>
      <c r="R266" s="39">
        <v>-5092.9291398108398</v>
      </c>
      <c r="S266" s="39">
        <v>983207.14526018919</v>
      </c>
    </row>
    <row r="267" spans="1:19">
      <c r="A267" s="35">
        <v>38210</v>
      </c>
      <c r="B267" s="36" t="s">
        <v>240</v>
      </c>
      <c r="C267" s="41">
        <v>1.1766000000000001E-3</v>
      </c>
      <c r="D267" s="41">
        <v>1.1793000000000001E-3</v>
      </c>
      <c r="E267" s="37">
        <v>9335663.2806000002</v>
      </c>
      <c r="F267" s="37"/>
      <c r="G267" s="38">
        <v>202379.90640000001</v>
      </c>
      <c r="H267" s="38">
        <v>4451168.3982000006</v>
      </c>
      <c r="I267" s="38">
        <v>1474893.9852</v>
      </c>
      <c r="J267" s="37">
        <v>50508.807303270725</v>
      </c>
      <c r="K267" s="37"/>
      <c r="L267" s="38">
        <v>305418.29820000002</v>
      </c>
      <c r="M267" s="38">
        <v>3187736.4948000005</v>
      </c>
      <c r="N267" s="38">
        <v>0</v>
      </c>
      <c r="O267" s="37">
        <v>109353.42781252696</v>
      </c>
      <c r="P267" s="37"/>
      <c r="Q267" s="38">
        <v>2515867.3032</v>
      </c>
      <c r="R267" s="39">
        <v>-10435.595873778104</v>
      </c>
      <c r="S267" s="39">
        <v>2505431.7073262217</v>
      </c>
    </row>
    <row r="268" spans="1:19">
      <c r="A268" s="35">
        <v>38300</v>
      </c>
      <c r="B268" s="36" t="s">
        <v>241</v>
      </c>
      <c r="C268" s="41">
        <v>2.4562E-3</v>
      </c>
      <c r="D268" s="41">
        <v>2.5320999999999998E-3</v>
      </c>
      <c r="E268" s="37">
        <v>19488573.984200001</v>
      </c>
      <c r="F268" s="37"/>
      <c r="G268" s="38">
        <v>422476.22479999997</v>
      </c>
      <c r="H268" s="38">
        <v>9291993.7273999993</v>
      </c>
      <c r="I268" s="38">
        <v>3078900.7363999998</v>
      </c>
      <c r="J268" s="37">
        <v>0</v>
      </c>
      <c r="K268" s="37"/>
      <c r="L268" s="38">
        <v>637573.02740000002</v>
      </c>
      <c r="M268" s="38">
        <v>6654528.6235999996</v>
      </c>
      <c r="N268" s="38">
        <v>0</v>
      </c>
      <c r="O268" s="37">
        <v>602846.88892541314</v>
      </c>
      <c r="P268" s="37"/>
      <c r="Q268" s="38">
        <v>5251974.5624000002</v>
      </c>
      <c r="R268" s="39">
        <v>-380450.92831065273</v>
      </c>
      <c r="S268" s="39">
        <v>4871523.634089347</v>
      </c>
    </row>
    <row r="269" spans="1:19">
      <c r="A269" s="35">
        <v>38400</v>
      </c>
      <c r="B269" s="36" t="s">
        <v>242</v>
      </c>
      <c r="C269" s="41">
        <v>3.0192000000000001E-3</v>
      </c>
      <c r="D269" s="41">
        <v>3.1153999999999999E-3</v>
      </c>
      <c r="E269" s="37">
        <v>23955664.267200001</v>
      </c>
      <c r="F269" s="37"/>
      <c r="G269" s="38">
        <v>519314.4768</v>
      </c>
      <c r="H269" s="38">
        <v>11421866.078400001</v>
      </c>
      <c r="I269" s="38">
        <v>3784633.6224000002</v>
      </c>
      <c r="J269" s="37">
        <v>5204.2106585684533</v>
      </c>
      <c r="K269" s="37"/>
      <c r="L269" s="38">
        <v>783714.87840000005</v>
      </c>
      <c r="M269" s="38">
        <v>8179852.1376</v>
      </c>
      <c r="N269" s="38">
        <v>0</v>
      </c>
      <c r="O269" s="37">
        <v>902456.42417586537</v>
      </c>
      <c r="P269" s="37"/>
      <c r="Q269" s="38">
        <v>6455810.4384000003</v>
      </c>
      <c r="R269" s="39">
        <v>-488225.78488838917</v>
      </c>
      <c r="S269" s="39">
        <v>5967584.6535116108</v>
      </c>
    </row>
    <row r="270" spans="1:19">
      <c r="A270" s="35">
        <v>38402</v>
      </c>
      <c r="B270" s="36" t="s">
        <v>243</v>
      </c>
      <c r="C270" s="41">
        <v>1.2290000000000001E-4</v>
      </c>
      <c r="D270" s="41">
        <v>1.052E-4</v>
      </c>
      <c r="E270" s="37">
        <v>975142.79890000005</v>
      </c>
      <c r="F270" s="37"/>
      <c r="G270" s="38">
        <v>21139.2916</v>
      </c>
      <c r="H270" s="38">
        <v>464940.16330000001</v>
      </c>
      <c r="I270" s="38">
        <v>154057.85380000001</v>
      </c>
      <c r="J270" s="37">
        <v>59382.852558847051</v>
      </c>
      <c r="K270" s="37"/>
      <c r="L270" s="38">
        <v>31902.013300000002</v>
      </c>
      <c r="M270" s="38">
        <v>332970.26620000001</v>
      </c>
      <c r="N270" s="38">
        <v>0</v>
      </c>
      <c r="O270" s="37">
        <v>19264.249430202603</v>
      </c>
      <c r="P270" s="37"/>
      <c r="Q270" s="38">
        <v>262791.17080000002</v>
      </c>
      <c r="R270" s="39">
        <v>18980.157976707171</v>
      </c>
      <c r="S270" s="39">
        <v>281771.32877670717</v>
      </c>
    </row>
    <row r="271" spans="1:19">
      <c r="A271" s="35">
        <v>38405</v>
      </c>
      <c r="B271" s="36" t="s">
        <v>244</v>
      </c>
      <c r="C271" s="41">
        <v>7.9290000000000003E-4</v>
      </c>
      <c r="D271" s="41">
        <v>7.6369999999999997E-4</v>
      </c>
      <c r="E271" s="37">
        <v>6291218.2689000005</v>
      </c>
      <c r="F271" s="37"/>
      <c r="G271" s="38">
        <v>136381.97160000002</v>
      </c>
      <c r="H271" s="38">
        <v>2999601.7533</v>
      </c>
      <c r="I271" s="38">
        <v>993917.59380000003</v>
      </c>
      <c r="J271" s="37">
        <v>60717.644850000332</v>
      </c>
      <c r="K271" s="37"/>
      <c r="L271" s="38">
        <v>205818.60330000002</v>
      </c>
      <c r="M271" s="38">
        <v>2148186.5262000002</v>
      </c>
      <c r="N271" s="38">
        <v>0</v>
      </c>
      <c r="O271" s="37">
        <v>77576.729354442577</v>
      </c>
      <c r="P271" s="37"/>
      <c r="Q271" s="38">
        <v>1695420.0108</v>
      </c>
      <c r="R271" s="39">
        <v>-38230.201998603516</v>
      </c>
      <c r="S271" s="39">
        <v>1657189.8088013965</v>
      </c>
    </row>
    <row r="272" spans="1:19">
      <c r="A272" s="35">
        <v>38500</v>
      </c>
      <c r="B272" s="36" t="s">
        <v>245</v>
      </c>
      <c r="C272" s="41">
        <v>2.3335999999999999E-3</v>
      </c>
      <c r="D272" s="41">
        <v>2.4922999999999998E-3</v>
      </c>
      <c r="E272" s="37">
        <v>18515811.5176</v>
      </c>
      <c r="F272" s="37"/>
      <c r="G272" s="38">
        <v>401388.5344</v>
      </c>
      <c r="H272" s="38">
        <v>8828188.4871999994</v>
      </c>
      <c r="I272" s="38">
        <v>2925218.9391999999</v>
      </c>
      <c r="J272" s="37">
        <v>0</v>
      </c>
      <c r="K272" s="37"/>
      <c r="L272" s="38">
        <v>605748.8872</v>
      </c>
      <c r="M272" s="38">
        <v>6322371.1408000002</v>
      </c>
      <c r="N272" s="38">
        <v>0</v>
      </c>
      <c r="O272" s="37">
        <v>1041227.5498657789</v>
      </c>
      <c r="P272" s="37"/>
      <c r="Q272" s="38">
        <v>4989824.8672000002</v>
      </c>
      <c r="R272" s="39">
        <v>-448058.13316080748</v>
      </c>
      <c r="S272" s="39">
        <v>4541766.734039193</v>
      </c>
    </row>
    <row r="273" spans="1:19">
      <c r="A273" s="35">
        <v>38600</v>
      </c>
      <c r="B273" s="36" t="s">
        <v>246</v>
      </c>
      <c r="C273" s="41">
        <v>3.0501E-3</v>
      </c>
      <c r="D273" s="41">
        <v>3.0961000000000001E-3</v>
      </c>
      <c r="E273" s="37">
        <v>24200838.494100001</v>
      </c>
      <c r="F273" s="37"/>
      <c r="G273" s="38">
        <v>524629.40040000004</v>
      </c>
      <c r="H273" s="38">
        <v>11538763.1577</v>
      </c>
      <c r="I273" s="38">
        <v>3823367.4522000002</v>
      </c>
      <c r="J273" s="37">
        <v>2556.7645162689082</v>
      </c>
      <c r="K273" s="37"/>
      <c r="L273" s="38">
        <v>791735.8077</v>
      </c>
      <c r="M273" s="38">
        <v>8263568.8278000001</v>
      </c>
      <c r="N273" s="38">
        <v>0</v>
      </c>
      <c r="O273" s="37">
        <v>628553.4635672716</v>
      </c>
      <c r="P273" s="37"/>
      <c r="Q273" s="38">
        <v>6521882.4252000004</v>
      </c>
      <c r="R273" s="39">
        <v>-377927.89819721685</v>
      </c>
      <c r="S273" s="39">
        <v>6143954.5270027835</v>
      </c>
    </row>
    <row r="274" spans="1:19">
      <c r="A274" s="35">
        <v>38601</v>
      </c>
      <c r="B274" s="36" t="s">
        <v>247</v>
      </c>
      <c r="C274" s="41">
        <v>3.4900000000000001E-5</v>
      </c>
      <c r="D274" s="41">
        <v>4.1300000000000001E-5</v>
      </c>
      <c r="E274" s="37">
        <v>276911.99090000003</v>
      </c>
      <c r="F274" s="37"/>
      <c r="G274" s="38">
        <v>6002.9396000000006</v>
      </c>
      <c r="H274" s="38">
        <v>132029.3873</v>
      </c>
      <c r="I274" s="38">
        <v>43747.917800000003</v>
      </c>
      <c r="J274" s="37">
        <v>12966.853468933854</v>
      </c>
      <c r="K274" s="37"/>
      <c r="L274" s="38">
        <v>9059.2373000000007</v>
      </c>
      <c r="M274" s="38">
        <v>94553.802200000006</v>
      </c>
      <c r="N274" s="38">
        <v>0</v>
      </c>
      <c r="O274" s="37">
        <v>28596.396887639192</v>
      </c>
      <c r="P274" s="37"/>
      <c r="Q274" s="38">
        <v>74624.9948</v>
      </c>
      <c r="R274" s="39">
        <v>1007.9062691189174</v>
      </c>
      <c r="S274" s="39">
        <v>75632.901069118918</v>
      </c>
    </row>
    <row r="275" spans="1:19">
      <c r="A275" s="35">
        <v>38602</v>
      </c>
      <c r="B275" s="36" t="s">
        <v>248</v>
      </c>
      <c r="C275" s="41">
        <v>2.2479999999999999E-4</v>
      </c>
      <c r="D275" s="41">
        <v>1.83E-4</v>
      </c>
      <c r="E275" s="37">
        <v>1783662.3367999999</v>
      </c>
      <c r="F275" s="37"/>
      <c r="G275" s="38">
        <v>38666.499199999998</v>
      </c>
      <c r="H275" s="38">
        <v>850435.70959999994</v>
      </c>
      <c r="I275" s="38">
        <v>281791.74559999997</v>
      </c>
      <c r="J275" s="37">
        <v>204230.39848640267</v>
      </c>
      <c r="K275" s="37"/>
      <c r="L275" s="38">
        <v>58352.909599999999</v>
      </c>
      <c r="M275" s="38">
        <v>609045.69439999992</v>
      </c>
      <c r="N275" s="38">
        <v>0</v>
      </c>
      <c r="O275" s="37">
        <v>0</v>
      </c>
      <c r="P275" s="37"/>
      <c r="Q275" s="38">
        <v>480679.04959999997</v>
      </c>
      <c r="R275" s="39">
        <v>81318.88067470424</v>
      </c>
      <c r="S275" s="39">
        <v>561997.93027470424</v>
      </c>
    </row>
    <row r="276" spans="1:19">
      <c r="A276" s="35">
        <v>38605</v>
      </c>
      <c r="B276" s="36" t="s">
        <v>249</v>
      </c>
      <c r="C276" s="41">
        <v>8.4170000000000002E-4</v>
      </c>
      <c r="D276" s="41">
        <v>8.5070000000000002E-4</v>
      </c>
      <c r="E276" s="37">
        <v>6678418.9896999998</v>
      </c>
      <c r="F276" s="37"/>
      <c r="G276" s="38">
        <v>144775.76680000001</v>
      </c>
      <c r="H276" s="38">
        <v>3184215.9109</v>
      </c>
      <c r="I276" s="38">
        <v>1055089.4674</v>
      </c>
      <c r="J276" s="37">
        <v>30277.532571418891</v>
      </c>
      <c r="K276" s="37"/>
      <c r="L276" s="38">
        <v>218485.96090000001</v>
      </c>
      <c r="M276" s="38">
        <v>2280399.2926000003</v>
      </c>
      <c r="N276" s="38">
        <v>0</v>
      </c>
      <c r="O276" s="37">
        <v>71937.650594793507</v>
      </c>
      <c r="P276" s="37"/>
      <c r="Q276" s="38">
        <v>1799766.7084000001</v>
      </c>
      <c r="R276" s="39">
        <v>-5044.4991373416306</v>
      </c>
      <c r="S276" s="39">
        <v>1794722.2092626584</v>
      </c>
    </row>
    <row r="277" spans="1:19">
      <c r="A277" s="35">
        <v>38610</v>
      </c>
      <c r="B277" s="36" t="s">
        <v>250</v>
      </c>
      <c r="C277" s="41">
        <v>5.9389999999999996E-4</v>
      </c>
      <c r="D277" s="41">
        <v>6.2620000000000004E-4</v>
      </c>
      <c r="E277" s="37">
        <v>4712264.5098999999</v>
      </c>
      <c r="F277" s="37"/>
      <c r="G277" s="38">
        <v>102153.17559999999</v>
      </c>
      <c r="H277" s="38">
        <v>2246769.4302999997</v>
      </c>
      <c r="I277" s="38">
        <v>744466.71580000001</v>
      </c>
      <c r="J277" s="37">
        <v>16155.394236701182</v>
      </c>
      <c r="K277" s="37"/>
      <c r="L277" s="38">
        <v>154162.78029999998</v>
      </c>
      <c r="M277" s="38">
        <v>1609040.2041999998</v>
      </c>
      <c r="N277" s="38">
        <v>0</v>
      </c>
      <c r="O277" s="37">
        <v>104002.69354327499</v>
      </c>
      <c r="P277" s="37"/>
      <c r="Q277" s="38">
        <v>1269907.8628</v>
      </c>
      <c r="R277" s="39">
        <v>-15740.172123932825</v>
      </c>
      <c r="S277" s="39">
        <v>1254167.6906760673</v>
      </c>
    </row>
    <row r="278" spans="1:19">
      <c r="A278" s="35">
        <v>38620</v>
      </c>
      <c r="B278" s="36" t="s">
        <v>251</v>
      </c>
      <c r="C278" s="41">
        <v>4.9620000000000003E-4</v>
      </c>
      <c r="D278" s="41">
        <v>5.3479999999999999E-4</v>
      </c>
      <c r="E278" s="37">
        <v>3937069.6242000004</v>
      </c>
      <c r="F278" s="37"/>
      <c r="G278" s="38">
        <v>85348.3848</v>
      </c>
      <c r="H278" s="38">
        <v>1877162.8074</v>
      </c>
      <c r="I278" s="38">
        <v>621997.61640000006</v>
      </c>
      <c r="J278" s="37">
        <v>61666.435361150128</v>
      </c>
      <c r="K278" s="37"/>
      <c r="L278" s="38">
        <v>128802.10740000001</v>
      </c>
      <c r="M278" s="38">
        <v>1344343.7436000002</v>
      </c>
      <c r="N278" s="38">
        <v>0</v>
      </c>
      <c r="O278" s="37">
        <v>146532.27165000068</v>
      </c>
      <c r="P278" s="37"/>
      <c r="Q278" s="38">
        <v>1061000.6424</v>
      </c>
      <c r="R278" s="39">
        <v>-9763.4571072842227</v>
      </c>
      <c r="S278" s="39">
        <v>1051237.1852927157</v>
      </c>
    </row>
    <row r="279" spans="1:19">
      <c r="A279" s="35">
        <v>38700</v>
      </c>
      <c r="B279" s="36" t="s">
        <v>252</v>
      </c>
      <c r="C279" s="41">
        <v>9.0870000000000002E-4</v>
      </c>
      <c r="D279" s="41">
        <v>9.167E-4</v>
      </c>
      <c r="E279" s="37">
        <v>7210026.5367000001</v>
      </c>
      <c r="F279" s="37"/>
      <c r="G279" s="38">
        <v>156300.03479999999</v>
      </c>
      <c r="H279" s="38">
        <v>3437682.0699</v>
      </c>
      <c r="I279" s="38">
        <v>1139075.4414000001</v>
      </c>
      <c r="J279" s="37">
        <v>133327.85131124384</v>
      </c>
      <c r="K279" s="37"/>
      <c r="L279" s="38">
        <v>235877.61990000002</v>
      </c>
      <c r="M279" s="38">
        <v>2461920.9186</v>
      </c>
      <c r="N279" s="38">
        <v>0</v>
      </c>
      <c r="O279" s="37">
        <v>93181.381049998454</v>
      </c>
      <c r="P279" s="37"/>
      <c r="Q279" s="38">
        <v>1943029.5924</v>
      </c>
      <c r="R279" s="39">
        <v>56683.340182885499</v>
      </c>
      <c r="S279" s="39">
        <v>1999712.9325828855</v>
      </c>
    </row>
    <row r="280" spans="1:19">
      <c r="A280" s="35">
        <v>38701</v>
      </c>
      <c r="B280" s="36" t="s">
        <v>253</v>
      </c>
      <c r="C280" s="41">
        <v>5.2200000000000002E-5</v>
      </c>
      <c r="D280" s="41">
        <v>6.2899999999999997E-5</v>
      </c>
      <c r="E280" s="37">
        <v>414177.82020000002</v>
      </c>
      <c r="F280" s="37"/>
      <c r="G280" s="38">
        <v>8978.6088</v>
      </c>
      <c r="H280" s="38">
        <v>197476.6194</v>
      </c>
      <c r="I280" s="38">
        <v>65433.848400000003</v>
      </c>
      <c r="J280" s="37">
        <v>4620.8795559020091</v>
      </c>
      <c r="K280" s="37"/>
      <c r="L280" s="38">
        <v>13549.919400000001</v>
      </c>
      <c r="M280" s="38">
        <v>141424.31160000002</v>
      </c>
      <c r="N280" s="38">
        <v>0</v>
      </c>
      <c r="O280" s="37">
        <v>52552.813041072004</v>
      </c>
      <c r="P280" s="37"/>
      <c r="Q280" s="38">
        <v>111616.75440000001</v>
      </c>
      <c r="R280" s="39">
        <v>-26611.214086635875</v>
      </c>
      <c r="S280" s="39">
        <v>85005.540313364123</v>
      </c>
    </row>
    <row r="281" spans="1:19">
      <c r="A281" s="35">
        <v>38800</v>
      </c>
      <c r="B281" s="36" t="s">
        <v>254</v>
      </c>
      <c r="C281" s="41">
        <v>1.5397E-3</v>
      </c>
      <c r="D281" s="41">
        <v>1.5732999999999999E-3</v>
      </c>
      <c r="E281" s="37">
        <v>12216658.807699999</v>
      </c>
      <c r="F281" s="37"/>
      <c r="G281" s="38">
        <v>264834.5588</v>
      </c>
      <c r="H281" s="38">
        <v>5824803.6568999998</v>
      </c>
      <c r="I281" s="38">
        <v>1930047.8233999999</v>
      </c>
      <c r="J281" s="37">
        <v>81484.677306459664</v>
      </c>
      <c r="K281" s="37"/>
      <c r="L281" s="38">
        <v>399670.70689999999</v>
      </c>
      <c r="M281" s="38">
        <v>4171475.3366</v>
      </c>
      <c r="N281" s="38">
        <v>0</v>
      </c>
      <c r="O281" s="37">
        <v>197722.5804946128</v>
      </c>
      <c r="P281" s="37"/>
      <c r="Q281" s="38">
        <v>3292266.6044000001</v>
      </c>
      <c r="R281" s="39">
        <v>-27601.383302760274</v>
      </c>
      <c r="S281" s="39">
        <v>3264665.2210972398</v>
      </c>
    </row>
    <row r="282" spans="1:19">
      <c r="A282" s="35">
        <v>38801</v>
      </c>
      <c r="B282" s="36" t="s">
        <v>255</v>
      </c>
      <c r="C282" s="41">
        <v>1.261E-4</v>
      </c>
      <c r="D282" s="41">
        <v>1.1069999999999999E-4</v>
      </c>
      <c r="E282" s="37">
        <v>1000533.0101000001</v>
      </c>
      <c r="F282" s="37"/>
      <c r="G282" s="38">
        <v>21689.704399999999</v>
      </c>
      <c r="H282" s="38">
        <v>477046.0097</v>
      </c>
      <c r="I282" s="38">
        <v>158069.12419999999</v>
      </c>
      <c r="J282" s="37">
        <v>98190.268843071055</v>
      </c>
      <c r="K282" s="37"/>
      <c r="L282" s="38">
        <v>32732.6597</v>
      </c>
      <c r="M282" s="38">
        <v>341639.9558</v>
      </c>
      <c r="N282" s="38">
        <v>0</v>
      </c>
      <c r="O282" s="37">
        <v>20167.792752277634</v>
      </c>
      <c r="P282" s="37"/>
      <c r="Q282" s="38">
        <v>269633.5772</v>
      </c>
      <c r="R282" s="39">
        <v>45289.894983140228</v>
      </c>
      <c r="S282" s="39">
        <v>314923.47218314023</v>
      </c>
    </row>
    <row r="283" spans="1:19">
      <c r="A283" s="35">
        <v>38900</v>
      </c>
      <c r="B283" s="36" t="s">
        <v>256</v>
      </c>
      <c r="C283" s="41">
        <v>3.3700000000000001E-4</v>
      </c>
      <c r="D283" s="41">
        <v>3.5940000000000001E-4</v>
      </c>
      <c r="E283" s="37">
        <v>2673906.6170000001</v>
      </c>
      <c r="F283" s="37"/>
      <c r="G283" s="38">
        <v>57965.347999999998</v>
      </c>
      <c r="H283" s="38">
        <v>1274896.949</v>
      </c>
      <c r="I283" s="38">
        <v>422436.91399999999</v>
      </c>
      <c r="J283" s="37">
        <v>48934.892151076572</v>
      </c>
      <c r="K283" s="37"/>
      <c r="L283" s="38">
        <v>87477.449000000008</v>
      </c>
      <c r="M283" s="38">
        <v>913026.68599999999</v>
      </c>
      <c r="N283" s="38">
        <v>0</v>
      </c>
      <c r="O283" s="37">
        <v>110590.49821574535</v>
      </c>
      <c r="P283" s="37"/>
      <c r="Q283" s="38">
        <v>720590.924</v>
      </c>
      <c r="R283" s="39">
        <v>-34892.994372058434</v>
      </c>
      <c r="S283" s="39">
        <v>685697.92962794157</v>
      </c>
    </row>
    <row r="284" spans="1:19">
      <c r="A284" s="35">
        <v>39000</v>
      </c>
      <c r="B284" s="36" t="s">
        <v>257</v>
      </c>
      <c r="C284" s="41">
        <v>1.5960100000000001E-2</v>
      </c>
      <c r="D284" s="41">
        <v>1.5830199999999999E-2</v>
      </c>
      <c r="E284" s="37">
        <v>126634471.80410001</v>
      </c>
      <c r="F284" s="37"/>
      <c r="G284" s="38">
        <v>2745201.0404000003</v>
      </c>
      <c r="H284" s="38">
        <v>60378287.227700002</v>
      </c>
      <c r="I284" s="38">
        <v>20006336.472200003</v>
      </c>
      <c r="J284" s="37">
        <v>397060.39728329447</v>
      </c>
      <c r="K284" s="37"/>
      <c r="L284" s="38">
        <v>4142874.8777000005</v>
      </c>
      <c r="M284" s="38">
        <v>43240347.807800002</v>
      </c>
      <c r="N284" s="38">
        <v>0</v>
      </c>
      <c r="O284" s="37">
        <v>2008727.880703907</v>
      </c>
      <c r="P284" s="37"/>
      <c r="Q284" s="38">
        <v>34126715.745200001</v>
      </c>
      <c r="R284" s="39">
        <v>-845475.10364677198</v>
      </c>
      <c r="S284" s="39">
        <v>33281240.641553231</v>
      </c>
    </row>
    <row r="285" spans="1:19">
      <c r="A285" s="35">
        <v>39100</v>
      </c>
      <c r="B285" s="36" t="s">
        <v>258</v>
      </c>
      <c r="C285" s="41">
        <v>2.3486000000000002E-3</v>
      </c>
      <c r="D285" s="41">
        <v>2.4624E-3</v>
      </c>
      <c r="E285" s="37">
        <v>18634828.132600002</v>
      </c>
      <c r="F285" s="37"/>
      <c r="G285" s="38">
        <v>403968.5944</v>
      </c>
      <c r="H285" s="38">
        <v>8884934.6422000006</v>
      </c>
      <c r="I285" s="38">
        <v>2944021.7692</v>
      </c>
      <c r="J285" s="37">
        <v>0</v>
      </c>
      <c r="K285" s="37"/>
      <c r="L285" s="38">
        <v>609642.54220000003</v>
      </c>
      <c r="M285" s="38">
        <v>6363010.3108000001</v>
      </c>
      <c r="N285" s="38">
        <v>0</v>
      </c>
      <c r="O285" s="37">
        <v>369824.47446436301</v>
      </c>
      <c r="P285" s="37"/>
      <c r="Q285" s="38">
        <v>5021898.6472000005</v>
      </c>
      <c r="R285" s="39">
        <v>-175449.47549766162</v>
      </c>
      <c r="S285" s="39">
        <v>4846449.1717023384</v>
      </c>
    </row>
    <row r="286" spans="1:19">
      <c r="A286" s="35">
        <v>39101</v>
      </c>
      <c r="B286" s="36" t="s">
        <v>259</v>
      </c>
      <c r="C286" s="41">
        <v>1.9579999999999999E-4</v>
      </c>
      <c r="D286" s="41">
        <v>1.7560000000000001E-4</v>
      </c>
      <c r="E286" s="37">
        <v>1553563.5477999998</v>
      </c>
      <c r="F286" s="37"/>
      <c r="G286" s="38">
        <v>33678.383199999997</v>
      </c>
      <c r="H286" s="38">
        <v>740726.47659999994</v>
      </c>
      <c r="I286" s="38">
        <v>245439.60759999999</v>
      </c>
      <c r="J286" s="37">
        <v>76557.905250000083</v>
      </c>
      <c r="K286" s="37"/>
      <c r="L286" s="38">
        <v>50825.176599999999</v>
      </c>
      <c r="M286" s="38">
        <v>530476.6324</v>
      </c>
      <c r="N286" s="38">
        <v>0</v>
      </c>
      <c r="O286" s="37">
        <v>15839.523515513303</v>
      </c>
      <c r="P286" s="37"/>
      <c r="Q286" s="38">
        <v>418669.74159999995</v>
      </c>
      <c r="R286" s="39">
        <v>14666.914954232692</v>
      </c>
      <c r="S286" s="39">
        <v>433336.65655423264</v>
      </c>
    </row>
    <row r="287" spans="1:19">
      <c r="A287" s="35">
        <v>39105</v>
      </c>
      <c r="B287" s="36" t="s">
        <v>260</v>
      </c>
      <c r="C287" s="41">
        <v>9.7019999999999995E-4</v>
      </c>
      <c r="D287" s="41">
        <v>1.0095E-3</v>
      </c>
      <c r="E287" s="37">
        <v>7697994.6581999995</v>
      </c>
      <c r="F287" s="37"/>
      <c r="G287" s="38">
        <v>166878.28079999998</v>
      </c>
      <c r="H287" s="38">
        <v>3670341.3054</v>
      </c>
      <c r="I287" s="38">
        <v>1216167.0444</v>
      </c>
      <c r="J287" s="37">
        <v>47076.864005770389</v>
      </c>
      <c r="K287" s="37"/>
      <c r="L287" s="38">
        <v>251841.6054</v>
      </c>
      <c r="M287" s="38">
        <v>2628541.5156</v>
      </c>
      <c r="N287" s="38">
        <v>0</v>
      </c>
      <c r="O287" s="37">
        <v>190491.72382967779</v>
      </c>
      <c r="P287" s="37"/>
      <c r="Q287" s="38">
        <v>2074532.0903999999</v>
      </c>
      <c r="R287" s="39">
        <v>-24204.301808610995</v>
      </c>
      <c r="S287" s="39">
        <v>2050327.7885913888</v>
      </c>
    </row>
    <row r="288" spans="1:19">
      <c r="A288" s="35">
        <v>39200</v>
      </c>
      <c r="B288" s="36" t="s">
        <v>261</v>
      </c>
      <c r="C288" s="41">
        <v>6.5650399999999998E-2</v>
      </c>
      <c r="D288" s="41">
        <v>6.4350400000000002E-2</v>
      </c>
      <c r="E288" s="37">
        <v>520899225.42640001</v>
      </c>
      <c r="F288" s="37"/>
      <c r="G288" s="38">
        <v>11292131.4016</v>
      </c>
      <c r="H288" s="38">
        <v>248360518.28079998</v>
      </c>
      <c r="I288" s="38">
        <v>82294220.708800003</v>
      </c>
      <c r="J288" s="37">
        <v>6065557.1304497579</v>
      </c>
      <c r="K288" s="37"/>
      <c r="L288" s="38">
        <v>17041333.880799998</v>
      </c>
      <c r="M288" s="38">
        <v>177865184.41119999</v>
      </c>
      <c r="N288" s="38">
        <v>0</v>
      </c>
      <c r="O288" s="37">
        <v>411889.86810002849</v>
      </c>
      <c r="P288" s="37"/>
      <c r="Q288" s="38">
        <v>140377099.10080001</v>
      </c>
      <c r="R288" s="39">
        <v>2848192.2907696916</v>
      </c>
      <c r="S288" s="39">
        <v>143225291.3915697</v>
      </c>
    </row>
    <row r="289" spans="1:19">
      <c r="A289" s="35">
        <v>39201</v>
      </c>
      <c r="B289" s="36" t="s">
        <v>262</v>
      </c>
      <c r="C289" s="41">
        <v>1.94E-4</v>
      </c>
      <c r="D289" s="41">
        <v>1.94E-4</v>
      </c>
      <c r="E289" s="37">
        <v>1539281.554</v>
      </c>
      <c r="F289" s="37"/>
      <c r="G289" s="38">
        <v>33368.775999999998</v>
      </c>
      <c r="H289" s="38">
        <v>733916.93799999997</v>
      </c>
      <c r="I289" s="38">
        <v>243183.26800000001</v>
      </c>
      <c r="J289" s="37">
        <v>28510.981784815562</v>
      </c>
      <c r="K289" s="37"/>
      <c r="L289" s="38">
        <v>50357.938000000002</v>
      </c>
      <c r="M289" s="38">
        <v>525599.93200000003</v>
      </c>
      <c r="N289" s="38">
        <v>0</v>
      </c>
      <c r="O289" s="37">
        <v>71542.858008717041</v>
      </c>
      <c r="P289" s="37"/>
      <c r="Q289" s="38">
        <v>414820.88799999998</v>
      </c>
      <c r="R289" s="39">
        <v>-11463.082651354453</v>
      </c>
      <c r="S289" s="39">
        <v>403357.80534864555</v>
      </c>
    </row>
    <row r="290" spans="1:19">
      <c r="A290" s="35">
        <v>39204</v>
      </c>
      <c r="B290" s="36" t="s">
        <v>263</v>
      </c>
      <c r="C290" s="41">
        <v>1.8000000000000001E-4</v>
      </c>
      <c r="D290" s="41">
        <v>1.3359999999999999E-4</v>
      </c>
      <c r="E290" s="37">
        <v>1428199.3800000001</v>
      </c>
      <c r="F290" s="37"/>
      <c r="G290" s="38">
        <v>30960.720000000001</v>
      </c>
      <c r="H290" s="38">
        <v>680953.86</v>
      </c>
      <c r="I290" s="38">
        <v>225633.96000000002</v>
      </c>
      <c r="J290" s="37">
        <v>264274.6408121509</v>
      </c>
      <c r="K290" s="37"/>
      <c r="L290" s="38">
        <v>46723.86</v>
      </c>
      <c r="M290" s="38">
        <v>487670.04000000004</v>
      </c>
      <c r="N290" s="38">
        <v>0</v>
      </c>
      <c r="O290" s="37">
        <v>0</v>
      </c>
      <c r="P290" s="37"/>
      <c r="Q290" s="38">
        <v>384885.36000000004</v>
      </c>
      <c r="R290" s="39">
        <v>128504.8857353124</v>
      </c>
      <c r="S290" s="39">
        <v>513390.24573531246</v>
      </c>
    </row>
    <row r="291" spans="1:19">
      <c r="A291" s="35">
        <v>39205</v>
      </c>
      <c r="B291" s="36" t="s">
        <v>264</v>
      </c>
      <c r="C291" s="41">
        <v>5.4140000000000004E-3</v>
      </c>
      <c r="D291" s="41">
        <v>5.0689000000000003E-3</v>
      </c>
      <c r="E291" s="37">
        <v>42957063.574000001</v>
      </c>
      <c r="F291" s="37"/>
      <c r="G291" s="38">
        <v>931229.65600000008</v>
      </c>
      <c r="H291" s="38">
        <v>20481578.878000002</v>
      </c>
      <c r="I291" s="38">
        <v>6786568.1080000009</v>
      </c>
      <c r="J291" s="37">
        <v>3014951.3878891435</v>
      </c>
      <c r="K291" s="37"/>
      <c r="L291" s="38">
        <v>1405349.878</v>
      </c>
      <c r="M291" s="38">
        <v>14668031.092</v>
      </c>
      <c r="N291" s="38">
        <v>0</v>
      </c>
      <c r="O291" s="37">
        <v>0</v>
      </c>
      <c r="P291" s="37"/>
      <c r="Q291" s="38">
        <v>11576496.328000002</v>
      </c>
      <c r="R291" s="39">
        <v>1600573.3863919599</v>
      </c>
      <c r="S291" s="39">
        <v>13177069.714391962</v>
      </c>
    </row>
    <row r="292" spans="1:19">
      <c r="A292" s="35">
        <v>39208</v>
      </c>
      <c r="B292" s="36" t="s">
        <v>290</v>
      </c>
      <c r="C292" s="41">
        <v>3.835E-4</v>
      </c>
      <c r="D292" s="41">
        <v>4.0460000000000002E-4</v>
      </c>
      <c r="E292" s="37">
        <v>3042858.1234999998</v>
      </c>
      <c r="F292" s="37"/>
      <c r="G292" s="38">
        <v>65963.534</v>
      </c>
      <c r="H292" s="38">
        <v>1450810.0294999999</v>
      </c>
      <c r="I292" s="38">
        <v>480725.68699999998</v>
      </c>
      <c r="J292" s="37">
        <v>0</v>
      </c>
      <c r="K292" s="37"/>
      <c r="L292" s="38">
        <v>99547.779500000004</v>
      </c>
      <c r="M292" s="38">
        <v>1039008.113</v>
      </c>
      <c r="N292" s="38">
        <v>0</v>
      </c>
      <c r="O292" s="37">
        <v>225041.97057413351</v>
      </c>
      <c r="P292" s="37"/>
      <c r="Q292" s="38">
        <v>820019.64199999999</v>
      </c>
      <c r="R292" s="39">
        <v>-115122.32057789549</v>
      </c>
      <c r="S292" s="39">
        <v>704897.32142210449</v>
      </c>
    </row>
    <row r="293" spans="1:19">
      <c r="A293" s="35">
        <v>39209</v>
      </c>
      <c r="B293" s="36" t="s">
        <v>265</v>
      </c>
      <c r="C293" s="41">
        <v>2.1379999999999999E-4</v>
      </c>
      <c r="D293" s="41">
        <v>2.0369999999999999E-4</v>
      </c>
      <c r="E293" s="37">
        <v>1696383.4857999999</v>
      </c>
      <c r="F293" s="37"/>
      <c r="G293" s="38">
        <v>36774.455199999997</v>
      </c>
      <c r="H293" s="38">
        <v>808821.86259999999</v>
      </c>
      <c r="I293" s="38">
        <v>268003.0036</v>
      </c>
      <c r="J293" s="37">
        <v>54013.277751282891</v>
      </c>
      <c r="K293" s="37"/>
      <c r="L293" s="38">
        <v>55497.562599999997</v>
      </c>
      <c r="M293" s="38">
        <v>579243.63639999996</v>
      </c>
      <c r="N293" s="38">
        <v>0</v>
      </c>
      <c r="O293" s="37">
        <v>25607.352339462574</v>
      </c>
      <c r="P293" s="37"/>
      <c r="Q293" s="38">
        <v>457158.27759999997</v>
      </c>
      <c r="R293" s="39">
        <v>4272.0022298460026</v>
      </c>
      <c r="S293" s="39">
        <v>461430.279829846</v>
      </c>
    </row>
    <row r="294" spans="1:19">
      <c r="A294" s="35">
        <v>39300</v>
      </c>
      <c r="B294" s="36" t="s">
        <v>266</v>
      </c>
      <c r="C294" s="41">
        <v>8.6319999999999995E-4</v>
      </c>
      <c r="D294" s="41">
        <v>9.5830000000000004E-4</v>
      </c>
      <c r="E294" s="37">
        <v>6849009.4711999996</v>
      </c>
      <c r="F294" s="37"/>
      <c r="G294" s="38">
        <v>148473.85279999999</v>
      </c>
      <c r="H294" s="38">
        <v>3265552.0663999999</v>
      </c>
      <c r="I294" s="38">
        <v>1082040.1904</v>
      </c>
      <c r="J294" s="37">
        <v>56439.656289178522</v>
      </c>
      <c r="K294" s="37"/>
      <c r="L294" s="38">
        <v>224066.8664</v>
      </c>
      <c r="M294" s="38">
        <v>2338648.7695999998</v>
      </c>
      <c r="N294" s="38">
        <v>0</v>
      </c>
      <c r="O294" s="37">
        <v>332866.03776796587</v>
      </c>
      <c r="P294" s="37"/>
      <c r="Q294" s="38">
        <v>1845739.1264</v>
      </c>
      <c r="R294" s="39">
        <v>-93447.545727867575</v>
      </c>
      <c r="S294" s="39">
        <v>1752291.5806721323</v>
      </c>
    </row>
    <row r="295" spans="1:19">
      <c r="A295" s="35">
        <v>39301</v>
      </c>
      <c r="B295" s="36" t="s">
        <v>267</v>
      </c>
      <c r="C295" s="41">
        <v>6.0099999999999997E-5</v>
      </c>
      <c r="D295" s="41">
        <v>5.2299999999999997E-5</v>
      </c>
      <c r="E295" s="37">
        <v>476859.90409999999</v>
      </c>
      <c r="F295" s="37"/>
      <c r="G295" s="38">
        <v>10337.440399999999</v>
      </c>
      <c r="H295" s="38">
        <v>227362.9277</v>
      </c>
      <c r="I295" s="38">
        <v>75336.672200000001</v>
      </c>
      <c r="J295" s="37">
        <v>39535.87587398546</v>
      </c>
      <c r="K295" s="37"/>
      <c r="L295" s="38">
        <v>15600.5777</v>
      </c>
      <c r="M295" s="38">
        <v>162827.6078</v>
      </c>
      <c r="N295" s="38">
        <v>0</v>
      </c>
      <c r="O295" s="37">
        <v>43991.383990646835</v>
      </c>
      <c r="P295" s="37"/>
      <c r="Q295" s="38">
        <v>128508.94519999999</v>
      </c>
      <c r="R295" s="39">
        <v>5647.0024523082138</v>
      </c>
      <c r="S295" s="39">
        <v>134155.94765230821</v>
      </c>
    </row>
    <row r="296" spans="1:19">
      <c r="A296" s="35">
        <v>39400</v>
      </c>
      <c r="B296" s="36" t="s">
        <v>268</v>
      </c>
      <c r="C296" s="41">
        <v>6.1859999999999997E-4</v>
      </c>
      <c r="D296" s="41">
        <v>6.5919999999999998E-4</v>
      </c>
      <c r="E296" s="37">
        <v>4908245.2025999995</v>
      </c>
      <c r="F296" s="37"/>
      <c r="G296" s="38">
        <v>106401.67439999999</v>
      </c>
      <c r="H296" s="38">
        <v>2340211.4321999997</v>
      </c>
      <c r="I296" s="38">
        <v>775428.70919999992</v>
      </c>
      <c r="J296" s="37">
        <v>67162.815880299939</v>
      </c>
      <c r="K296" s="37"/>
      <c r="L296" s="38">
        <v>160574.3322</v>
      </c>
      <c r="M296" s="38">
        <v>1675959.3707999999</v>
      </c>
      <c r="N296" s="38">
        <v>0</v>
      </c>
      <c r="O296" s="37">
        <v>148112.36141875788</v>
      </c>
      <c r="P296" s="37"/>
      <c r="Q296" s="38">
        <v>1322722.6871999998</v>
      </c>
      <c r="R296" s="39">
        <v>23785.642256173131</v>
      </c>
      <c r="S296" s="39">
        <v>1346508.3294561729</v>
      </c>
    </row>
    <row r="297" spans="1:19">
      <c r="A297" s="35">
        <v>39401</v>
      </c>
      <c r="B297" s="36" t="s">
        <v>269</v>
      </c>
      <c r="C297" s="41">
        <v>3.213E-4</v>
      </c>
      <c r="D297" s="41">
        <v>2.22E-4</v>
      </c>
      <c r="E297" s="37">
        <v>2549335.8933000001</v>
      </c>
      <c r="F297" s="37"/>
      <c r="G297" s="38">
        <v>55264.885199999997</v>
      </c>
      <c r="H297" s="38">
        <v>1215502.6401</v>
      </c>
      <c r="I297" s="38">
        <v>402756.61859999999</v>
      </c>
      <c r="J297" s="37">
        <v>510097.70640101819</v>
      </c>
      <c r="K297" s="37"/>
      <c r="L297" s="38">
        <v>83402.090100000001</v>
      </c>
      <c r="M297" s="38">
        <v>870491.02139999997</v>
      </c>
      <c r="N297" s="38">
        <v>0</v>
      </c>
      <c r="O297" s="37">
        <v>0</v>
      </c>
      <c r="P297" s="37"/>
      <c r="Q297" s="38">
        <v>687020.3676</v>
      </c>
      <c r="R297" s="39">
        <v>227395.03179623862</v>
      </c>
      <c r="S297" s="39">
        <v>914415.39939623862</v>
      </c>
    </row>
    <row r="298" spans="1:19">
      <c r="A298" s="35">
        <v>39500</v>
      </c>
      <c r="B298" s="36" t="s">
        <v>270</v>
      </c>
      <c r="C298" s="41">
        <v>1.9737000000000001E-3</v>
      </c>
      <c r="D298" s="41">
        <v>1.9851000000000001E-3</v>
      </c>
      <c r="E298" s="37">
        <v>15660206.2017</v>
      </c>
      <c r="F298" s="37"/>
      <c r="G298" s="38">
        <v>339484.29480000003</v>
      </c>
      <c r="H298" s="38">
        <v>7466659.0749000004</v>
      </c>
      <c r="I298" s="38">
        <v>2474076.3714000001</v>
      </c>
      <c r="J298" s="37">
        <v>37701.534022875159</v>
      </c>
      <c r="K298" s="37"/>
      <c r="L298" s="38">
        <v>512327.12490000005</v>
      </c>
      <c r="M298" s="38">
        <v>5347301.9886000007</v>
      </c>
      <c r="N298" s="38">
        <v>0</v>
      </c>
      <c r="O298" s="37">
        <v>141934.55252104142</v>
      </c>
      <c r="P298" s="37"/>
      <c r="Q298" s="38">
        <v>4220267.9724000003</v>
      </c>
      <c r="R298" s="39">
        <v>-26315.391162181288</v>
      </c>
      <c r="S298" s="39">
        <v>4193952.581237819</v>
      </c>
    </row>
    <row r="299" spans="1:19">
      <c r="A299" s="35">
        <v>39501</v>
      </c>
      <c r="B299" s="36" t="s">
        <v>271</v>
      </c>
      <c r="C299" s="41">
        <v>6.7600000000000003E-5</v>
      </c>
      <c r="D299" s="41">
        <v>6.41E-5</v>
      </c>
      <c r="E299" s="37">
        <v>536368.21160000004</v>
      </c>
      <c r="F299" s="37"/>
      <c r="G299" s="38">
        <v>11627.4704</v>
      </c>
      <c r="H299" s="38">
        <v>255736.00520000001</v>
      </c>
      <c r="I299" s="38">
        <v>84738.087200000009</v>
      </c>
      <c r="J299" s="37">
        <v>7622.0663579835718</v>
      </c>
      <c r="K299" s="37"/>
      <c r="L299" s="38">
        <v>17547.405200000001</v>
      </c>
      <c r="M299" s="38">
        <v>183147.19280000002</v>
      </c>
      <c r="N299" s="38">
        <v>0</v>
      </c>
      <c r="O299" s="37">
        <v>20116.638783763869</v>
      </c>
      <c r="P299" s="37"/>
      <c r="Q299" s="38">
        <v>144545.8352</v>
      </c>
      <c r="R299" s="39">
        <v>-5224.5452942168431</v>
      </c>
      <c r="S299" s="39">
        <v>139321.28990578317</v>
      </c>
    </row>
    <row r="300" spans="1:19">
      <c r="A300" s="35">
        <v>39600</v>
      </c>
      <c r="B300" s="36" t="s">
        <v>272</v>
      </c>
      <c r="C300" s="41">
        <v>6.5113000000000002E-3</v>
      </c>
      <c r="D300" s="41">
        <v>6.5063999999999999E-3</v>
      </c>
      <c r="E300" s="37">
        <v>51663525.683300003</v>
      </c>
      <c r="F300" s="37"/>
      <c r="G300" s="38">
        <v>1119969.6452000001</v>
      </c>
      <c r="H300" s="38">
        <v>24632749.270100001</v>
      </c>
      <c r="I300" s="38">
        <v>8162057.7986000003</v>
      </c>
      <c r="J300" s="37">
        <v>104259.684017455</v>
      </c>
      <c r="K300" s="37"/>
      <c r="L300" s="38">
        <v>1690183.7201</v>
      </c>
      <c r="M300" s="38">
        <v>17640921.841400001</v>
      </c>
      <c r="N300" s="38">
        <v>0</v>
      </c>
      <c r="O300" s="37">
        <v>275141.06029103062</v>
      </c>
      <c r="P300" s="37"/>
      <c r="Q300" s="38">
        <v>13922800.2476</v>
      </c>
      <c r="R300" s="39">
        <v>-296819.10870582657</v>
      </c>
      <c r="S300" s="39">
        <v>13625981.138894174</v>
      </c>
    </row>
    <row r="301" spans="1:19">
      <c r="A301" s="35">
        <v>39605</v>
      </c>
      <c r="B301" s="36" t="s">
        <v>273</v>
      </c>
      <c r="C301" s="41">
        <v>9.6020000000000003E-4</v>
      </c>
      <c r="D301" s="41">
        <v>9.4019999999999998E-4</v>
      </c>
      <c r="E301" s="37">
        <v>7618650.2482000003</v>
      </c>
      <c r="F301" s="37"/>
      <c r="G301" s="38">
        <v>165158.2408</v>
      </c>
      <c r="H301" s="38">
        <v>3632510.5353999999</v>
      </c>
      <c r="I301" s="38">
        <v>1203631.8244</v>
      </c>
      <c r="J301" s="37">
        <v>173424.93668243027</v>
      </c>
      <c r="K301" s="37"/>
      <c r="L301" s="38">
        <v>249245.83540000001</v>
      </c>
      <c r="M301" s="38">
        <v>2601448.7356000002</v>
      </c>
      <c r="N301" s="38">
        <v>0</v>
      </c>
      <c r="O301" s="37">
        <v>8892.0028423163822</v>
      </c>
      <c r="P301" s="37"/>
      <c r="Q301" s="38">
        <v>2053149.5704000001</v>
      </c>
      <c r="R301" s="39">
        <v>101529.93916703349</v>
      </c>
      <c r="S301" s="39">
        <v>2154679.5095670335</v>
      </c>
    </row>
    <row r="302" spans="1:19">
      <c r="A302" s="35">
        <v>39700</v>
      </c>
      <c r="B302" s="36" t="s">
        <v>274</v>
      </c>
      <c r="C302" s="41">
        <v>3.7607000000000001E-3</v>
      </c>
      <c r="D302" s="41">
        <v>3.8947000000000001E-3</v>
      </c>
      <c r="E302" s="37">
        <v>29839052.2687</v>
      </c>
      <c r="F302" s="37"/>
      <c r="G302" s="38">
        <v>646855.44279999996</v>
      </c>
      <c r="H302" s="38">
        <v>14227017.673900001</v>
      </c>
      <c r="I302" s="38">
        <v>4714120.1853999998</v>
      </c>
      <c r="J302" s="37">
        <v>165658.72435835114</v>
      </c>
      <c r="K302" s="37"/>
      <c r="L302" s="38">
        <v>976191.22389999998</v>
      </c>
      <c r="M302" s="38">
        <v>10188781.774600001</v>
      </c>
      <c r="N302" s="38">
        <v>0</v>
      </c>
      <c r="O302" s="37">
        <v>1026492.1388642974</v>
      </c>
      <c r="P302" s="37"/>
      <c r="Q302" s="38">
        <v>8041324.2964000003</v>
      </c>
      <c r="R302" s="39">
        <v>-329498.25730949687</v>
      </c>
      <c r="S302" s="39">
        <v>7711826.039090503</v>
      </c>
    </row>
    <row r="303" spans="1:19">
      <c r="A303" s="35">
        <v>39703</v>
      </c>
      <c r="B303" s="36" t="s">
        <v>275</v>
      </c>
      <c r="C303" s="41">
        <v>1.5559999999999999E-4</v>
      </c>
      <c r="D303" s="41">
        <v>1.199E-4</v>
      </c>
      <c r="E303" s="37">
        <v>1234599.0196</v>
      </c>
      <c r="F303" s="37"/>
      <c r="G303" s="38">
        <v>26763.822399999997</v>
      </c>
      <c r="H303" s="38">
        <v>588646.78119999997</v>
      </c>
      <c r="I303" s="38">
        <v>195048.0232</v>
      </c>
      <c r="J303" s="37">
        <v>262738.02212119789</v>
      </c>
      <c r="K303" s="37"/>
      <c r="L303" s="38">
        <v>40390.181199999999</v>
      </c>
      <c r="M303" s="38">
        <v>421563.65679999994</v>
      </c>
      <c r="N303" s="38">
        <v>0</v>
      </c>
      <c r="O303" s="37">
        <v>0</v>
      </c>
      <c r="P303" s="37"/>
      <c r="Q303" s="38">
        <v>332712.01119999995</v>
      </c>
      <c r="R303" s="39">
        <v>161253.41278333956</v>
      </c>
      <c r="S303" s="39">
        <v>493965.42398333951</v>
      </c>
    </row>
    <row r="304" spans="1:19">
      <c r="A304" s="35">
        <v>39705</v>
      </c>
      <c r="B304" s="36" t="s">
        <v>276</v>
      </c>
      <c r="C304" s="41">
        <v>9.0359999999999995E-4</v>
      </c>
      <c r="D304" s="41">
        <v>9.0930000000000004E-4</v>
      </c>
      <c r="E304" s="37">
        <v>7169560.8876</v>
      </c>
      <c r="F304" s="37"/>
      <c r="G304" s="38">
        <v>155422.8144</v>
      </c>
      <c r="H304" s="38">
        <v>3418388.3772</v>
      </c>
      <c r="I304" s="38">
        <v>1132682.4791999999</v>
      </c>
      <c r="J304" s="37">
        <v>148579.01761330091</v>
      </c>
      <c r="K304" s="37"/>
      <c r="L304" s="38">
        <v>234553.77719999998</v>
      </c>
      <c r="M304" s="38">
        <v>2448103.6007999997</v>
      </c>
      <c r="N304" s="38">
        <v>0</v>
      </c>
      <c r="O304" s="37">
        <v>0</v>
      </c>
      <c r="P304" s="37"/>
      <c r="Q304" s="38">
        <v>1932124.5071999999</v>
      </c>
      <c r="R304" s="39">
        <v>111072.85097087547</v>
      </c>
      <c r="S304" s="39">
        <v>2043197.3581708753</v>
      </c>
    </row>
    <row r="305" spans="1:19">
      <c r="A305" s="35">
        <v>39800</v>
      </c>
      <c r="B305" s="36" t="s">
        <v>277</v>
      </c>
      <c r="C305" s="41">
        <v>4.2407E-3</v>
      </c>
      <c r="D305" s="41">
        <v>4.3068999999999998E-3</v>
      </c>
      <c r="E305" s="37">
        <v>33647583.948700003</v>
      </c>
      <c r="F305" s="37"/>
      <c r="G305" s="38">
        <v>729417.3628</v>
      </c>
      <c r="H305" s="38">
        <v>16042894.6339</v>
      </c>
      <c r="I305" s="38">
        <v>5315810.7454000004</v>
      </c>
      <c r="J305" s="37">
        <v>0</v>
      </c>
      <c r="K305" s="37"/>
      <c r="L305" s="38">
        <v>1100788.1839000001</v>
      </c>
      <c r="M305" s="38">
        <v>11489235.214600001</v>
      </c>
      <c r="N305" s="38">
        <v>0</v>
      </c>
      <c r="O305" s="37">
        <v>753191.57249522058</v>
      </c>
      <c r="P305" s="37"/>
      <c r="Q305" s="38">
        <v>9067685.2564000003</v>
      </c>
      <c r="R305" s="39">
        <v>-464619.2100037401</v>
      </c>
      <c r="S305" s="39">
        <v>8603066.0463962611</v>
      </c>
    </row>
    <row r="306" spans="1:19">
      <c r="A306" s="35">
        <v>39805</v>
      </c>
      <c r="B306" s="36" t="s">
        <v>278</v>
      </c>
      <c r="C306" s="41">
        <v>5.0589999999999999E-4</v>
      </c>
      <c r="D306" s="41">
        <v>4.8710000000000002E-4</v>
      </c>
      <c r="E306" s="37">
        <v>4014033.7018999998</v>
      </c>
      <c r="F306" s="37"/>
      <c r="G306" s="38">
        <v>87016.823600000003</v>
      </c>
      <c r="H306" s="38">
        <v>1913858.6543000001</v>
      </c>
      <c r="I306" s="38">
        <v>634156.77980000002</v>
      </c>
      <c r="J306" s="37">
        <v>138940.31361758421</v>
      </c>
      <c r="K306" s="37"/>
      <c r="L306" s="38">
        <v>131320.0043</v>
      </c>
      <c r="M306" s="38">
        <v>1370623.7401999999</v>
      </c>
      <c r="N306" s="38">
        <v>0</v>
      </c>
      <c r="O306" s="37">
        <v>15721.848953033881</v>
      </c>
      <c r="P306" s="37"/>
      <c r="Q306" s="38">
        <v>1081741.6868</v>
      </c>
      <c r="R306" s="39">
        <v>32303.522285932537</v>
      </c>
      <c r="S306" s="39">
        <v>1114045.2090859325</v>
      </c>
    </row>
    <row r="307" spans="1:19">
      <c r="A307" s="35">
        <v>39900</v>
      </c>
      <c r="B307" s="36" t="s">
        <v>279</v>
      </c>
      <c r="C307" s="41">
        <v>2.1381E-3</v>
      </c>
      <c r="D307" s="41">
        <v>2.1467000000000001E-3</v>
      </c>
      <c r="E307" s="37">
        <v>16964628.302099999</v>
      </c>
      <c r="F307" s="37"/>
      <c r="G307" s="38">
        <v>367761.7524</v>
      </c>
      <c r="H307" s="38">
        <v>8088596.9336999999</v>
      </c>
      <c r="I307" s="38">
        <v>2680155.3881999999</v>
      </c>
      <c r="J307" s="37">
        <v>62913.294847722478</v>
      </c>
      <c r="K307" s="37"/>
      <c r="L307" s="38">
        <v>555001.58369999996</v>
      </c>
      <c r="M307" s="38">
        <v>5792707.2917999998</v>
      </c>
      <c r="N307" s="38">
        <v>0</v>
      </c>
      <c r="O307" s="37">
        <v>167206.89581482846</v>
      </c>
      <c r="P307" s="37"/>
      <c r="Q307" s="38">
        <v>4571796.6012000004</v>
      </c>
      <c r="R307" s="39">
        <v>-110418.69148844788</v>
      </c>
      <c r="S307" s="39">
        <v>4461377.9097115528</v>
      </c>
    </row>
    <row r="308" spans="1:19">
      <c r="A308" s="35">
        <v>51000</v>
      </c>
      <c r="B308" s="36" t="s">
        <v>369</v>
      </c>
      <c r="C308" s="41">
        <v>3.04433E-2</v>
      </c>
      <c r="D308" s="41">
        <v>3.3725400000000003E-2</v>
      </c>
      <c r="E308" s="37">
        <v>241550567.69529998</v>
      </c>
      <c r="F308" s="37"/>
      <c r="G308" s="38">
        <v>5236369.3732000003</v>
      </c>
      <c r="H308" s="38">
        <v>115169348.0341</v>
      </c>
      <c r="I308" s="38">
        <v>38161346.302599996</v>
      </c>
      <c r="J308" s="37">
        <v>1019124.2729943651</v>
      </c>
      <c r="K308" s="37"/>
      <c r="L308" s="38">
        <v>7902380.4841</v>
      </c>
      <c r="M308" s="38">
        <v>82479362.937399998</v>
      </c>
      <c r="N308" s="38">
        <v>0</v>
      </c>
      <c r="O308" s="37">
        <v>8708097.3831201047</v>
      </c>
      <c r="P308" s="37"/>
      <c r="Q308" s="38">
        <v>65095447.111599997</v>
      </c>
      <c r="R308" s="39">
        <v>-1903220.9492875959</v>
      </c>
      <c r="S308" s="39">
        <v>63192226.162312403</v>
      </c>
    </row>
    <row r="309" spans="1:19">
      <c r="A309" s="35">
        <v>51000.2</v>
      </c>
      <c r="B309" s="36" t="s">
        <v>370</v>
      </c>
      <c r="C309" s="41">
        <v>1.95E-5</v>
      </c>
      <c r="D309" s="41">
        <v>2.34E-5</v>
      </c>
      <c r="E309" s="37">
        <v>154721.59950000001</v>
      </c>
      <c r="F309" s="37"/>
      <c r="G309" s="38">
        <v>3354.078</v>
      </c>
      <c r="H309" s="38">
        <v>73770.001499999998</v>
      </c>
      <c r="I309" s="38">
        <v>24443.679</v>
      </c>
      <c r="J309" s="37">
        <v>1148.3678839545264</v>
      </c>
      <c r="K309" s="37"/>
      <c r="L309" s="38">
        <v>5061.7515000000003</v>
      </c>
      <c r="M309" s="38">
        <v>52830.921000000002</v>
      </c>
      <c r="N309" s="38">
        <v>0</v>
      </c>
      <c r="O309" s="37">
        <v>36235.74611387105</v>
      </c>
      <c r="P309" s="37"/>
      <c r="Q309" s="38">
        <v>41695.913999999997</v>
      </c>
      <c r="R309" s="39">
        <v>-13152.443562819562</v>
      </c>
      <c r="S309" s="39">
        <v>28543.470437180433</v>
      </c>
    </row>
    <row r="310" spans="1:19">
      <c r="A310" s="35">
        <v>51000.3</v>
      </c>
      <c r="B310" s="36" t="s">
        <v>371</v>
      </c>
      <c r="C310" s="41">
        <v>7.3510000000000003E-4</v>
      </c>
      <c r="D310" s="41">
        <v>7.8580000000000002E-4</v>
      </c>
      <c r="E310" s="37">
        <v>5832607.5791000007</v>
      </c>
      <c r="F310" s="37"/>
      <c r="G310" s="38">
        <v>126440.1404</v>
      </c>
      <c r="H310" s="38">
        <v>2780939.9027</v>
      </c>
      <c r="I310" s="38">
        <v>921464.02220000001</v>
      </c>
      <c r="J310" s="37">
        <v>23698.135808457249</v>
      </c>
      <c r="K310" s="37"/>
      <c r="L310" s="38">
        <v>190815.0527</v>
      </c>
      <c r="M310" s="38">
        <v>1991590.2578</v>
      </c>
      <c r="N310" s="38">
        <v>0</v>
      </c>
      <c r="O310" s="37">
        <v>64486.654889448706</v>
      </c>
      <c r="P310" s="37"/>
      <c r="Q310" s="38">
        <v>1571829.0452000001</v>
      </c>
      <c r="R310" s="39">
        <v>4125.4370598665555</v>
      </c>
      <c r="S310" s="39">
        <v>1575954.4822598665</v>
      </c>
    </row>
    <row r="311" spans="1:19">
      <c r="A311" s="35"/>
      <c r="B311" s="36"/>
      <c r="C311" s="41"/>
      <c r="D311" s="41"/>
      <c r="E311" s="37"/>
      <c r="F311" s="37"/>
      <c r="G311" s="38"/>
      <c r="H311" s="38"/>
      <c r="I311" s="38"/>
      <c r="J311" s="37"/>
      <c r="K311" s="37"/>
      <c r="L311" s="38"/>
      <c r="M311" s="38"/>
      <c r="N311" s="38"/>
      <c r="O311" s="37"/>
      <c r="P311" s="37"/>
      <c r="Q311" s="38"/>
      <c r="R311" s="39"/>
      <c r="S311" s="39"/>
    </row>
    <row r="312" spans="1:19" s="185" customFormat="1">
      <c r="A312" s="192"/>
      <c r="B312" s="193"/>
      <c r="C312" s="194"/>
      <c r="D312" s="194"/>
      <c r="E312" s="190"/>
      <c r="F312" s="190"/>
      <c r="G312" s="195"/>
      <c r="H312" s="195"/>
      <c r="I312" s="195"/>
      <c r="J312" s="190"/>
      <c r="K312" s="190"/>
      <c r="L312" s="195"/>
      <c r="M312" s="195"/>
      <c r="N312" s="195"/>
      <c r="O312" s="190"/>
      <c r="P312" s="190"/>
      <c r="Q312" s="195"/>
      <c r="R312" s="196"/>
      <c r="S312" s="196"/>
    </row>
    <row r="313" spans="1:19" s="185" customFormat="1">
      <c r="A313" s="192"/>
      <c r="B313" s="193"/>
      <c r="C313" s="194"/>
      <c r="D313" s="194"/>
      <c r="E313" s="190"/>
      <c r="F313" s="190"/>
      <c r="G313" s="195"/>
      <c r="H313" s="195"/>
      <c r="I313" s="195"/>
      <c r="J313" s="190"/>
      <c r="K313" s="190"/>
      <c r="L313" s="195"/>
      <c r="M313" s="195"/>
      <c r="N313" s="195"/>
      <c r="O313" s="190"/>
      <c r="P313" s="190"/>
      <c r="Q313" s="195"/>
      <c r="R313" s="196"/>
      <c r="S313" s="196"/>
    </row>
    <row r="314" spans="1:19" s="185" customFormat="1">
      <c r="A314" s="192"/>
      <c r="B314" s="193"/>
      <c r="C314" s="194"/>
      <c r="D314" s="194"/>
      <c r="E314" s="190"/>
      <c r="F314" s="190"/>
      <c r="G314" s="195"/>
      <c r="H314" s="195"/>
      <c r="I314" s="195"/>
      <c r="J314" s="190"/>
      <c r="K314" s="190"/>
      <c r="L314" s="195"/>
      <c r="M314" s="195"/>
      <c r="N314" s="195"/>
      <c r="O314" s="190"/>
      <c r="P314" s="190"/>
      <c r="Q314" s="195"/>
      <c r="R314" s="196"/>
      <c r="S314" s="196"/>
    </row>
    <row r="316" spans="1:19" s="79" customFormat="1">
      <c r="B316" s="216" t="s">
        <v>402</v>
      </c>
      <c r="C316" s="215">
        <f>SUM(C8:C26)+SUM(C29:C310)</f>
        <v>0.99999999999999978</v>
      </c>
      <c r="D316" s="215">
        <f>SUM(D8:D26)+SUM(D29:D310)</f>
        <v>0.99999999999999967</v>
      </c>
      <c r="E316" s="77">
        <f>SUM(E8:E28)+SUM(E30:E310)</f>
        <v>7934441000.0000019</v>
      </c>
      <c r="F316" s="78"/>
      <c r="G316" s="200">
        <f t="shared" ref="G316:S316" si="2">SUM(G8:G28)+SUM(G30:G310)</f>
        <v>172003999.99999997</v>
      </c>
      <c r="H316" s="200">
        <f t="shared" si="2"/>
        <v>3783077000.0000005</v>
      </c>
      <c r="I316" s="200">
        <f t="shared" si="2"/>
        <v>1253521999.9999998</v>
      </c>
      <c r="J316" s="200">
        <f t="shared" si="2"/>
        <v>115997288.72818074</v>
      </c>
      <c r="K316" s="78"/>
      <c r="L316" s="200">
        <f t="shared" si="2"/>
        <v>259577000.00000015</v>
      </c>
      <c r="M316" s="200">
        <f t="shared" si="2"/>
        <v>2709278000.0000005</v>
      </c>
      <c r="N316" s="77">
        <v>0</v>
      </c>
      <c r="O316" s="200">
        <f t="shared" si="2"/>
        <v>115997085.01810133</v>
      </c>
      <c r="P316" s="78"/>
      <c r="Q316" s="200">
        <f t="shared" si="2"/>
        <v>2138252000</v>
      </c>
      <c r="R316" s="200">
        <f t="shared" si="2"/>
        <v>142.9044377701357</v>
      </c>
      <c r="S316" s="200">
        <f t="shared" si="2"/>
        <v>2138252142.9044368</v>
      </c>
    </row>
    <row r="318" spans="1:19" hidden="1"/>
    <row r="319" spans="1:19" hidden="1">
      <c r="B319" s="73" t="s">
        <v>430</v>
      </c>
      <c r="C319" s="73" t="s">
        <v>431</v>
      </c>
    </row>
    <row r="320" spans="1:19" hidden="1">
      <c r="B320" s="149" t="s">
        <v>131</v>
      </c>
      <c r="C320" s="150">
        <v>33501</v>
      </c>
      <c r="J320" s="39"/>
    </row>
    <row r="321" spans="2:3" hidden="1">
      <c r="B321" s="149" t="s">
        <v>191</v>
      </c>
      <c r="C321" s="148">
        <v>36301</v>
      </c>
    </row>
    <row r="322" spans="2:3" hidden="1">
      <c r="B322" s="149" t="s">
        <v>4</v>
      </c>
      <c r="C322" s="148">
        <v>10800</v>
      </c>
    </row>
    <row r="323" spans="2:3" hidden="1">
      <c r="B323" s="149" t="s">
        <v>58</v>
      </c>
      <c r="C323" s="148">
        <v>30105</v>
      </c>
    </row>
    <row r="324" spans="2:3" hidden="1">
      <c r="B324" s="149" t="s">
        <v>54</v>
      </c>
      <c r="C324" s="148">
        <v>30100</v>
      </c>
    </row>
    <row r="325" spans="2:3" hidden="1">
      <c r="B325" s="149" t="s">
        <v>59</v>
      </c>
      <c r="C325" s="148">
        <v>30200</v>
      </c>
    </row>
    <row r="326" spans="2:3" hidden="1">
      <c r="B326" s="149" t="s">
        <v>60</v>
      </c>
      <c r="C326" s="148">
        <v>30300</v>
      </c>
    </row>
    <row r="327" spans="2:3" hidden="1">
      <c r="B327" s="149" t="s">
        <v>288</v>
      </c>
      <c r="C327" s="148">
        <v>34901</v>
      </c>
    </row>
    <row r="328" spans="2:3" hidden="1">
      <c r="B328" s="149" t="s">
        <v>61</v>
      </c>
      <c r="C328" s="148">
        <v>30400</v>
      </c>
    </row>
    <row r="329" spans="2:3" hidden="1">
      <c r="B329" s="149" t="s">
        <v>33</v>
      </c>
      <c r="C329" s="148">
        <v>20100</v>
      </c>
    </row>
    <row r="330" spans="2:3" hidden="1">
      <c r="B330" s="149" t="s">
        <v>210</v>
      </c>
      <c r="C330" s="148">
        <v>36901</v>
      </c>
    </row>
    <row r="331" spans="2:3" hidden="1">
      <c r="B331" s="149" t="s">
        <v>128</v>
      </c>
      <c r="C331" s="148">
        <v>33402</v>
      </c>
    </row>
    <row r="332" spans="2:3" hidden="1">
      <c r="B332" s="149" t="s">
        <v>63</v>
      </c>
      <c r="C332" s="148">
        <v>30500</v>
      </c>
    </row>
    <row r="333" spans="2:3" hidden="1">
      <c r="B333" s="149" t="s">
        <v>225</v>
      </c>
      <c r="C333" s="148">
        <v>37610</v>
      </c>
    </row>
    <row r="334" spans="2:3" hidden="1">
      <c r="B334" s="149" t="s">
        <v>77</v>
      </c>
      <c r="C334" s="148">
        <v>31110</v>
      </c>
    </row>
    <row r="335" spans="2:3" hidden="1">
      <c r="B335" s="149" t="s">
        <v>76</v>
      </c>
      <c r="C335" s="148">
        <v>31105</v>
      </c>
    </row>
    <row r="336" spans="2:3" hidden="1">
      <c r="B336" s="149" t="s">
        <v>64</v>
      </c>
      <c r="C336" s="148">
        <v>30600</v>
      </c>
    </row>
    <row r="337" spans="2:3" hidden="1">
      <c r="B337" s="149" t="s">
        <v>26</v>
      </c>
      <c r="C337" s="148">
        <v>18600</v>
      </c>
    </row>
    <row r="338" spans="2:3" hidden="1">
      <c r="B338" s="149" t="s">
        <v>124</v>
      </c>
      <c r="C338" s="148">
        <v>33206</v>
      </c>
    </row>
    <row r="339" spans="2:3" hidden="1">
      <c r="B339" s="149" t="s">
        <v>67</v>
      </c>
      <c r="C339" s="148">
        <v>30705</v>
      </c>
    </row>
    <row r="340" spans="2:3" hidden="1">
      <c r="B340" s="149" t="s">
        <v>66</v>
      </c>
      <c r="C340" s="148">
        <v>30700</v>
      </c>
    </row>
    <row r="341" spans="2:3" hidden="1">
      <c r="B341" s="149" t="s">
        <v>68</v>
      </c>
      <c r="C341" s="148">
        <v>30800</v>
      </c>
    </row>
    <row r="342" spans="2:3" hidden="1">
      <c r="B342" s="149" t="s">
        <v>232</v>
      </c>
      <c r="C342" s="148">
        <v>37901</v>
      </c>
    </row>
    <row r="343" spans="2:3" hidden="1">
      <c r="B343" s="149" t="s">
        <v>70</v>
      </c>
      <c r="C343" s="148">
        <v>30905</v>
      </c>
    </row>
    <row r="344" spans="2:3" hidden="1">
      <c r="B344" s="149" t="s">
        <v>69</v>
      </c>
      <c r="C344" s="148">
        <v>30900</v>
      </c>
    </row>
    <row r="345" spans="2:3" hidden="1">
      <c r="B345" s="149" t="s">
        <v>149</v>
      </c>
      <c r="C345" s="148">
        <v>34505</v>
      </c>
    </row>
    <row r="346" spans="2:3" hidden="1">
      <c r="B346" s="149" t="s">
        <v>255</v>
      </c>
      <c r="C346" s="148">
        <v>38801</v>
      </c>
    </row>
    <row r="347" spans="2:3" hidden="1">
      <c r="B347" s="149" t="s">
        <v>247</v>
      </c>
      <c r="C347" s="148">
        <v>38601</v>
      </c>
    </row>
    <row r="348" spans="2:3" hidden="1">
      <c r="B348" s="149" t="s">
        <v>72</v>
      </c>
      <c r="C348" s="148">
        <v>31005</v>
      </c>
    </row>
    <row r="349" spans="2:3" hidden="1">
      <c r="B349" s="149" t="s">
        <v>71</v>
      </c>
      <c r="C349" s="148">
        <v>31000</v>
      </c>
    </row>
    <row r="350" spans="2:3" hidden="1">
      <c r="B350" s="149" t="s">
        <v>73</v>
      </c>
      <c r="C350" s="148">
        <v>31100</v>
      </c>
    </row>
    <row r="351" spans="2:3" hidden="1">
      <c r="B351" s="149" t="s">
        <v>78</v>
      </c>
      <c r="C351" s="148">
        <v>31200</v>
      </c>
    </row>
    <row r="352" spans="2:3" hidden="1">
      <c r="B352" s="149" t="s">
        <v>80</v>
      </c>
      <c r="C352" s="148">
        <v>31300</v>
      </c>
    </row>
    <row r="353" spans="2:3" hidden="1">
      <c r="B353" s="149" t="s">
        <v>84</v>
      </c>
      <c r="C353" s="148">
        <v>31405</v>
      </c>
    </row>
    <row r="354" spans="2:3" hidden="1">
      <c r="B354" s="149" t="s">
        <v>83</v>
      </c>
      <c r="C354" s="148">
        <v>31400</v>
      </c>
    </row>
    <row r="355" spans="2:3" hidden="1">
      <c r="B355" s="149" t="s">
        <v>85</v>
      </c>
      <c r="C355" s="148">
        <v>31500</v>
      </c>
    </row>
    <row r="356" spans="2:3" hidden="1">
      <c r="B356" s="149" t="s">
        <v>199</v>
      </c>
      <c r="C356" s="148">
        <v>36505</v>
      </c>
    </row>
    <row r="357" spans="2:3" hidden="1">
      <c r="B357" s="149" t="s">
        <v>197</v>
      </c>
      <c r="C357" s="148">
        <v>36501</v>
      </c>
    </row>
    <row r="358" spans="2:3" hidden="1">
      <c r="B358" s="149" t="s">
        <v>461</v>
      </c>
      <c r="C358" s="148">
        <v>31601</v>
      </c>
    </row>
    <row r="359" spans="2:3" hidden="1">
      <c r="B359" s="149" t="s">
        <v>81</v>
      </c>
      <c r="C359" s="148">
        <v>31301</v>
      </c>
    </row>
    <row r="360" spans="2:3" hidden="1">
      <c r="B360" s="149" t="s">
        <v>87</v>
      </c>
      <c r="C360" s="148">
        <v>31605</v>
      </c>
    </row>
    <row r="361" spans="2:3" hidden="1">
      <c r="B361" s="149" t="s">
        <v>86</v>
      </c>
      <c r="C361" s="148">
        <v>31600</v>
      </c>
    </row>
    <row r="362" spans="2:3" hidden="1">
      <c r="B362" s="149" t="s">
        <v>265</v>
      </c>
      <c r="C362" s="148">
        <v>39209</v>
      </c>
    </row>
    <row r="363" spans="2:3" hidden="1">
      <c r="B363" s="149" t="s">
        <v>88</v>
      </c>
      <c r="C363" s="148">
        <v>31700</v>
      </c>
    </row>
    <row r="364" spans="2:3" hidden="1">
      <c r="B364" s="149" t="s">
        <v>89</v>
      </c>
      <c r="C364" s="148">
        <v>31800</v>
      </c>
    </row>
    <row r="365" spans="2:3" hidden="1">
      <c r="B365" s="149" t="s">
        <v>90</v>
      </c>
      <c r="C365" s="148">
        <v>31805</v>
      </c>
    </row>
    <row r="366" spans="2:3" hidden="1">
      <c r="B366" s="149" t="s">
        <v>164</v>
      </c>
      <c r="C366" s="148">
        <v>35305</v>
      </c>
    </row>
    <row r="367" spans="2:3" hidden="1">
      <c r="B367" s="149" t="s">
        <v>120</v>
      </c>
      <c r="C367" s="148">
        <v>33202</v>
      </c>
    </row>
    <row r="368" spans="2:3" hidden="1">
      <c r="B368" s="149" t="s">
        <v>180</v>
      </c>
      <c r="C368" s="148">
        <v>36005</v>
      </c>
    </row>
    <row r="369" spans="2:3" hidden="1">
      <c r="B369" s="149" t="s">
        <v>208</v>
      </c>
      <c r="C369" s="148">
        <v>36810</v>
      </c>
    </row>
    <row r="370" spans="2:3" hidden="1">
      <c r="B370" s="149" t="s">
        <v>184</v>
      </c>
      <c r="C370" s="148">
        <v>36009</v>
      </c>
    </row>
    <row r="371" spans="2:3" hidden="1">
      <c r="B371" s="149" t="s">
        <v>176</v>
      </c>
      <c r="C371" s="148">
        <v>36000</v>
      </c>
    </row>
    <row r="372" spans="2:3" hidden="1">
      <c r="B372" s="149" t="s">
        <v>93</v>
      </c>
      <c r="C372" s="148">
        <v>31900</v>
      </c>
    </row>
    <row r="373" spans="2:3" hidden="1">
      <c r="B373" s="149" t="s">
        <v>94</v>
      </c>
      <c r="C373" s="148">
        <v>32000</v>
      </c>
    </row>
    <row r="374" spans="2:3" hidden="1">
      <c r="B374" s="149" t="s">
        <v>166</v>
      </c>
      <c r="C374" s="148">
        <v>35401</v>
      </c>
    </row>
    <row r="375" spans="2:3" hidden="1">
      <c r="B375" s="149" t="s">
        <v>97</v>
      </c>
      <c r="C375" s="148">
        <v>32200</v>
      </c>
    </row>
    <row r="376" spans="2:3" hidden="1">
      <c r="B376" s="149" t="s">
        <v>98</v>
      </c>
      <c r="C376" s="148">
        <v>32300</v>
      </c>
    </row>
    <row r="377" spans="2:3" hidden="1">
      <c r="B377" s="149" t="s">
        <v>99</v>
      </c>
      <c r="C377" s="148">
        <v>32305</v>
      </c>
    </row>
    <row r="378" spans="2:3" hidden="1">
      <c r="B378" s="149" t="s">
        <v>240</v>
      </c>
      <c r="C378" s="148">
        <v>38210</v>
      </c>
    </row>
    <row r="379" spans="2:3" hidden="1">
      <c r="B379" s="149" t="s">
        <v>55</v>
      </c>
      <c r="C379" s="148">
        <v>30102</v>
      </c>
    </row>
    <row r="380" spans="2:3" hidden="1">
      <c r="B380" s="149" t="s">
        <v>204</v>
      </c>
      <c r="C380" s="148">
        <v>36705</v>
      </c>
    </row>
    <row r="381" spans="2:3" hidden="1">
      <c r="B381" s="149" t="s">
        <v>213</v>
      </c>
      <c r="C381" s="148">
        <v>37005</v>
      </c>
    </row>
    <row r="382" spans="2:3" hidden="1">
      <c r="B382" s="149" t="s">
        <v>100</v>
      </c>
      <c r="C382" s="148">
        <v>32400</v>
      </c>
    </row>
    <row r="383" spans="2:3" hidden="1">
      <c r="B383" s="149" t="s">
        <v>177</v>
      </c>
      <c r="C383" s="148">
        <v>36001</v>
      </c>
    </row>
    <row r="384" spans="2:3" hidden="1">
      <c r="B384" s="149" t="s">
        <v>31</v>
      </c>
      <c r="C384" s="148">
        <v>19005</v>
      </c>
    </row>
    <row r="385" spans="2:3" hidden="1">
      <c r="B385" s="149" t="s">
        <v>179</v>
      </c>
      <c r="C385" s="148">
        <v>36003</v>
      </c>
    </row>
    <row r="386" spans="2:3" hidden="1">
      <c r="B386" s="149" t="s">
        <v>116</v>
      </c>
      <c r="C386" s="148">
        <v>33027</v>
      </c>
    </row>
    <row r="387" spans="2:3" hidden="1">
      <c r="B387" s="149" t="s">
        <v>289</v>
      </c>
      <c r="C387" s="148">
        <v>36004</v>
      </c>
    </row>
    <row r="388" spans="2:3" hidden="1">
      <c r="B388" s="149" t="s">
        <v>105</v>
      </c>
      <c r="C388" s="148">
        <v>32505</v>
      </c>
    </row>
    <row r="389" spans="2:3" hidden="1">
      <c r="B389" s="149" t="s">
        <v>106</v>
      </c>
      <c r="C389" s="148">
        <v>32600</v>
      </c>
    </row>
    <row r="390" spans="2:3" hidden="1">
      <c r="B390" s="149" t="s">
        <v>108</v>
      </c>
      <c r="C390" s="148">
        <v>32700</v>
      </c>
    </row>
    <row r="391" spans="2:3" hidden="1">
      <c r="B391" s="149" t="s">
        <v>109</v>
      </c>
      <c r="C391" s="148">
        <v>32800</v>
      </c>
    </row>
    <row r="392" spans="2:3" hidden="1">
      <c r="B392" s="149" t="s">
        <v>111</v>
      </c>
      <c r="C392" s="148">
        <v>32905</v>
      </c>
    </row>
    <row r="393" spans="2:3" hidden="1">
      <c r="B393" s="149" t="s">
        <v>110</v>
      </c>
      <c r="C393" s="148">
        <v>32900</v>
      </c>
    </row>
    <row r="394" spans="2:3" hidden="1">
      <c r="B394" s="149" t="s">
        <v>114</v>
      </c>
      <c r="C394" s="148">
        <v>33000</v>
      </c>
    </row>
    <row r="395" spans="2:3" hidden="1">
      <c r="B395" s="149" t="s">
        <v>6</v>
      </c>
      <c r="C395" s="148">
        <v>10900</v>
      </c>
    </row>
    <row r="396" spans="2:3" hidden="1">
      <c r="B396" s="149" t="s">
        <v>25</v>
      </c>
      <c r="C396" s="148">
        <v>18400</v>
      </c>
    </row>
    <row r="397" spans="2:3" hidden="1">
      <c r="B397" s="149" t="s">
        <v>19</v>
      </c>
      <c r="C397" s="148">
        <v>12510</v>
      </c>
    </row>
    <row r="398" spans="2:3" hidden="1">
      <c r="B398" s="149" t="s">
        <v>3</v>
      </c>
      <c r="C398" s="148">
        <v>10700</v>
      </c>
    </row>
    <row r="399" spans="2:3" hidden="1">
      <c r="B399" s="184" t="s">
        <v>436</v>
      </c>
      <c r="C399" s="204" t="s">
        <v>451</v>
      </c>
    </row>
    <row r="400" spans="2:3" hidden="1">
      <c r="B400" s="149" t="s">
        <v>1</v>
      </c>
      <c r="C400" s="148">
        <v>10400</v>
      </c>
    </row>
    <row r="401" spans="2:3" hidden="1">
      <c r="B401" s="149" t="s">
        <v>49</v>
      </c>
      <c r="C401" s="148">
        <v>22000</v>
      </c>
    </row>
    <row r="402" spans="2:3" hidden="1">
      <c r="B402" s="149" t="s">
        <v>32</v>
      </c>
      <c r="C402" s="148">
        <v>19100</v>
      </c>
    </row>
    <row r="403" spans="2:3" hidden="1">
      <c r="B403" s="149" t="s">
        <v>458</v>
      </c>
      <c r="C403" s="148">
        <v>33403</v>
      </c>
    </row>
    <row r="404" spans="2:3" hidden="1">
      <c r="B404" s="149" t="s">
        <v>117</v>
      </c>
      <c r="C404" s="148">
        <v>33100</v>
      </c>
    </row>
    <row r="405" spans="2:3" hidden="1">
      <c r="B405" s="149" t="s">
        <v>119</v>
      </c>
      <c r="C405" s="148">
        <v>33200</v>
      </c>
    </row>
    <row r="406" spans="2:3" hidden="1">
      <c r="B406" s="149" t="s">
        <v>123</v>
      </c>
      <c r="C406" s="148">
        <v>33205</v>
      </c>
    </row>
    <row r="407" spans="2:3" hidden="1">
      <c r="B407" s="149" t="s">
        <v>35</v>
      </c>
      <c r="C407" s="148">
        <v>20300</v>
      </c>
    </row>
    <row r="408" spans="2:3" hidden="1">
      <c r="B408" s="149" t="s">
        <v>290</v>
      </c>
      <c r="C408" s="148">
        <v>39208</v>
      </c>
    </row>
    <row r="409" spans="2:3" hidden="1">
      <c r="B409" s="149" t="s">
        <v>96</v>
      </c>
      <c r="C409" s="148">
        <v>32100</v>
      </c>
    </row>
    <row r="410" spans="2:3" hidden="1">
      <c r="B410" s="149" t="s">
        <v>125</v>
      </c>
      <c r="C410" s="148">
        <v>33300</v>
      </c>
    </row>
    <row r="411" spans="2:3" hidden="1">
      <c r="B411" s="149" t="s">
        <v>126</v>
      </c>
      <c r="C411" s="148">
        <v>33305</v>
      </c>
    </row>
    <row r="412" spans="2:3" hidden="1">
      <c r="B412" s="149" t="s">
        <v>212</v>
      </c>
      <c r="C412" s="148">
        <v>37000</v>
      </c>
    </row>
    <row r="413" spans="2:3" hidden="1">
      <c r="B413" s="149" t="s">
        <v>36</v>
      </c>
      <c r="C413" s="148">
        <v>20400</v>
      </c>
    </row>
    <row r="414" spans="2:3" hidden="1">
      <c r="B414" s="149" t="s">
        <v>251</v>
      </c>
      <c r="C414" s="148">
        <v>38620</v>
      </c>
    </row>
    <row r="415" spans="2:3" hidden="1">
      <c r="B415" s="149" t="s">
        <v>262</v>
      </c>
      <c r="C415" s="148">
        <v>39201</v>
      </c>
    </row>
    <row r="416" spans="2:3" hidden="1">
      <c r="B416" s="149" t="s">
        <v>11</v>
      </c>
      <c r="C416" s="148">
        <v>11300</v>
      </c>
    </row>
    <row r="417" spans="2:3" hidden="1">
      <c r="B417" s="149" t="s">
        <v>75</v>
      </c>
      <c r="C417" s="148">
        <v>31102</v>
      </c>
    </row>
    <row r="418" spans="2:3" hidden="1">
      <c r="B418" s="149" t="s">
        <v>74</v>
      </c>
      <c r="C418" s="148">
        <v>31101</v>
      </c>
    </row>
    <row r="419" spans="2:3" hidden="1">
      <c r="B419" s="149" t="s">
        <v>37</v>
      </c>
      <c r="C419" s="148">
        <v>20600</v>
      </c>
    </row>
    <row r="420" spans="2:3" hidden="1">
      <c r="B420" s="149" t="s">
        <v>107</v>
      </c>
      <c r="C420" s="148">
        <v>32605</v>
      </c>
    </row>
    <row r="421" spans="2:3" hidden="1">
      <c r="B421" s="149" t="s">
        <v>381</v>
      </c>
      <c r="C421" s="76">
        <v>36310</v>
      </c>
    </row>
    <row r="422" spans="2:3" hidden="1">
      <c r="B422" s="149" t="s">
        <v>129</v>
      </c>
      <c r="C422" s="148">
        <v>33405</v>
      </c>
    </row>
    <row r="423" spans="2:3" hidden="1">
      <c r="B423" s="149" t="s">
        <v>130</v>
      </c>
      <c r="C423" s="150">
        <v>33500</v>
      </c>
    </row>
    <row r="424" spans="2:3" hidden="1">
      <c r="B424" s="149" t="s">
        <v>133</v>
      </c>
      <c r="C424" s="148">
        <v>33605</v>
      </c>
    </row>
    <row r="425" spans="2:3" hidden="1">
      <c r="B425" s="149" t="s">
        <v>201</v>
      </c>
      <c r="C425" s="148">
        <v>36601</v>
      </c>
    </row>
    <row r="426" spans="2:3" hidden="1">
      <c r="B426" s="149" t="s">
        <v>132</v>
      </c>
      <c r="C426" s="150">
        <v>33600</v>
      </c>
    </row>
    <row r="427" spans="2:3" hidden="1">
      <c r="B427" s="149" t="s">
        <v>134</v>
      </c>
      <c r="C427" s="148">
        <v>33700</v>
      </c>
    </row>
    <row r="428" spans="2:3" hidden="1">
      <c r="B428" s="149" t="s">
        <v>17</v>
      </c>
      <c r="C428" s="148">
        <v>12160</v>
      </c>
    </row>
    <row r="429" spans="2:3" hidden="1">
      <c r="B429" s="149" t="s">
        <v>15</v>
      </c>
      <c r="C429" s="148">
        <v>12100</v>
      </c>
    </row>
    <row r="430" spans="2:3" hidden="1">
      <c r="B430" s="149" t="s">
        <v>135</v>
      </c>
      <c r="C430" s="148">
        <v>33800</v>
      </c>
    </row>
    <row r="431" spans="2:3" hidden="1">
      <c r="B431" s="149" t="s">
        <v>65</v>
      </c>
      <c r="C431" s="148">
        <v>30601</v>
      </c>
    </row>
    <row r="432" spans="2:3" hidden="1">
      <c r="B432" s="149" t="s">
        <v>136</v>
      </c>
      <c r="C432" s="148">
        <v>33900</v>
      </c>
    </row>
    <row r="433" spans="2:3" hidden="1">
      <c r="B433" s="149" t="s">
        <v>243</v>
      </c>
      <c r="C433" s="148">
        <v>38402</v>
      </c>
    </row>
    <row r="434" spans="2:3" hidden="1">
      <c r="B434" s="149" t="s">
        <v>137</v>
      </c>
      <c r="C434" s="148">
        <v>34000</v>
      </c>
    </row>
    <row r="435" spans="2:3" hidden="1">
      <c r="B435" s="149" t="s">
        <v>138</v>
      </c>
      <c r="C435" s="148">
        <v>34100</v>
      </c>
    </row>
    <row r="436" spans="2:3" hidden="1">
      <c r="B436" s="149" t="s">
        <v>139</v>
      </c>
      <c r="C436" s="148">
        <v>34105</v>
      </c>
    </row>
    <row r="437" spans="2:3" hidden="1">
      <c r="B437" s="149" t="s">
        <v>141</v>
      </c>
      <c r="C437" s="148">
        <v>34205</v>
      </c>
    </row>
    <row r="438" spans="2:3" hidden="1">
      <c r="B438" s="149" t="s">
        <v>140</v>
      </c>
      <c r="C438" s="148">
        <v>34200</v>
      </c>
    </row>
    <row r="439" spans="2:3" hidden="1">
      <c r="B439" s="149" t="s">
        <v>267</v>
      </c>
      <c r="C439" s="148">
        <v>39301</v>
      </c>
    </row>
    <row r="440" spans="2:3" hidden="1">
      <c r="B440" s="149" t="s">
        <v>144</v>
      </c>
      <c r="C440" s="148">
        <v>34300</v>
      </c>
    </row>
    <row r="441" spans="2:3" hidden="1">
      <c r="B441" s="149" t="s">
        <v>145</v>
      </c>
      <c r="C441" s="148">
        <v>34400</v>
      </c>
    </row>
    <row r="442" spans="2:3" hidden="1">
      <c r="B442" s="149" t="s">
        <v>146</v>
      </c>
      <c r="C442" s="148">
        <v>34405</v>
      </c>
    </row>
    <row r="443" spans="2:3" hidden="1">
      <c r="B443" s="149" t="s">
        <v>464</v>
      </c>
      <c r="C443" s="148">
        <v>12220</v>
      </c>
    </row>
    <row r="444" spans="2:3" hidden="1">
      <c r="B444" s="149" t="s">
        <v>121</v>
      </c>
      <c r="C444" s="148">
        <v>33203</v>
      </c>
    </row>
    <row r="445" spans="2:3" hidden="1">
      <c r="B445" s="149" t="s">
        <v>269</v>
      </c>
      <c r="C445" s="148">
        <v>39401</v>
      </c>
    </row>
    <row r="446" spans="2:3" hidden="1">
      <c r="B446" s="149" t="s">
        <v>147</v>
      </c>
      <c r="C446" s="148">
        <v>34500</v>
      </c>
    </row>
    <row r="447" spans="2:3" hidden="1">
      <c r="B447" s="149" t="s">
        <v>150</v>
      </c>
      <c r="C447" s="148">
        <v>34600</v>
      </c>
    </row>
    <row r="448" spans="2:3" hidden="1">
      <c r="B448" s="149" t="s">
        <v>91</v>
      </c>
      <c r="C448" s="148">
        <v>31810</v>
      </c>
    </row>
    <row r="449" spans="2:3" hidden="1">
      <c r="B449" s="149" t="s">
        <v>370</v>
      </c>
      <c r="C449" s="148">
        <v>51000.2</v>
      </c>
    </row>
    <row r="450" spans="2:3" hidden="1">
      <c r="B450" s="149" t="s">
        <v>371</v>
      </c>
      <c r="C450" s="148">
        <v>51000.3</v>
      </c>
    </row>
    <row r="451" spans="2:3" hidden="1">
      <c r="B451" s="149" t="s">
        <v>369</v>
      </c>
      <c r="C451" s="148">
        <v>51000</v>
      </c>
    </row>
    <row r="452" spans="2:3" hidden="1">
      <c r="B452" s="149" t="s">
        <v>152</v>
      </c>
      <c r="C452" s="148">
        <v>34700</v>
      </c>
    </row>
    <row r="453" spans="2:3" hidden="1">
      <c r="B453" s="149" t="s">
        <v>153</v>
      </c>
      <c r="C453" s="148">
        <v>34800</v>
      </c>
    </row>
    <row r="454" spans="2:3" hidden="1">
      <c r="B454" s="149" t="s">
        <v>8</v>
      </c>
      <c r="C454" s="148">
        <v>10930</v>
      </c>
    </row>
    <row r="455" spans="2:3" hidden="1">
      <c r="B455" s="149" t="s">
        <v>20</v>
      </c>
      <c r="C455" s="148">
        <v>12600</v>
      </c>
    </row>
    <row r="456" spans="2:3" hidden="1">
      <c r="B456" s="149" t="s">
        <v>343</v>
      </c>
      <c r="C456" s="148">
        <v>33207</v>
      </c>
    </row>
    <row r="457" spans="2:3" hidden="1">
      <c r="B457" s="149" t="s">
        <v>285</v>
      </c>
      <c r="C457" s="148">
        <v>32901</v>
      </c>
    </row>
    <row r="458" spans="2:3" hidden="1">
      <c r="B458" s="149" t="s">
        <v>287</v>
      </c>
      <c r="C458" s="148">
        <v>34900</v>
      </c>
    </row>
    <row r="459" spans="2:3" hidden="1">
      <c r="B459" s="149" t="s">
        <v>237</v>
      </c>
      <c r="C459" s="148">
        <v>38105</v>
      </c>
    </row>
    <row r="460" spans="2:3" hidden="1">
      <c r="B460" s="149" t="s">
        <v>157</v>
      </c>
      <c r="C460" s="148">
        <v>35000</v>
      </c>
    </row>
    <row r="461" spans="2:3" hidden="1">
      <c r="B461" s="149" t="s">
        <v>118</v>
      </c>
      <c r="C461" s="148">
        <v>33105</v>
      </c>
    </row>
    <row r="462" spans="2:3" hidden="1">
      <c r="B462" s="149" t="s">
        <v>159</v>
      </c>
      <c r="C462" s="148">
        <v>35100</v>
      </c>
    </row>
    <row r="463" spans="2:3" hidden="1">
      <c r="B463" s="149" t="s">
        <v>160</v>
      </c>
      <c r="C463" s="148">
        <v>35105</v>
      </c>
    </row>
    <row r="464" spans="2:3" hidden="1">
      <c r="B464" s="149" t="s">
        <v>162</v>
      </c>
      <c r="C464" s="148">
        <v>35200</v>
      </c>
    </row>
    <row r="465" spans="2:3" hidden="1">
      <c r="B465" s="149" t="s">
        <v>82</v>
      </c>
      <c r="C465" s="148">
        <v>31320</v>
      </c>
    </row>
    <row r="466" spans="2:3" hidden="1">
      <c r="B466" s="149" t="s">
        <v>459</v>
      </c>
      <c r="C466" s="148">
        <v>36002</v>
      </c>
    </row>
    <row r="467" spans="2:3" hidden="1">
      <c r="B467" s="149" t="s">
        <v>463</v>
      </c>
      <c r="C467" s="148">
        <v>35402</v>
      </c>
    </row>
    <row r="468" spans="2:3" hidden="1">
      <c r="B468" s="149" t="s">
        <v>186</v>
      </c>
      <c r="C468" s="148">
        <v>36102</v>
      </c>
    </row>
    <row r="469" spans="2:3" hidden="1">
      <c r="B469" s="149" t="s">
        <v>344</v>
      </c>
      <c r="C469" s="148">
        <v>33208</v>
      </c>
    </row>
    <row r="470" spans="2:3" hidden="1">
      <c r="B470" s="149" t="s">
        <v>21</v>
      </c>
      <c r="C470" s="148">
        <v>12700</v>
      </c>
    </row>
    <row r="471" spans="2:3" hidden="1">
      <c r="B471" s="149" t="s">
        <v>181</v>
      </c>
      <c r="C471" s="148">
        <v>36006</v>
      </c>
    </row>
    <row r="472" spans="2:3" hidden="1">
      <c r="B472" s="149" t="s">
        <v>168</v>
      </c>
      <c r="C472" s="148">
        <v>35405</v>
      </c>
    </row>
    <row r="473" spans="2:3" hidden="1">
      <c r="B473" s="149" t="s">
        <v>165</v>
      </c>
      <c r="C473" s="148">
        <v>35400</v>
      </c>
    </row>
    <row r="474" spans="2:3" hidden="1">
      <c r="B474" s="149" t="s">
        <v>112</v>
      </c>
      <c r="C474" s="148">
        <v>32910</v>
      </c>
    </row>
    <row r="475" spans="2:3" hidden="1">
      <c r="B475" s="149" t="s">
        <v>169</v>
      </c>
      <c r="C475" s="148">
        <v>35500</v>
      </c>
    </row>
    <row r="476" spans="2:3" hidden="1">
      <c r="B476" s="149" t="s">
        <v>16</v>
      </c>
      <c r="C476" s="148">
        <v>12150</v>
      </c>
    </row>
    <row r="477" spans="2:3" hidden="1">
      <c r="B477" s="149" t="s">
        <v>170</v>
      </c>
      <c r="C477" s="148">
        <v>35600</v>
      </c>
    </row>
    <row r="478" spans="2:3" hidden="1">
      <c r="B478" s="149" t="s">
        <v>171</v>
      </c>
      <c r="C478" s="148">
        <v>35700</v>
      </c>
    </row>
    <row r="479" spans="2:3" hidden="1">
      <c r="B479" s="149" t="s">
        <v>173</v>
      </c>
      <c r="C479" s="148">
        <v>35805</v>
      </c>
    </row>
    <row r="480" spans="2:3" hidden="1">
      <c r="B480" s="149" t="s">
        <v>172</v>
      </c>
      <c r="C480" s="148">
        <v>35800</v>
      </c>
    </row>
    <row r="481" spans="2:3" hidden="1">
      <c r="B481" s="149" t="s">
        <v>187</v>
      </c>
      <c r="C481" s="148">
        <v>36105</v>
      </c>
    </row>
    <row r="482" spans="2:3" hidden="1">
      <c r="B482" s="149" t="s">
        <v>174</v>
      </c>
      <c r="C482" s="148">
        <v>35900</v>
      </c>
    </row>
    <row r="483" spans="2:3" hidden="1">
      <c r="B483" s="149" t="s">
        <v>175</v>
      </c>
      <c r="C483" s="148">
        <v>35905</v>
      </c>
    </row>
    <row r="484" spans="2:3" hidden="1">
      <c r="B484" s="149" t="s">
        <v>248</v>
      </c>
      <c r="C484" s="148">
        <v>38602</v>
      </c>
    </row>
    <row r="485" spans="2:3" hidden="1">
      <c r="B485" s="149" t="s">
        <v>155</v>
      </c>
      <c r="C485" s="148">
        <v>34905</v>
      </c>
    </row>
    <row r="486" spans="2:3" hidden="1">
      <c r="B486" s="149" t="s">
        <v>185</v>
      </c>
      <c r="C486" s="148">
        <v>36100</v>
      </c>
    </row>
    <row r="487" spans="2:3" hidden="1">
      <c r="B487" s="149" t="s">
        <v>189</v>
      </c>
      <c r="C487" s="148">
        <v>36205</v>
      </c>
    </row>
    <row r="488" spans="2:3" hidden="1">
      <c r="B488" s="149" t="s">
        <v>188</v>
      </c>
      <c r="C488" s="148">
        <v>36200</v>
      </c>
    </row>
    <row r="489" spans="2:3" hidden="1">
      <c r="B489" s="149" t="s">
        <v>190</v>
      </c>
      <c r="C489" s="148">
        <v>36300</v>
      </c>
    </row>
    <row r="490" spans="2:3" hidden="1">
      <c r="B490" s="149" t="s">
        <v>156</v>
      </c>
      <c r="C490" s="148">
        <v>34910</v>
      </c>
    </row>
    <row r="491" spans="2:3" hidden="1">
      <c r="B491" s="149" t="s">
        <v>250</v>
      </c>
      <c r="C491" s="148">
        <v>38610</v>
      </c>
    </row>
    <row r="492" spans="2:3" hidden="1">
      <c r="B492" s="149" t="s">
        <v>148</v>
      </c>
      <c r="C492" s="148">
        <v>34501</v>
      </c>
    </row>
    <row r="493" spans="2:3" hidden="1">
      <c r="B493" s="149" t="s">
        <v>253</v>
      </c>
      <c r="C493" s="148">
        <v>38701</v>
      </c>
    </row>
    <row r="494" spans="2:3" hidden="1">
      <c r="B494" s="149" t="s">
        <v>29</v>
      </c>
      <c r="C494" s="148">
        <v>18740</v>
      </c>
    </row>
    <row r="495" spans="2:3" hidden="1">
      <c r="B495" s="149" t="s">
        <v>39</v>
      </c>
      <c r="C495" s="148">
        <v>20800</v>
      </c>
    </row>
    <row r="496" spans="2:3" hidden="1">
      <c r="B496" s="149" t="s">
        <v>28</v>
      </c>
      <c r="C496" s="148">
        <v>18690</v>
      </c>
    </row>
    <row r="497" spans="2:3" hidden="1">
      <c r="B497" s="149" t="s">
        <v>10</v>
      </c>
      <c r="C497" s="148">
        <v>10950</v>
      </c>
    </row>
    <row r="498" spans="2:3" hidden="1">
      <c r="B498" s="149" t="s">
        <v>34</v>
      </c>
      <c r="C498" s="148">
        <v>20200</v>
      </c>
    </row>
    <row r="499" spans="2:3" hidden="1">
      <c r="B499" s="149" t="s">
        <v>30</v>
      </c>
      <c r="C499" s="148">
        <v>18780</v>
      </c>
    </row>
    <row r="500" spans="2:3" hidden="1">
      <c r="B500" s="149" t="s">
        <v>42</v>
      </c>
      <c r="C500" s="148">
        <v>21300</v>
      </c>
    </row>
    <row r="501" spans="2:3" hidden="1">
      <c r="B501" s="149" t="s">
        <v>368</v>
      </c>
      <c r="C501" s="148">
        <v>37001</v>
      </c>
    </row>
    <row r="502" spans="2:3" hidden="1">
      <c r="B502" s="149" t="s">
        <v>115</v>
      </c>
      <c r="C502" s="148">
        <v>33001</v>
      </c>
    </row>
    <row r="503" spans="2:3" hidden="1">
      <c r="B503" s="149" t="s">
        <v>195</v>
      </c>
      <c r="C503" s="148">
        <v>36405</v>
      </c>
    </row>
    <row r="504" spans="2:3" hidden="1">
      <c r="B504" s="149" t="s">
        <v>194</v>
      </c>
      <c r="C504" s="148">
        <v>36400</v>
      </c>
    </row>
    <row r="505" spans="2:3" hidden="1">
      <c r="B505" s="149" t="s">
        <v>38</v>
      </c>
      <c r="C505" s="148">
        <v>20700</v>
      </c>
    </row>
    <row r="506" spans="2:3" hidden="1">
      <c r="B506" s="149" t="s">
        <v>282</v>
      </c>
      <c r="C506" s="148">
        <v>14200</v>
      </c>
    </row>
    <row r="507" spans="2:3" hidden="1">
      <c r="B507" s="184" t="s">
        <v>434</v>
      </c>
      <c r="C507" s="204">
        <v>11050</v>
      </c>
    </row>
    <row r="508" spans="2:3" hidden="1">
      <c r="B508" s="149" t="s">
        <v>12</v>
      </c>
      <c r="C508" s="148">
        <v>11310</v>
      </c>
    </row>
    <row r="509" spans="2:3" hidden="1">
      <c r="B509" s="149" t="s">
        <v>161</v>
      </c>
      <c r="C509" s="148">
        <v>35106</v>
      </c>
    </row>
    <row r="510" spans="2:3" hidden="1">
      <c r="B510" s="149" t="s">
        <v>104</v>
      </c>
      <c r="C510" s="148">
        <v>32500</v>
      </c>
    </row>
    <row r="511" spans="2:3" hidden="1">
      <c r="B511" s="149" t="s">
        <v>196</v>
      </c>
      <c r="C511" s="148">
        <v>36500</v>
      </c>
    </row>
    <row r="512" spans="2:3" hidden="1">
      <c r="B512" s="149" t="s">
        <v>92</v>
      </c>
      <c r="C512" s="148">
        <v>31820</v>
      </c>
    </row>
    <row r="513" spans="2:3" hidden="1">
      <c r="B513" s="149" t="s">
        <v>27</v>
      </c>
      <c r="C513" s="148">
        <v>18640</v>
      </c>
    </row>
    <row r="514" spans="2:3" hidden="1">
      <c r="B514" s="149" t="s">
        <v>0</v>
      </c>
      <c r="C514" s="148">
        <v>10200</v>
      </c>
    </row>
    <row r="515" spans="2:3" hidden="1">
      <c r="B515" s="149" t="s">
        <v>200</v>
      </c>
      <c r="C515" s="148">
        <v>36600</v>
      </c>
    </row>
    <row r="516" spans="2:3" hidden="1">
      <c r="B516" s="149" t="s">
        <v>5</v>
      </c>
      <c r="C516" s="148">
        <v>10850</v>
      </c>
    </row>
    <row r="517" spans="2:3" hidden="1">
      <c r="B517" s="149" t="s">
        <v>7</v>
      </c>
      <c r="C517" s="148">
        <v>10910</v>
      </c>
    </row>
    <row r="518" spans="2:3" hidden="1">
      <c r="B518" s="149" t="s">
        <v>9</v>
      </c>
      <c r="C518" s="148">
        <v>10940</v>
      </c>
    </row>
    <row r="519" spans="2:3" hidden="1">
      <c r="B519" s="149" t="s">
        <v>202</v>
      </c>
      <c r="C519" s="148">
        <v>36700</v>
      </c>
    </row>
    <row r="520" spans="2:3" hidden="1">
      <c r="B520" s="149" t="s">
        <v>207</v>
      </c>
      <c r="C520" s="148">
        <v>36802</v>
      </c>
    </row>
    <row r="521" spans="2:3" hidden="1">
      <c r="B521" s="149" t="s">
        <v>205</v>
      </c>
      <c r="C521" s="148">
        <v>36800</v>
      </c>
    </row>
    <row r="522" spans="2:3" hidden="1">
      <c r="B522" s="149" t="s">
        <v>460</v>
      </c>
      <c r="C522" s="148">
        <v>36801</v>
      </c>
    </row>
    <row r="523" spans="2:3" hidden="1">
      <c r="B523" s="149" t="s">
        <v>211</v>
      </c>
      <c r="C523" s="148">
        <v>36905</v>
      </c>
    </row>
    <row r="524" spans="2:3" hidden="1">
      <c r="B524" s="149" t="s">
        <v>209</v>
      </c>
      <c r="C524" s="148">
        <v>36900</v>
      </c>
    </row>
    <row r="525" spans="2:3" hidden="1">
      <c r="B525" s="149" t="s">
        <v>214</v>
      </c>
      <c r="C525" s="148">
        <v>37100</v>
      </c>
    </row>
    <row r="526" spans="2:3" hidden="1">
      <c r="B526" s="149" t="s">
        <v>215</v>
      </c>
      <c r="C526" s="148">
        <v>37200</v>
      </c>
    </row>
    <row r="527" spans="2:3" hidden="1">
      <c r="B527" s="149" t="s">
        <v>216</v>
      </c>
      <c r="C527" s="148">
        <v>37300</v>
      </c>
    </row>
    <row r="528" spans="2:3" hidden="1">
      <c r="B528" s="149" t="s">
        <v>218</v>
      </c>
      <c r="C528" s="148">
        <v>37305</v>
      </c>
    </row>
    <row r="529" spans="2:3" hidden="1">
      <c r="B529" s="149" t="s">
        <v>183</v>
      </c>
      <c r="C529" s="148">
        <v>36008</v>
      </c>
    </row>
    <row r="530" spans="2:3" hidden="1">
      <c r="B530" s="149" t="s">
        <v>275</v>
      </c>
      <c r="C530" s="148">
        <v>39703</v>
      </c>
    </row>
    <row r="531" spans="2:3" hidden="1">
      <c r="B531" s="149" t="s">
        <v>345</v>
      </c>
      <c r="C531" s="148">
        <v>33209</v>
      </c>
    </row>
    <row r="532" spans="2:3" hidden="1">
      <c r="B532" s="149" t="s">
        <v>220</v>
      </c>
      <c r="C532" s="148">
        <v>37405</v>
      </c>
    </row>
    <row r="533" spans="2:3" hidden="1">
      <c r="B533" s="149" t="s">
        <v>219</v>
      </c>
      <c r="C533" s="148">
        <v>37400</v>
      </c>
    </row>
    <row r="534" spans="2:3" hidden="1">
      <c r="B534" s="149" t="s">
        <v>221</v>
      </c>
      <c r="C534" s="148">
        <v>37500</v>
      </c>
    </row>
    <row r="535" spans="2:3" hidden="1">
      <c r="B535" s="149" t="s">
        <v>224</v>
      </c>
      <c r="C535" s="148">
        <v>37605</v>
      </c>
    </row>
    <row r="536" spans="2:3" hidden="1">
      <c r="B536" s="149" t="s">
        <v>222</v>
      </c>
      <c r="C536" s="148">
        <v>37600</v>
      </c>
    </row>
    <row r="537" spans="2:3" hidden="1">
      <c r="B537" s="149" t="s">
        <v>22</v>
      </c>
      <c r="C537" s="148">
        <v>13500</v>
      </c>
    </row>
    <row r="538" spans="2:3" hidden="1">
      <c r="B538" s="149" t="s">
        <v>226</v>
      </c>
      <c r="C538" s="148">
        <v>37700</v>
      </c>
    </row>
    <row r="539" spans="2:3" hidden="1">
      <c r="B539" s="149" t="s">
        <v>227</v>
      </c>
      <c r="C539" s="148">
        <v>37705</v>
      </c>
    </row>
    <row r="540" spans="2:3" hidden="1">
      <c r="B540" s="149" t="s">
        <v>56</v>
      </c>
      <c r="C540" s="148">
        <v>30103</v>
      </c>
    </row>
    <row r="541" spans="2:3" hidden="1">
      <c r="B541" s="149" t="s">
        <v>142</v>
      </c>
      <c r="C541" s="148">
        <v>34220</v>
      </c>
    </row>
    <row r="542" spans="2:3" hidden="1">
      <c r="B542" s="149" t="s">
        <v>151</v>
      </c>
      <c r="C542" s="148">
        <v>34605</v>
      </c>
    </row>
    <row r="543" spans="2:3" hidden="1">
      <c r="B543" s="149" t="s">
        <v>230</v>
      </c>
      <c r="C543" s="148">
        <v>37805</v>
      </c>
    </row>
    <row r="544" spans="2:3" hidden="1">
      <c r="B544" s="149" t="s">
        <v>228</v>
      </c>
      <c r="C544" s="148">
        <v>37800</v>
      </c>
    </row>
    <row r="545" spans="2:3" hidden="1">
      <c r="B545" s="149" t="s">
        <v>233</v>
      </c>
      <c r="C545" s="148">
        <v>37905</v>
      </c>
    </row>
    <row r="546" spans="2:3" hidden="1">
      <c r="B546" s="149" t="s">
        <v>231</v>
      </c>
      <c r="C546" s="148">
        <v>37900</v>
      </c>
    </row>
    <row r="547" spans="2:3" hidden="1">
      <c r="B547" s="149" t="s">
        <v>235</v>
      </c>
      <c r="C547" s="148">
        <v>38005</v>
      </c>
    </row>
    <row r="548" spans="2:3" hidden="1">
      <c r="B548" s="149" t="s">
        <v>234</v>
      </c>
      <c r="C548" s="148">
        <v>38000</v>
      </c>
    </row>
    <row r="549" spans="2:3" hidden="1">
      <c r="B549" s="149" t="s">
        <v>217</v>
      </c>
      <c r="C549" s="148">
        <v>37301</v>
      </c>
    </row>
    <row r="550" spans="2:3" hidden="1">
      <c r="B550" s="149" t="s">
        <v>236</v>
      </c>
      <c r="C550" s="148">
        <v>38100</v>
      </c>
    </row>
    <row r="551" spans="2:3" hidden="1">
      <c r="B551" s="149" t="s">
        <v>239</v>
      </c>
      <c r="C551" s="148">
        <v>38205</v>
      </c>
    </row>
    <row r="552" spans="2:3" hidden="1">
      <c r="B552" s="149" t="s">
        <v>238</v>
      </c>
      <c r="C552" s="148">
        <v>38200</v>
      </c>
    </row>
    <row r="553" spans="2:3" hidden="1">
      <c r="B553" s="149" t="s">
        <v>193</v>
      </c>
      <c r="C553" s="148">
        <v>36305</v>
      </c>
    </row>
    <row r="554" spans="2:3" hidden="1">
      <c r="B554" s="149" t="s">
        <v>163</v>
      </c>
      <c r="C554" s="148">
        <v>35300</v>
      </c>
    </row>
    <row r="555" spans="2:3" hidden="1">
      <c r="B555" s="149" t="s">
        <v>241</v>
      </c>
      <c r="C555" s="148">
        <v>38300</v>
      </c>
    </row>
    <row r="556" spans="2:3" hidden="1">
      <c r="B556" s="149" t="s">
        <v>23</v>
      </c>
      <c r="C556" s="148">
        <v>13700</v>
      </c>
    </row>
    <row r="557" spans="2:3" hidden="1">
      <c r="B557" s="149" t="s">
        <v>462</v>
      </c>
      <c r="C557" s="148">
        <v>32420</v>
      </c>
    </row>
    <row r="558" spans="2:3" hidden="1">
      <c r="B558" s="149" t="s">
        <v>182</v>
      </c>
      <c r="C558" s="148">
        <v>36007</v>
      </c>
    </row>
    <row r="559" spans="2:3" hidden="1">
      <c r="B559" s="149" t="s">
        <v>62</v>
      </c>
      <c r="C559" s="148">
        <v>30405</v>
      </c>
    </row>
    <row r="560" spans="2:3" hidden="1">
      <c r="B560" s="149" t="s">
        <v>229</v>
      </c>
      <c r="C560" s="148">
        <v>37801</v>
      </c>
    </row>
    <row r="561" spans="2:3" hidden="1">
      <c r="B561" s="149" t="s">
        <v>101</v>
      </c>
      <c r="C561" s="148">
        <v>32405</v>
      </c>
    </row>
    <row r="562" spans="2:3" hidden="1">
      <c r="B562" s="149" t="s">
        <v>263</v>
      </c>
      <c r="C562" s="148">
        <v>39204</v>
      </c>
    </row>
    <row r="563" spans="2:3" hidden="1">
      <c r="B563" s="149" t="s">
        <v>158</v>
      </c>
      <c r="C563" s="148">
        <v>35005</v>
      </c>
    </row>
    <row r="564" spans="2:3" hidden="1">
      <c r="B564" s="149" t="s">
        <v>244</v>
      </c>
      <c r="C564" s="148">
        <v>38405</v>
      </c>
    </row>
    <row r="565" spans="2:3" hidden="1">
      <c r="B565" s="149" t="s">
        <v>242</v>
      </c>
      <c r="C565" s="148">
        <v>38400</v>
      </c>
    </row>
    <row r="566" spans="2:3" hidden="1">
      <c r="B566" s="149" t="s">
        <v>192</v>
      </c>
      <c r="C566" s="148">
        <v>36302</v>
      </c>
    </row>
    <row r="567" spans="2:3" hidden="1">
      <c r="B567" s="149" t="s">
        <v>2</v>
      </c>
      <c r="C567" s="148">
        <v>10500</v>
      </c>
    </row>
    <row r="568" spans="2:3" hidden="1">
      <c r="B568" s="149" t="s">
        <v>14</v>
      </c>
      <c r="C568" s="148">
        <v>11900</v>
      </c>
    </row>
    <row r="569" spans="2:3" hidden="1">
      <c r="B569" s="149" t="s">
        <v>283</v>
      </c>
      <c r="C569" s="148">
        <v>18670</v>
      </c>
    </row>
    <row r="570" spans="2:3" hidden="1">
      <c r="B570" s="149" t="s">
        <v>380</v>
      </c>
      <c r="C570" s="76" t="s">
        <v>451</v>
      </c>
    </row>
    <row r="571" spans="2:3" hidden="1">
      <c r="B571" s="149" t="s">
        <v>365</v>
      </c>
      <c r="C571" s="148">
        <v>14300.2</v>
      </c>
    </row>
    <row r="572" spans="2:3" hidden="1">
      <c r="B572" s="149" t="s">
        <v>364</v>
      </c>
      <c r="C572" s="148">
        <v>14300</v>
      </c>
    </row>
    <row r="573" spans="2:3" hidden="1">
      <c r="B573" s="149" t="s">
        <v>245</v>
      </c>
      <c r="C573" s="148">
        <v>38500</v>
      </c>
    </row>
    <row r="574" spans="2:3" hidden="1">
      <c r="B574" s="149" t="s">
        <v>154</v>
      </c>
      <c r="C574" s="148">
        <v>34903</v>
      </c>
    </row>
    <row r="575" spans="2:3" hidden="1">
      <c r="B575" s="149" t="s">
        <v>249</v>
      </c>
      <c r="C575" s="148">
        <v>38605</v>
      </c>
    </row>
    <row r="576" spans="2:3" hidden="1">
      <c r="B576" s="149" t="s">
        <v>246</v>
      </c>
      <c r="C576" s="148">
        <v>38600</v>
      </c>
    </row>
    <row r="577" spans="2:3" hidden="1">
      <c r="B577" s="149" t="s">
        <v>252</v>
      </c>
      <c r="C577" s="148">
        <v>38700</v>
      </c>
    </row>
    <row r="578" spans="2:3" hidden="1">
      <c r="B578" s="149" t="s">
        <v>57</v>
      </c>
      <c r="C578" s="148">
        <v>30104</v>
      </c>
    </row>
    <row r="579" spans="2:3" hidden="1">
      <c r="B579" s="184" t="s">
        <v>397</v>
      </c>
      <c r="C579" s="204">
        <v>36303</v>
      </c>
    </row>
    <row r="580" spans="2:3" hidden="1">
      <c r="B580" s="149" t="s">
        <v>113</v>
      </c>
      <c r="C580" s="148">
        <v>32920</v>
      </c>
    </row>
    <row r="581" spans="2:3" hidden="1">
      <c r="B581" s="149" t="s">
        <v>254</v>
      </c>
      <c r="C581" s="148">
        <v>38800</v>
      </c>
    </row>
    <row r="582" spans="2:3" hidden="1">
      <c r="B582" s="149" t="s">
        <v>95</v>
      </c>
      <c r="C582" s="148">
        <v>32005</v>
      </c>
    </row>
    <row r="583" spans="2:3" hidden="1">
      <c r="B583" s="149" t="s">
        <v>271</v>
      </c>
      <c r="C583" s="148">
        <v>39501</v>
      </c>
    </row>
    <row r="584" spans="2:3" hidden="1">
      <c r="B584" s="149" t="s">
        <v>256</v>
      </c>
      <c r="C584" s="148">
        <v>38900</v>
      </c>
    </row>
    <row r="585" spans="2:3" hidden="1">
      <c r="B585" s="149" t="s">
        <v>41</v>
      </c>
      <c r="C585" s="148">
        <v>21200</v>
      </c>
    </row>
    <row r="586" spans="2:3" hidden="1">
      <c r="B586" s="149" t="s">
        <v>45</v>
      </c>
      <c r="C586" s="148">
        <v>21550</v>
      </c>
    </row>
    <row r="587" spans="2:3" hidden="1">
      <c r="B587" s="149" t="s">
        <v>43</v>
      </c>
      <c r="C587" s="148">
        <v>21520</v>
      </c>
    </row>
    <row r="588" spans="2:3" hidden="1">
      <c r="B588" s="149" t="s">
        <v>367</v>
      </c>
      <c r="C588" s="148">
        <v>21525.200000000001</v>
      </c>
    </row>
    <row r="589" spans="2:3" hidden="1">
      <c r="B589" s="149" t="s">
        <v>366</v>
      </c>
      <c r="C589" s="148">
        <v>21525</v>
      </c>
    </row>
    <row r="590" spans="2:3" hidden="1">
      <c r="B590" s="149" t="s">
        <v>257</v>
      </c>
      <c r="C590" s="148">
        <v>39000</v>
      </c>
    </row>
    <row r="591" spans="2:3" hidden="1">
      <c r="B591" s="149" t="s">
        <v>50</v>
      </c>
      <c r="C591" s="148">
        <v>23000</v>
      </c>
    </row>
    <row r="592" spans="2:3" hidden="1">
      <c r="B592" s="149" t="s">
        <v>51</v>
      </c>
      <c r="C592" s="148">
        <v>23100</v>
      </c>
    </row>
    <row r="593" spans="2:3" hidden="1">
      <c r="B593" s="149" t="s">
        <v>40</v>
      </c>
      <c r="C593" s="148">
        <v>20900</v>
      </c>
    </row>
    <row r="594" spans="2:3" hidden="1">
      <c r="B594" s="149" t="s">
        <v>52</v>
      </c>
      <c r="C594" s="148">
        <v>23200</v>
      </c>
    </row>
    <row r="595" spans="2:3" hidden="1">
      <c r="B595" s="149" t="s">
        <v>46</v>
      </c>
      <c r="C595" s="148">
        <v>21570</v>
      </c>
    </row>
    <row r="596" spans="2:3" hidden="1">
      <c r="B596" s="149" t="s">
        <v>223</v>
      </c>
      <c r="C596" s="148">
        <v>37601</v>
      </c>
    </row>
    <row r="597" spans="2:3" hidden="1">
      <c r="B597" s="149" t="s">
        <v>259</v>
      </c>
      <c r="C597" s="148">
        <v>39101</v>
      </c>
    </row>
    <row r="598" spans="2:3" hidden="1">
      <c r="B598" s="149" t="s">
        <v>258</v>
      </c>
      <c r="C598" s="148">
        <v>39100</v>
      </c>
    </row>
    <row r="599" spans="2:3" hidden="1">
      <c r="B599" s="149" t="s">
        <v>260</v>
      </c>
      <c r="C599" s="148">
        <v>39105</v>
      </c>
    </row>
    <row r="600" spans="2:3" hidden="1">
      <c r="B600" s="149" t="s">
        <v>122</v>
      </c>
      <c r="C600" s="148">
        <v>33204</v>
      </c>
    </row>
    <row r="601" spans="2:3" hidden="1">
      <c r="B601" s="149" t="s">
        <v>261</v>
      </c>
      <c r="C601" s="148">
        <v>39200</v>
      </c>
    </row>
    <row r="602" spans="2:3" hidden="1">
      <c r="B602" s="149" t="s">
        <v>264</v>
      </c>
      <c r="C602" s="148">
        <v>39205</v>
      </c>
    </row>
    <row r="603" spans="2:3" hidden="1">
      <c r="B603" s="149" t="s">
        <v>266</v>
      </c>
      <c r="C603" s="148">
        <v>39300</v>
      </c>
    </row>
    <row r="604" spans="2:3" hidden="1">
      <c r="B604" s="149" t="s">
        <v>268</v>
      </c>
      <c r="C604" s="148">
        <v>39400</v>
      </c>
    </row>
    <row r="605" spans="2:3" hidden="1">
      <c r="B605" s="149" t="s">
        <v>270</v>
      </c>
      <c r="C605" s="148">
        <v>39500</v>
      </c>
    </row>
    <row r="606" spans="2:3" hidden="1">
      <c r="B606" s="149" t="s">
        <v>273</v>
      </c>
      <c r="C606" s="148">
        <v>39605</v>
      </c>
    </row>
    <row r="607" spans="2:3" hidden="1">
      <c r="B607" s="149" t="s">
        <v>272</v>
      </c>
      <c r="C607" s="148">
        <v>39600</v>
      </c>
    </row>
    <row r="608" spans="2:3" hidden="1">
      <c r="B608" s="149" t="s">
        <v>143</v>
      </c>
      <c r="C608" s="148">
        <v>34230</v>
      </c>
    </row>
    <row r="609" spans="2:3" hidden="1">
      <c r="B609" s="149" t="s">
        <v>47</v>
      </c>
      <c r="C609" s="148">
        <v>21800</v>
      </c>
    </row>
    <row r="610" spans="2:3" hidden="1">
      <c r="B610" s="149" t="s">
        <v>79</v>
      </c>
      <c r="C610" s="148">
        <v>31205</v>
      </c>
    </row>
    <row r="611" spans="2:3" hidden="1">
      <c r="B611" s="149" t="s">
        <v>102</v>
      </c>
      <c r="C611" s="148">
        <v>32410</v>
      </c>
    </row>
    <row r="612" spans="2:3" hidden="1">
      <c r="B612" s="149" t="s">
        <v>13</v>
      </c>
      <c r="C612" s="148">
        <v>11600</v>
      </c>
    </row>
    <row r="613" spans="2:3" hidden="1">
      <c r="B613" s="149" t="s">
        <v>276</v>
      </c>
      <c r="C613" s="148">
        <v>39705</v>
      </c>
    </row>
    <row r="614" spans="2:3" hidden="1">
      <c r="B614" s="149" t="s">
        <v>274</v>
      </c>
      <c r="C614" s="148">
        <v>39700</v>
      </c>
    </row>
    <row r="615" spans="2:3" hidden="1">
      <c r="B615" s="149" t="s">
        <v>198</v>
      </c>
      <c r="C615" s="148">
        <v>36502</v>
      </c>
    </row>
    <row r="616" spans="2:3" hidden="1">
      <c r="B616" s="149" t="s">
        <v>278</v>
      </c>
      <c r="C616" s="148">
        <v>39805</v>
      </c>
    </row>
    <row r="617" spans="2:3" hidden="1">
      <c r="B617" s="149" t="s">
        <v>277</v>
      </c>
      <c r="C617" s="148">
        <v>39800</v>
      </c>
    </row>
    <row r="618" spans="2:3" hidden="1">
      <c r="B618" s="149" t="s">
        <v>48</v>
      </c>
      <c r="C618" s="148">
        <v>21900</v>
      </c>
    </row>
    <row r="619" spans="2:3" hidden="1">
      <c r="B619" s="149" t="s">
        <v>127</v>
      </c>
      <c r="C619" s="148">
        <v>33400</v>
      </c>
    </row>
    <row r="620" spans="2:3" hidden="1">
      <c r="B620" s="149" t="s">
        <v>279</v>
      </c>
      <c r="C620" s="148">
        <v>39900</v>
      </c>
    </row>
    <row r="621" spans="2:3" hidden="1">
      <c r="B621" s="149" t="s">
        <v>53</v>
      </c>
      <c r="C621" s="148">
        <v>30000</v>
      </c>
    </row>
    <row r="622" spans="2:3" hidden="1">
      <c r="B622" s="149" t="s">
        <v>203</v>
      </c>
      <c r="C622" s="148">
        <v>36701</v>
      </c>
    </row>
    <row r="623" spans="2:3" hidden="1"/>
    <row r="624" spans="2:3" hidden="1"/>
    <row r="625" hidden="1"/>
  </sheetData>
  <sheetProtection password="CEAA" sheet="1" objects="1" scenarios="1"/>
  <sortState xmlns:xlrd2="http://schemas.microsoft.com/office/spreadsheetml/2017/richdata2" ref="B318:C620">
    <sortCondition ref="B318:B620"/>
  </sortState>
  <pageMargins left="0.25" right="0.25" top="0.75" bottom="0.75" header="0.3" footer="0.3"/>
  <pageSetup scale="39" fitToHeight="0" orientation="landscape" r:id="rId1"/>
  <headerFooter>
    <oddHeader>&amp;C&amp;"-,Bold"&amp;28Appendix B: Allocation of Pension Expense</oddHeader>
    <oddFooter>&amp;R&amp;G</oddFooter>
  </headerFooter>
  <legacyDrawing r:id="rId2"/>
  <legacyDrawingHF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D630"/>
  <sheetViews>
    <sheetView workbookViewId="0">
      <pane xSplit="2" ySplit="6" topLeftCell="C300" activePane="bottomRight" state="frozen"/>
      <selection activeCell="AE211" sqref="AE211"/>
      <selection pane="topRight" activeCell="AE211" sqref="AE211"/>
      <selection pane="bottomLeft" activeCell="AE211" sqref="AE211"/>
      <selection pane="bottomRight" activeCell="AE211" sqref="AE211"/>
    </sheetView>
  </sheetViews>
  <sheetFormatPr defaultRowHeight="15"/>
  <cols>
    <col min="1" max="1" width="13" style="1" customWidth="1"/>
    <col min="2" max="2" width="64.85546875" style="1" bestFit="1" customWidth="1"/>
    <col min="3" max="4" width="13.85546875" style="1" customWidth="1"/>
    <col min="5" max="5" width="18.85546875" style="1" customWidth="1"/>
    <col min="6" max="6" width="13.85546875" style="1" customWidth="1"/>
    <col min="7" max="7" width="18.28515625" style="1" customWidth="1"/>
    <col min="8" max="8" width="1.7109375" style="1" customWidth="1"/>
    <col min="9" max="9" width="12" style="1" customWidth="1"/>
    <col min="10" max="10" width="20" style="1" customWidth="1"/>
    <col min="11" max="11" width="15.140625" style="1" hidden="1" customWidth="1"/>
    <col min="12" max="12" width="19.42578125" style="1" hidden="1" customWidth="1"/>
    <col min="13" max="13" width="1.28515625" style="1" hidden="1" customWidth="1"/>
    <col min="14" max="14" width="18.28515625" style="1" hidden="1" customWidth="1"/>
    <col min="15" max="15" width="20" style="1" customWidth="1"/>
    <col min="16" max="16" width="12.42578125" style="1" customWidth="1"/>
    <col min="17" max="17" width="19.42578125" style="1" customWidth="1"/>
    <col min="18" max="18" width="2" style="1" customWidth="1"/>
    <col min="19" max="19" width="16.42578125" style="1" bestFit="1" customWidth="1"/>
    <col min="20" max="20" width="22.42578125" style="1" customWidth="1"/>
    <col min="21" max="21" width="16" style="1" bestFit="1" customWidth="1"/>
    <col min="22" max="16384" width="9.140625" style="1"/>
  </cols>
  <sheetData>
    <row r="1" spans="1:30" s="147" customFormat="1">
      <c r="A1" s="147" t="s">
        <v>428</v>
      </c>
    </row>
    <row r="2" spans="1:30" s="203" customFormat="1">
      <c r="A2" s="65" t="s">
        <v>429</v>
      </c>
    </row>
    <row r="3" spans="1:30" s="185" customFormat="1">
      <c r="B3" s="185" t="s">
        <v>525</v>
      </c>
      <c r="C3" s="234">
        <f>SUM(C6:C315)</f>
        <v>0.99999999999999978</v>
      </c>
      <c r="D3" s="234">
        <f>SUM(D6:D315)</f>
        <v>0.99999989999999994</v>
      </c>
      <c r="E3" s="196">
        <f>SUM(E6:E316)</f>
        <v>2544388781.04</v>
      </c>
      <c r="F3" s="196">
        <f>SUM(F6:F315)</f>
        <v>3685197998.6500001</v>
      </c>
      <c r="G3" s="196">
        <f t="shared" ref="G3:U3" si="0">SUM(G6:G316)</f>
        <v>18382065992</v>
      </c>
      <c r="H3" s="196">
        <f t="shared" si="0"/>
        <v>0</v>
      </c>
      <c r="I3" s="196">
        <f t="shared" si="0"/>
        <v>0</v>
      </c>
      <c r="J3" s="196">
        <f t="shared" si="0"/>
        <v>10516813985.4776</v>
      </c>
      <c r="K3" s="196"/>
      <c r="L3" s="196">
        <f t="shared" si="0"/>
        <v>211723578.96383786</v>
      </c>
      <c r="M3" s="196">
        <f t="shared" si="0"/>
        <v>0</v>
      </c>
      <c r="N3" s="196">
        <f t="shared" si="0"/>
        <v>868762001.78079998</v>
      </c>
      <c r="O3" s="196">
        <f t="shared" si="0"/>
        <v>3961179993.092</v>
      </c>
      <c r="P3" s="196"/>
      <c r="Q3" s="196">
        <f t="shared" si="0"/>
        <v>211722763.3347024</v>
      </c>
      <c r="R3" s="196">
        <f t="shared" si="0"/>
        <v>0</v>
      </c>
      <c r="S3" s="196">
        <f t="shared" si="0"/>
        <v>3521744010.5696001</v>
      </c>
      <c r="T3" s="196">
        <f t="shared" si="0"/>
        <v>312</v>
      </c>
      <c r="U3" s="196">
        <f t="shared" si="0"/>
        <v>3521744320</v>
      </c>
      <c r="V3" s="184"/>
      <c r="W3" s="184"/>
      <c r="X3" s="184"/>
      <c r="Y3" s="184"/>
      <c r="Z3" s="184"/>
      <c r="AA3" s="184"/>
      <c r="AB3" s="184"/>
      <c r="AC3" s="184"/>
      <c r="AD3" s="184"/>
    </row>
    <row r="4" spans="1:30" s="185" customFormat="1">
      <c r="B4" s="185" t="s">
        <v>526</v>
      </c>
    </row>
    <row r="5" spans="1:30">
      <c r="I5" s="33" t="s">
        <v>291</v>
      </c>
      <c r="J5" s="33"/>
      <c r="K5" s="33"/>
      <c r="L5" s="33"/>
      <c r="N5" s="33" t="s">
        <v>292</v>
      </c>
      <c r="O5" s="33"/>
      <c r="P5" s="33"/>
      <c r="Q5" s="33"/>
      <c r="S5" s="33" t="s">
        <v>293</v>
      </c>
      <c r="T5" s="33"/>
      <c r="U5" s="33"/>
    </row>
    <row r="6" spans="1:30" ht="120">
      <c r="A6" s="5" t="s">
        <v>280</v>
      </c>
      <c r="B6" s="5" t="s">
        <v>281</v>
      </c>
      <c r="C6" s="5" t="s">
        <v>341</v>
      </c>
      <c r="D6" s="5" t="s">
        <v>342</v>
      </c>
      <c r="E6" s="5" t="s">
        <v>301</v>
      </c>
      <c r="F6" s="5" t="s">
        <v>347</v>
      </c>
      <c r="G6" s="5" t="s">
        <v>346</v>
      </c>
      <c r="H6" s="5"/>
      <c r="I6" s="5" t="s">
        <v>294</v>
      </c>
      <c r="J6" s="5" t="s">
        <v>295</v>
      </c>
      <c r="K6" s="5" t="s">
        <v>296</v>
      </c>
      <c r="L6" s="5" t="s">
        <v>297</v>
      </c>
      <c r="M6" s="5"/>
      <c r="N6" s="5" t="s">
        <v>294</v>
      </c>
      <c r="O6" s="5" t="s">
        <v>295</v>
      </c>
      <c r="P6" s="5" t="s">
        <v>296</v>
      </c>
      <c r="Q6" s="5" t="s">
        <v>297</v>
      </c>
      <c r="R6" s="5"/>
      <c r="S6" s="5" t="s">
        <v>298</v>
      </c>
      <c r="T6" s="5" t="s">
        <v>299</v>
      </c>
      <c r="U6" s="5" t="s">
        <v>300</v>
      </c>
    </row>
    <row r="7" spans="1:30" s="65" customFormat="1">
      <c r="A7" s="176" t="s">
        <v>431</v>
      </c>
      <c r="B7" s="149" t="s">
        <v>430</v>
      </c>
      <c r="C7" s="38">
        <v>0</v>
      </c>
      <c r="D7" s="38">
        <v>0</v>
      </c>
      <c r="E7" s="38">
        <v>0</v>
      </c>
      <c r="F7" s="38">
        <v>0</v>
      </c>
      <c r="G7" s="38">
        <v>0</v>
      </c>
      <c r="H7" s="176"/>
      <c r="I7" s="38">
        <v>0</v>
      </c>
      <c r="J7" s="38">
        <v>0</v>
      </c>
      <c r="K7" s="38">
        <v>0</v>
      </c>
      <c r="L7" s="38">
        <v>0</v>
      </c>
      <c r="M7" s="176"/>
      <c r="N7" s="38">
        <v>0</v>
      </c>
      <c r="O7" s="38">
        <v>0</v>
      </c>
      <c r="P7" s="38">
        <v>0</v>
      </c>
      <c r="Q7" s="38">
        <v>0</v>
      </c>
      <c r="R7" s="176"/>
      <c r="S7" s="38">
        <v>0</v>
      </c>
      <c r="T7" s="38">
        <v>0</v>
      </c>
      <c r="U7" s="38">
        <v>0</v>
      </c>
    </row>
    <row r="8" spans="1:30">
      <c r="A8" s="35">
        <v>10200</v>
      </c>
      <c r="B8" s="36" t="s">
        <v>0</v>
      </c>
      <c r="C8" s="41">
        <v>1.1054000000000001E-3</v>
      </c>
      <c r="D8" s="41">
        <v>1.1215000000000001E-3</v>
      </c>
      <c r="E8" s="37">
        <v>1368412.67</v>
      </c>
      <c r="F8" s="37">
        <v>4132950</v>
      </c>
      <c r="G8" s="37">
        <v>10159768</v>
      </c>
      <c r="H8" s="37"/>
      <c r="I8" s="38">
        <v>0</v>
      </c>
      <c r="J8" s="38">
        <v>5812643</v>
      </c>
      <c r="K8" s="38">
        <v>1498319</v>
      </c>
      <c r="L8" s="37">
        <v>87774</v>
      </c>
      <c r="M8" s="37"/>
      <c r="N8" s="38">
        <v>480165</v>
      </c>
      <c r="O8" s="38">
        <v>2189344</v>
      </c>
      <c r="P8" s="38">
        <v>0</v>
      </c>
      <c r="Q8" s="37">
        <v>127082</v>
      </c>
      <c r="R8" s="37"/>
      <c r="S8" s="38">
        <v>1946468</v>
      </c>
      <c r="T8" s="39">
        <v>8634</v>
      </c>
      <c r="U8" s="39">
        <v>1955102</v>
      </c>
    </row>
    <row r="9" spans="1:30">
      <c r="A9" s="35">
        <v>10400</v>
      </c>
      <c r="B9" s="36" t="s">
        <v>1</v>
      </c>
      <c r="C9" s="41">
        <v>3.2499999999999999E-3</v>
      </c>
      <c r="D9" s="41">
        <v>3.2226999999999998E-3</v>
      </c>
      <c r="E9" s="37">
        <v>4427732.9300000006</v>
      </c>
      <c r="F9" s="37">
        <v>11876288</v>
      </c>
      <c r="G9" s="37">
        <v>29870857</v>
      </c>
      <c r="H9" s="37"/>
      <c r="I9" s="38">
        <v>0</v>
      </c>
      <c r="J9" s="38">
        <v>17089823</v>
      </c>
      <c r="K9" s="38">
        <v>4405225.5</v>
      </c>
      <c r="L9" s="37">
        <v>323386</v>
      </c>
      <c r="M9" s="37"/>
      <c r="N9" s="38">
        <v>1411738.25</v>
      </c>
      <c r="O9" s="38">
        <v>6436918</v>
      </c>
      <c r="P9" s="38">
        <v>0</v>
      </c>
      <c r="Q9" s="37">
        <v>4527611</v>
      </c>
      <c r="R9" s="37"/>
      <c r="S9" s="38">
        <v>5722834</v>
      </c>
      <c r="T9" s="39">
        <v>-1642250</v>
      </c>
      <c r="U9" s="39">
        <v>4080584</v>
      </c>
    </row>
    <row r="10" spans="1:30">
      <c r="A10" s="35">
        <v>10500</v>
      </c>
      <c r="B10" s="36" t="s">
        <v>2</v>
      </c>
      <c r="C10" s="41">
        <v>7.2939999999999995E-4</v>
      </c>
      <c r="D10" s="41">
        <v>7.291E-4</v>
      </c>
      <c r="E10" s="37">
        <v>973166.72</v>
      </c>
      <c r="F10" s="37">
        <v>2686878</v>
      </c>
      <c r="G10" s="37">
        <v>6703939</v>
      </c>
      <c r="H10" s="37"/>
      <c r="I10" s="38">
        <v>0</v>
      </c>
      <c r="J10" s="38">
        <v>3835482</v>
      </c>
      <c r="K10" s="38">
        <v>988668</v>
      </c>
      <c r="L10" s="37">
        <v>44187</v>
      </c>
      <c r="M10" s="37"/>
      <c r="N10" s="38">
        <v>316838</v>
      </c>
      <c r="O10" s="38">
        <v>1444642</v>
      </c>
      <c r="P10" s="38">
        <v>0</v>
      </c>
      <c r="Q10" s="37">
        <v>56922</v>
      </c>
      <c r="R10" s="37"/>
      <c r="S10" s="38">
        <v>1284380</v>
      </c>
      <c r="T10" s="39">
        <v>-18368</v>
      </c>
      <c r="U10" s="39">
        <v>1266012</v>
      </c>
    </row>
    <row r="11" spans="1:30">
      <c r="A11" s="35">
        <v>10700</v>
      </c>
      <c r="B11" s="36" t="s">
        <v>3</v>
      </c>
      <c r="C11" s="41">
        <v>4.5304999999999998E-3</v>
      </c>
      <c r="D11" s="41">
        <v>1.854E-3</v>
      </c>
      <c r="E11" s="37">
        <v>5454042.5299999993</v>
      </c>
      <c r="F11" s="37">
        <v>6832357</v>
      </c>
      <c r="G11" s="37">
        <v>41639975</v>
      </c>
      <c r="H11" s="37"/>
      <c r="I11" s="38">
        <v>0</v>
      </c>
      <c r="J11" s="38">
        <v>23823213</v>
      </c>
      <c r="K11" s="38">
        <v>6140884</v>
      </c>
      <c r="L11" s="37">
        <v>9291283</v>
      </c>
      <c r="M11" s="37"/>
      <c r="N11" s="38">
        <v>1967963</v>
      </c>
      <c r="O11" s="38">
        <v>8973063</v>
      </c>
      <c r="P11" s="38">
        <v>0</v>
      </c>
      <c r="Q11" s="37">
        <v>0</v>
      </c>
      <c r="R11" s="37"/>
      <c r="S11" s="38">
        <v>7977631</v>
      </c>
      <c r="T11" s="39">
        <v>2692937</v>
      </c>
      <c r="U11" s="39">
        <v>10670568</v>
      </c>
    </row>
    <row r="12" spans="1:30">
      <c r="A12" s="35">
        <v>10800</v>
      </c>
      <c r="B12" s="36" t="s">
        <v>4</v>
      </c>
      <c r="C12" s="41">
        <v>1.9146300000000002E-2</v>
      </c>
      <c r="D12" s="41">
        <v>1.9480399999999998E-2</v>
      </c>
      <c r="E12" s="37">
        <v>26198397.030000001</v>
      </c>
      <c r="F12" s="37">
        <v>71789131</v>
      </c>
      <c r="G12" s="37">
        <v>175974275</v>
      </c>
      <c r="H12" s="37"/>
      <c r="I12" s="38">
        <v>0</v>
      </c>
      <c r="J12" s="38">
        <v>100679038</v>
      </c>
      <c r="K12" s="38">
        <v>25951929</v>
      </c>
      <c r="L12" s="37">
        <v>384557</v>
      </c>
      <c r="M12" s="37"/>
      <c r="N12" s="38">
        <v>8316789</v>
      </c>
      <c r="O12" s="38">
        <v>37920970</v>
      </c>
      <c r="P12" s="38">
        <v>0</v>
      </c>
      <c r="Q12" s="37">
        <v>397121</v>
      </c>
      <c r="R12" s="37"/>
      <c r="S12" s="38">
        <v>33714184</v>
      </c>
      <c r="T12" s="39">
        <v>-8384</v>
      </c>
      <c r="U12" s="39">
        <v>33705800</v>
      </c>
    </row>
    <row r="13" spans="1:30">
      <c r="A13" s="35">
        <v>10850</v>
      </c>
      <c r="B13" s="36" t="s">
        <v>5</v>
      </c>
      <c r="C13" s="41">
        <v>1.383E-4</v>
      </c>
      <c r="D13" s="41">
        <v>1.2410000000000001E-4</v>
      </c>
      <c r="E13" s="37">
        <v>267938.84000000003</v>
      </c>
      <c r="F13" s="37">
        <v>457333</v>
      </c>
      <c r="G13" s="37">
        <v>1271120</v>
      </c>
      <c r="H13" s="37"/>
      <c r="I13" s="38">
        <v>0</v>
      </c>
      <c r="J13" s="38">
        <v>727238</v>
      </c>
      <c r="K13" s="38">
        <v>187459</v>
      </c>
      <c r="L13" s="37">
        <v>264047</v>
      </c>
      <c r="M13" s="37"/>
      <c r="N13" s="38">
        <v>60075</v>
      </c>
      <c r="O13" s="38">
        <v>273916</v>
      </c>
      <c r="P13" s="38">
        <v>0</v>
      </c>
      <c r="Q13" s="37">
        <v>0</v>
      </c>
      <c r="R13" s="37"/>
      <c r="S13" s="38">
        <v>243529</v>
      </c>
      <c r="T13" s="39">
        <v>103484</v>
      </c>
      <c r="U13" s="39">
        <v>347013</v>
      </c>
    </row>
    <row r="14" spans="1:30">
      <c r="A14" s="35">
        <v>10900</v>
      </c>
      <c r="B14" s="36" t="s">
        <v>6</v>
      </c>
      <c r="C14" s="41">
        <v>1.9082000000000001E-3</v>
      </c>
      <c r="D14" s="41">
        <v>1.9277000000000001E-3</v>
      </c>
      <c r="E14" s="37">
        <v>3000627.11</v>
      </c>
      <c r="F14" s="37">
        <v>7103956</v>
      </c>
      <c r="G14" s="37">
        <v>17538329</v>
      </c>
      <c r="H14" s="37"/>
      <c r="I14" s="38">
        <v>0</v>
      </c>
      <c r="J14" s="38">
        <v>10034092</v>
      </c>
      <c r="K14" s="38">
        <v>2586477</v>
      </c>
      <c r="L14" s="37">
        <v>1355906</v>
      </c>
      <c r="M14" s="37"/>
      <c r="N14" s="38">
        <v>828886</v>
      </c>
      <c r="O14" s="38">
        <v>3779362</v>
      </c>
      <c r="P14" s="38">
        <v>0</v>
      </c>
      <c r="Q14" s="37">
        <v>0</v>
      </c>
      <c r="R14" s="37"/>
      <c r="S14" s="38">
        <v>3360096</v>
      </c>
      <c r="T14" s="39">
        <v>555722</v>
      </c>
      <c r="U14" s="39">
        <v>3915818</v>
      </c>
    </row>
    <row r="15" spans="1:30">
      <c r="A15" s="35">
        <v>10910</v>
      </c>
      <c r="B15" s="36" t="s">
        <v>7</v>
      </c>
      <c r="C15" s="41">
        <v>2.6919999999999998E-4</v>
      </c>
      <c r="D15" s="41">
        <v>3.3819999999999998E-4</v>
      </c>
      <c r="E15" s="37">
        <v>373715.86000000004</v>
      </c>
      <c r="F15" s="37">
        <v>1246334</v>
      </c>
      <c r="G15" s="37">
        <v>2474226</v>
      </c>
      <c r="H15" s="37"/>
      <c r="I15" s="38">
        <v>0</v>
      </c>
      <c r="J15" s="38">
        <v>1415563</v>
      </c>
      <c r="K15" s="38">
        <v>364888</v>
      </c>
      <c r="L15" s="37">
        <v>142463</v>
      </c>
      <c r="M15" s="37"/>
      <c r="N15" s="38">
        <v>116935</v>
      </c>
      <c r="O15" s="38">
        <v>533175</v>
      </c>
      <c r="P15" s="38">
        <v>0</v>
      </c>
      <c r="Q15" s="37">
        <v>248392</v>
      </c>
      <c r="R15" s="37"/>
      <c r="S15" s="38">
        <v>474027</v>
      </c>
      <c r="T15" s="39">
        <v>-25064</v>
      </c>
      <c r="U15" s="39">
        <v>448963</v>
      </c>
    </row>
    <row r="16" spans="1:30">
      <c r="A16" s="35">
        <v>10930</v>
      </c>
      <c r="B16" s="36" t="s">
        <v>8</v>
      </c>
      <c r="C16" s="41">
        <v>2.5428E-3</v>
      </c>
      <c r="D16" s="41">
        <v>2.6234000000000001E-3</v>
      </c>
      <c r="E16" s="37">
        <v>3811103.52</v>
      </c>
      <c r="F16" s="37">
        <v>9667748</v>
      </c>
      <c r="G16" s="37">
        <v>23370959</v>
      </c>
      <c r="H16" s="37"/>
      <c r="I16" s="38">
        <v>0</v>
      </c>
      <c r="J16" s="38">
        <v>13371077</v>
      </c>
      <c r="K16" s="38">
        <v>3446648</v>
      </c>
      <c r="L16" s="37">
        <v>1086418</v>
      </c>
      <c r="M16" s="37"/>
      <c r="N16" s="38">
        <v>1104544</v>
      </c>
      <c r="O16" s="38">
        <v>5036244</v>
      </c>
      <c r="P16" s="38">
        <v>0</v>
      </c>
      <c r="Q16" s="37">
        <v>139752</v>
      </c>
      <c r="R16" s="37"/>
      <c r="S16" s="38">
        <v>4477545</v>
      </c>
      <c r="T16" s="39">
        <v>322169</v>
      </c>
      <c r="U16" s="39">
        <v>4799715</v>
      </c>
    </row>
    <row r="17" spans="1:21">
      <c r="A17" s="35">
        <v>10940</v>
      </c>
      <c r="B17" s="36" t="s">
        <v>9</v>
      </c>
      <c r="C17" s="41">
        <v>6.9930000000000003E-4</v>
      </c>
      <c r="D17" s="41">
        <v>7.228E-4</v>
      </c>
      <c r="E17" s="37">
        <v>1046821.5700000001</v>
      </c>
      <c r="F17" s="37">
        <v>2663661</v>
      </c>
      <c r="G17" s="37">
        <v>6427289</v>
      </c>
      <c r="H17" s="37"/>
      <c r="I17" s="38">
        <v>0</v>
      </c>
      <c r="J17" s="38">
        <v>3677204</v>
      </c>
      <c r="K17" s="38">
        <v>947869</v>
      </c>
      <c r="L17" s="37">
        <v>39909</v>
      </c>
      <c r="M17" s="37"/>
      <c r="N17" s="38">
        <v>303763</v>
      </c>
      <c r="O17" s="38">
        <v>1385027</v>
      </c>
      <c r="P17" s="38">
        <v>0</v>
      </c>
      <c r="Q17" s="37">
        <v>358660</v>
      </c>
      <c r="R17" s="37"/>
      <c r="S17" s="38">
        <v>1231378</v>
      </c>
      <c r="T17" s="39">
        <v>-130950</v>
      </c>
      <c r="U17" s="39">
        <v>1100428</v>
      </c>
    </row>
    <row r="18" spans="1:21">
      <c r="A18" s="35">
        <v>10950</v>
      </c>
      <c r="B18" s="36" t="s">
        <v>10</v>
      </c>
      <c r="C18" s="41">
        <v>6.8150000000000003E-4</v>
      </c>
      <c r="D18" s="41">
        <v>6.7480000000000003E-4</v>
      </c>
      <c r="E18" s="37">
        <v>943659.91999999993</v>
      </c>
      <c r="F18" s="37">
        <v>2486772</v>
      </c>
      <c r="G18" s="37">
        <v>6263689</v>
      </c>
      <c r="H18" s="37"/>
      <c r="I18" s="38">
        <v>0</v>
      </c>
      <c r="J18" s="38">
        <v>3583604</v>
      </c>
      <c r="K18" s="38">
        <v>923742</v>
      </c>
      <c r="L18" s="37">
        <v>257180</v>
      </c>
      <c r="M18" s="37"/>
      <c r="N18" s="38">
        <v>296031</v>
      </c>
      <c r="O18" s="38">
        <v>1349772</v>
      </c>
      <c r="P18" s="38">
        <v>0</v>
      </c>
      <c r="Q18" s="37">
        <v>0</v>
      </c>
      <c r="R18" s="37"/>
      <c r="S18" s="38">
        <v>1200034</v>
      </c>
      <c r="T18" s="39">
        <v>110112</v>
      </c>
      <c r="U18" s="39">
        <v>1310146</v>
      </c>
    </row>
    <row r="19" spans="1:21" s="203" customFormat="1">
      <c r="A19" s="204">
        <v>11050</v>
      </c>
      <c r="B19" s="184" t="s">
        <v>434</v>
      </c>
      <c r="C19" s="194">
        <v>0</v>
      </c>
      <c r="D19" s="194">
        <v>0</v>
      </c>
      <c r="E19" s="190"/>
      <c r="F19" s="190"/>
      <c r="G19" s="190"/>
      <c r="H19" s="190"/>
      <c r="I19" s="195"/>
      <c r="J19" s="195"/>
      <c r="K19" s="195"/>
      <c r="L19" s="190"/>
      <c r="M19" s="190"/>
      <c r="N19" s="195"/>
      <c r="O19" s="195"/>
      <c r="P19" s="195"/>
      <c r="Q19" s="190"/>
      <c r="R19" s="190"/>
      <c r="S19" s="195"/>
      <c r="T19" s="196"/>
      <c r="U19" s="196"/>
    </row>
    <row r="20" spans="1:21">
      <c r="A20" s="35">
        <v>11300</v>
      </c>
      <c r="B20" s="36" t="s">
        <v>11</v>
      </c>
      <c r="C20" s="41">
        <v>5.2521E-3</v>
      </c>
      <c r="D20" s="41">
        <v>8.1285999999999997E-3</v>
      </c>
      <c r="E20" s="37">
        <v>8514289.7599999998</v>
      </c>
      <c r="F20" s="37">
        <v>29955500</v>
      </c>
      <c r="G20" s="37">
        <v>48272224</v>
      </c>
      <c r="H20" s="37"/>
      <c r="I20" s="38">
        <v>0</v>
      </c>
      <c r="J20" s="38">
        <v>27617679</v>
      </c>
      <c r="K20" s="38">
        <v>7118980</v>
      </c>
      <c r="L20" s="37">
        <v>0</v>
      </c>
      <c r="M20" s="37"/>
      <c r="N20" s="38">
        <v>2281412</v>
      </c>
      <c r="O20" s="38">
        <v>10402257</v>
      </c>
      <c r="P20" s="38">
        <v>0</v>
      </c>
      <c r="Q20" s="37">
        <v>9492954</v>
      </c>
      <c r="R20" s="37"/>
      <c r="S20" s="38">
        <v>9248276</v>
      </c>
      <c r="T20" s="39">
        <v>-2825960</v>
      </c>
      <c r="U20" s="39">
        <v>6422316</v>
      </c>
    </row>
    <row r="21" spans="1:21">
      <c r="A21" s="35">
        <v>11310</v>
      </c>
      <c r="B21" s="36" t="s">
        <v>12</v>
      </c>
      <c r="C21" s="41">
        <v>5.0109999999999998E-4</v>
      </c>
      <c r="D21" s="41">
        <v>5.1639999999999998E-4</v>
      </c>
      <c r="E21" s="37">
        <v>719213.91</v>
      </c>
      <c r="F21" s="37">
        <v>1903036</v>
      </c>
      <c r="G21" s="37">
        <v>4605627</v>
      </c>
      <c r="H21" s="37"/>
      <c r="I21" s="38">
        <v>0</v>
      </c>
      <c r="J21" s="38">
        <v>2634988</v>
      </c>
      <c r="K21" s="38">
        <v>679218</v>
      </c>
      <c r="L21" s="37">
        <v>56069</v>
      </c>
      <c r="M21" s="37"/>
      <c r="N21" s="38">
        <v>217668</v>
      </c>
      <c r="O21" s="38">
        <v>992474</v>
      </c>
      <c r="P21" s="38">
        <v>0</v>
      </c>
      <c r="Q21" s="37">
        <v>0</v>
      </c>
      <c r="R21" s="37"/>
      <c r="S21" s="38">
        <v>882373</v>
      </c>
      <c r="T21" s="39">
        <v>23055</v>
      </c>
      <c r="U21" s="39">
        <v>905428</v>
      </c>
    </row>
    <row r="22" spans="1:21">
      <c r="A22" s="35">
        <v>11600</v>
      </c>
      <c r="B22" s="36" t="s">
        <v>13</v>
      </c>
      <c r="C22" s="41">
        <v>2.1102E-3</v>
      </c>
      <c r="D22" s="41">
        <v>2.1665E-3</v>
      </c>
      <c r="E22" s="37">
        <v>2680079.3199999998</v>
      </c>
      <c r="F22" s="37">
        <v>7983981</v>
      </c>
      <c r="G22" s="37">
        <v>19394918</v>
      </c>
      <c r="H22" s="37"/>
      <c r="I22" s="38">
        <v>0</v>
      </c>
      <c r="J22" s="38">
        <v>11096290</v>
      </c>
      <c r="K22" s="38">
        <v>2860279</v>
      </c>
      <c r="L22" s="37">
        <v>98558</v>
      </c>
      <c r="M22" s="37"/>
      <c r="N22" s="38">
        <v>916631</v>
      </c>
      <c r="O22" s="38">
        <v>4179441</v>
      </c>
      <c r="P22" s="38">
        <v>0</v>
      </c>
      <c r="Q22" s="37">
        <v>408215</v>
      </c>
      <c r="R22" s="37"/>
      <c r="S22" s="38">
        <v>3715792</v>
      </c>
      <c r="T22" s="39">
        <v>-81966</v>
      </c>
      <c r="U22" s="39">
        <v>3633826</v>
      </c>
    </row>
    <row r="23" spans="1:21">
      <c r="A23" s="35">
        <v>11900</v>
      </c>
      <c r="B23" s="36" t="s">
        <v>14</v>
      </c>
      <c r="C23" s="41">
        <v>2.4699999999999999E-4</v>
      </c>
      <c r="D23" s="41">
        <v>2.474E-4</v>
      </c>
      <c r="E23" s="37">
        <v>297961.31999999995</v>
      </c>
      <c r="F23" s="37">
        <v>911718</v>
      </c>
      <c r="G23" s="37">
        <v>2270185</v>
      </c>
      <c r="H23" s="37"/>
      <c r="I23" s="38">
        <v>0</v>
      </c>
      <c r="J23" s="38">
        <v>1298827</v>
      </c>
      <c r="K23" s="38">
        <v>334797</v>
      </c>
      <c r="L23" s="37">
        <v>70027</v>
      </c>
      <c r="M23" s="37"/>
      <c r="N23" s="38">
        <v>107292</v>
      </c>
      <c r="O23" s="38">
        <v>489205.73</v>
      </c>
      <c r="P23" s="38">
        <v>0</v>
      </c>
      <c r="Q23" s="37">
        <v>42325</v>
      </c>
      <c r="R23" s="37"/>
      <c r="S23" s="38">
        <v>434935</v>
      </c>
      <c r="T23" s="39">
        <v>7007</v>
      </c>
      <c r="U23" s="39">
        <v>441943</v>
      </c>
    </row>
    <row r="24" spans="1:21">
      <c r="A24" s="35">
        <v>12100</v>
      </c>
      <c r="B24" s="36" t="s">
        <v>15</v>
      </c>
      <c r="C24" s="41">
        <v>2.6439999999999998E-4</v>
      </c>
      <c r="D24" s="41">
        <v>2.677E-4</v>
      </c>
      <c r="E24" s="37">
        <v>378243.38</v>
      </c>
      <c r="F24" s="37">
        <v>986528</v>
      </c>
      <c r="G24" s="37">
        <v>2430109</v>
      </c>
      <c r="H24" s="37"/>
      <c r="I24" s="38">
        <v>0</v>
      </c>
      <c r="J24" s="38">
        <v>1390323</v>
      </c>
      <c r="K24" s="38">
        <v>358382</v>
      </c>
      <c r="L24" s="37">
        <v>211401</v>
      </c>
      <c r="M24" s="37"/>
      <c r="N24" s="38">
        <v>114850</v>
      </c>
      <c r="O24" s="38">
        <v>523668</v>
      </c>
      <c r="P24" s="38">
        <v>0</v>
      </c>
      <c r="Q24" s="37">
        <v>0</v>
      </c>
      <c r="R24" s="37"/>
      <c r="S24" s="38">
        <v>465575</v>
      </c>
      <c r="T24" s="39">
        <v>100753</v>
      </c>
      <c r="U24" s="39">
        <v>566328</v>
      </c>
    </row>
    <row r="25" spans="1:21">
      <c r="A25" s="35">
        <v>12150</v>
      </c>
      <c r="B25" s="36" t="s">
        <v>16</v>
      </c>
      <c r="C25" s="41">
        <v>4.0200000000000001E-5</v>
      </c>
      <c r="D25" s="41">
        <v>4.3000000000000002E-5</v>
      </c>
      <c r="E25" s="37">
        <v>44062.060000000012</v>
      </c>
      <c r="F25" s="37">
        <v>158464</v>
      </c>
      <c r="G25" s="37">
        <v>369480</v>
      </c>
      <c r="H25" s="37"/>
      <c r="I25" s="38">
        <v>0</v>
      </c>
      <c r="J25" s="38">
        <v>211388</v>
      </c>
      <c r="K25" s="38">
        <v>54489</v>
      </c>
      <c r="L25" s="37">
        <v>28067</v>
      </c>
      <c r="M25" s="37"/>
      <c r="N25" s="38">
        <v>17462</v>
      </c>
      <c r="O25" s="38">
        <v>79620</v>
      </c>
      <c r="P25" s="38">
        <v>0</v>
      </c>
      <c r="Q25" s="37">
        <v>15305</v>
      </c>
      <c r="R25" s="37"/>
      <c r="S25" s="38">
        <v>70787</v>
      </c>
      <c r="T25" s="39">
        <v>7324</v>
      </c>
      <c r="U25" s="39">
        <v>78111</v>
      </c>
    </row>
    <row r="26" spans="1:21">
      <c r="A26" s="35">
        <v>12160</v>
      </c>
      <c r="B26" s="36" t="s">
        <v>17</v>
      </c>
      <c r="C26" s="41">
        <v>1.8841000000000001E-3</v>
      </c>
      <c r="D26" s="41">
        <v>1.8278000000000001E-3</v>
      </c>
      <c r="E26" s="37">
        <v>2668036.5100000002</v>
      </c>
      <c r="F26" s="37">
        <v>6735805</v>
      </c>
      <c r="G26" s="37">
        <v>17316825</v>
      </c>
      <c r="H26" s="37"/>
      <c r="I26" s="38">
        <v>0</v>
      </c>
      <c r="J26" s="38">
        <v>9907365</v>
      </c>
      <c r="K26" s="38">
        <v>2553811</v>
      </c>
      <c r="L26" s="37">
        <v>935381</v>
      </c>
      <c r="M26" s="37"/>
      <c r="N26" s="38">
        <v>818417</v>
      </c>
      <c r="O26" s="38">
        <v>3731630</v>
      </c>
      <c r="P26" s="38">
        <v>0</v>
      </c>
      <c r="Q26" s="37">
        <v>0</v>
      </c>
      <c r="R26" s="37"/>
      <c r="S26" s="38">
        <v>3317659</v>
      </c>
      <c r="T26" s="39">
        <v>385282</v>
      </c>
      <c r="U26" s="39">
        <v>3702941</v>
      </c>
    </row>
    <row r="27" spans="1:21" s="203" customFormat="1">
      <c r="A27" s="76" t="s">
        <v>451</v>
      </c>
      <c r="B27" s="193" t="s">
        <v>454</v>
      </c>
      <c r="C27" s="194">
        <v>0</v>
      </c>
      <c r="D27" s="194">
        <v>0</v>
      </c>
      <c r="E27" s="190"/>
      <c r="F27" s="190"/>
      <c r="G27" s="190"/>
      <c r="H27" s="190"/>
      <c r="I27" s="195"/>
      <c r="J27" s="195"/>
      <c r="K27" s="195"/>
      <c r="L27" s="190"/>
      <c r="M27" s="190"/>
      <c r="N27" s="195"/>
      <c r="O27" s="195"/>
      <c r="P27" s="195"/>
      <c r="Q27" s="190"/>
      <c r="R27" s="190"/>
      <c r="S27" s="195"/>
      <c r="T27" s="196"/>
      <c r="U27" s="196"/>
    </row>
    <row r="28" spans="1:21">
      <c r="A28" s="35">
        <v>12220</v>
      </c>
      <c r="B28" s="36" t="s">
        <v>18</v>
      </c>
      <c r="C28" s="41">
        <v>4.7691699999999997E-2</v>
      </c>
      <c r="D28" s="41">
        <v>4.9292900000000001E-2</v>
      </c>
      <c r="E28" s="37">
        <v>67600773.789999992</v>
      </c>
      <c r="F28" s="37">
        <v>181654096</v>
      </c>
      <c r="G28" s="37">
        <v>438335989</v>
      </c>
      <c r="H28" s="37"/>
      <c r="I28" s="38">
        <v>0</v>
      </c>
      <c r="J28" s="38">
        <v>250782369</v>
      </c>
      <c r="K28" s="38">
        <v>64643906</v>
      </c>
      <c r="L28" s="37">
        <v>4166992</v>
      </c>
      <c r="M28" s="37"/>
      <c r="N28" s="38">
        <v>20716368</v>
      </c>
      <c r="O28" s="38">
        <v>94457704</v>
      </c>
      <c r="P28" s="38">
        <v>0</v>
      </c>
      <c r="Q28" s="37">
        <v>220180</v>
      </c>
      <c r="R28" s="37"/>
      <c r="S28" s="38">
        <v>83978979</v>
      </c>
      <c r="T28" s="39">
        <v>1715732</v>
      </c>
      <c r="U28" s="39">
        <v>85694712</v>
      </c>
    </row>
    <row r="29" spans="1:21">
      <c r="A29" s="35">
        <v>12510</v>
      </c>
      <c r="B29" s="36" t="s">
        <v>19</v>
      </c>
      <c r="C29" s="41">
        <v>5.4278E-3</v>
      </c>
      <c r="D29" s="41">
        <v>5.705E-3</v>
      </c>
      <c r="E29" s="37">
        <v>8288804.7699999986</v>
      </c>
      <c r="F29" s="37">
        <v>21024055</v>
      </c>
      <c r="G29" s="37">
        <v>49887089</v>
      </c>
      <c r="H29" s="37"/>
      <c r="I29" s="38">
        <v>0</v>
      </c>
      <c r="J29" s="38">
        <v>28541582</v>
      </c>
      <c r="K29" s="38">
        <v>7357133</v>
      </c>
      <c r="L29" s="37">
        <v>266475</v>
      </c>
      <c r="M29" s="37"/>
      <c r="N29" s="38">
        <v>2357733</v>
      </c>
      <c r="O29" s="38">
        <v>10750246</v>
      </c>
      <c r="P29" s="38">
        <v>0</v>
      </c>
      <c r="Q29" s="37">
        <v>1031684</v>
      </c>
      <c r="R29" s="37"/>
      <c r="S29" s="38">
        <v>9557661</v>
      </c>
      <c r="T29" s="39">
        <v>-275016</v>
      </c>
      <c r="U29" s="39">
        <v>9282645</v>
      </c>
    </row>
    <row r="30" spans="1:21">
      <c r="A30" s="35">
        <v>12600</v>
      </c>
      <c r="B30" s="36" t="s">
        <v>20</v>
      </c>
      <c r="C30" s="41">
        <v>1.4882000000000001E-3</v>
      </c>
      <c r="D30" s="41">
        <v>1.5257000000000001E-3</v>
      </c>
      <c r="E30" s="37">
        <v>2245693.3999999994</v>
      </c>
      <c r="F30" s="37">
        <v>5622507</v>
      </c>
      <c r="G30" s="37">
        <v>13678095</v>
      </c>
      <c r="H30" s="37"/>
      <c r="I30" s="38">
        <v>0</v>
      </c>
      <c r="J30" s="38">
        <v>7825561</v>
      </c>
      <c r="K30" s="38">
        <v>2017187</v>
      </c>
      <c r="L30" s="37">
        <v>178502</v>
      </c>
      <c r="M30" s="37"/>
      <c r="N30" s="38">
        <v>646446</v>
      </c>
      <c r="O30" s="38">
        <v>2947514</v>
      </c>
      <c r="P30" s="38">
        <v>0</v>
      </c>
      <c r="Q30" s="37">
        <v>32241</v>
      </c>
      <c r="R30" s="37"/>
      <c r="S30" s="38">
        <v>2620530</v>
      </c>
      <c r="T30" s="39">
        <v>36597</v>
      </c>
      <c r="U30" s="39">
        <v>2657127</v>
      </c>
    </row>
    <row r="31" spans="1:21">
      <c r="A31" s="35">
        <v>12700</v>
      </c>
      <c r="B31" s="36" t="s">
        <v>21</v>
      </c>
      <c r="C31" s="41">
        <v>1.1444999999999999E-3</v>
      </c>
      <c r="D31" s="41">
        <v>1.1758000000000001E-3</v>
      </c>
      <c r="E31" s="37">
        <v>1696550.85</v>
      </c>
      <c r="F31" s="37">
        <v>4333056</v>
      </c>
      <c r="G31" s="37">
        <v>10519137</v>
      </c>
      <c r="H31" s="37"/>
      <c r="I31" s="38">
        <v>0</v>
      </c>
      <c r="J31" s="38">
        <v>6018247</v>
      </c>
      <c r="K31" s="38">
        <v>1551317</v>
      </c>
      <c r="L31" s="37">
        <v>77391</v>
      </c>
      <c r="M31" s="37"/>
      <c r="N31" s="38">
        <v>497149</v>
      </c>
      <c r="O31" s="38">
        <v>2266785</v>
      </c>
      <c r="P31" s="38">
        <v>0</v>
      </c>
      <c r="Q31" s="37">
        <v>45855</v>
      </c>
      <c r="R31" s="37"/>
      <c r="S31" s="38">
        <v>2015318</v>
      </c>
      <c r="T31" s="39">
        <v>3400</v>
      </c>
      <c r="U31" s="39">
        <v>2018718</v>
      </c>
    </row>
    <row r="32" spans="1:21">
      <c r="A32" s="35">
        <v>13500</v>
      </c>
      <c r="B32" s="36" t="s">
        <v>22</v>
      </c>
      <c r="C32" s="41">
        <v>4.3654999999999996E-3</v>
      </c>
      <c r="D32" s="41">
        <v>4.2383999999999998E-3</v>
      </c>
      <c r="E32" s="37">
        <v>6111936.2200000007</v>
      </c>
      <c r="F32" s="37">
        <v>15619343</v>
      </c>
      <c r="G32" s="37">
        <v>40123455</v>
      </c>
      <c r="H32" s="37"/>
      <c r="I32" s="38">
        <v>0</v>
      </c>
      <c r="J32" s="38">
        <v>22955576</v>
      </c>
      <c r="K32" s="38">
        <v>5917234</v>
      </c>
      <c r="L32" s="37">
        <v>1147174</v>
      </c>
      <c r="M32" s="37"/>
      <c r="N32" s="38">
        <v>1896290</v>
      </c>
      <c r="O32" s="38">
        <v>8646266</v>
      </c>
      <c r="P32" s="38">
        <v>0</v>
      </c>
      <c r="Q32" s="37">
        <v>0</v>
      </c>
      <c r="R32" s="37"/>
      <c r="S32" s="38">
        <v>7687087</v>
      </c>
      <c r="T32" s="39">
        <v>370257</v>
      </c>
      <c r="U32" s="39">
        <v>8057344</v>
      </c>
    </row>
    <row r="33" spans="1:21">
      <c r="A33" s="35">
        <v>13700</v>
      </c>
      <c r="B33" s="36" t="s">
        <v>23</v>
      </c>
      <c r="C33" s="41">
        <v>5.1610000000000002E-4</v>
      </c>
      <c r="D33" s="41">
        <v>5.3370000000000002E-4</v>
      </c>
      <c r="E33" s="37">
        <v>750673.48</v>
      </c>
      <c r="F33" s="37">
        <v>1966790</v>
      </c>
      <c r="G33" s="37">
        <v>4743492</v>
      </c>
      <c r="H33" s="37"/>
      <c r="I33" s="38">
        <v>0</v>
      </c>
      <c r="J33" s="38">
        <v>2713864</v>
      </c>
      <c r="K33" s="38">
        <v>699550</v>
      </c>
      <c r="L33" s="37">
        <v>29670</v>
      </c>
      <c r="M33" s="37"/>
      <c r="N33" s="38">
        <v>224184</v>
      </c>
      <c r="O33" s="38">
        <v>1022182</v>
      </c>
      <c r="P33" s="38">
        <v>0</v>
      </c>
      <c r="Q33" s="37">
        <v>74198</v>
      </c>
      <c r="R33" s="37"/>
      <c r="S33" s="38">
        <v>908786</v>
      </c>
      <c r="T33" s="39">
        <v>-14991</v>
      </c>
      <c r="U33" s="39">
        <v>893796</v>
      </c>
    </row>
    <row r="34" spans="1:21">
      <c r="A34" s="35">
        <v>14200</v>
      </c>
      <c r="B34" s="36" t="s">
        <v>282</v>
      </c>
      <c r="C34" s="41">
        <v>0</v>
      </c>
      <c r="D34" s="41">
        <v>0</v>
      </c>
      <c r="E34" s="37"/>
      <c r="F34" s="37">
        <v>0</v>
      </c>
      <c r="G34" s="37">
        <v>0</v>
      </c>
      <c r="H34" s="37"/>
      <c r="I34" s="38">
        <v>0</v>
      </c>
      <c r="J34" s="38">
        <v>0</v>
      </c>
      <c r="K34" s="38">
        <v>0</v>
      </c>
      <c r="L34" s="37">
        <v>0</v>
      </c>
      <c r="M34" s="37"/>
      <c r="N34" s="38">
        <v>0</v>
      </c>
      <c r="O34" s="38">
        <v>0</v>
      </c>
      <c r="P34" s="38">
        <v>0</v>
      </c>
      <c r="Q34" s="37">
        <v>4537</v>
      </c>
      <c r="R34" s="37"/>
      <c r="S34" s="38">
        <v>0</v>
      </c>
      <c r="T34" s="39">
        <v>-2535</v>
      </c>
      <c r="U34" s="39">
        <v>-2535</v>
      </c>
    </row>
    <row r="35" spans="1:21">
      <c r="A35" s="35">
        <v>14300</v>
      </c>
      <c r="B35" s="36" t="s">
        <v>364</v>
      </c>
      <c r="C35" s="41">
        <v>1.4986999999999999E-3</v>
      </c>
      <c r="D35" s="41">
        <v>1.3797E-3</v>
      </c>
      <c r="E35" s="37">
        <v>2263219.52</v>
      </c>
      <c r="F35" s="37">
        <v>5771389</v>
      </c>
      <c r="G35" s="37">
        <v>13774601</v>
      </c>
      <c r="H35" s="37"/>
      <c r="I35" s="38">
        <v>0</v>
      </c>
      <c r="J35" s="38">
        <v>7880775</v>
      </c>
      <c r="K35" s="38">
        <v>2031419</v>
      </c>
      <c r="L35" s="37">
        <v>560748</v>
      </c>
      <c r="M35" s="37"/>
      <c r="N35" s="38">
        <v>651007</v>
      </c>
      <c r="O35" s="38">
        <v>2968310</v>
      </c>
      <c r="P35" s="38">
        <v>0</v>
      </c>
      <c r="Q35" s="37">
        <v>31733</v>
      </c>
      <c r="R35" s="37"/>
      <c r="S35" s="38">
        <v>2639019</v>
      </c>
      <c r="T35" s="39">
        <v>148991</v>
      </c>
      <c r="U35" s="39">
        <v>2788010</v>
      </c>
    </row>
    <row r="36" spans="1:21">
      <c r="A36" s="35">
        <v>14300.2</v>
      </c>
      <c r="B36" s="36" t="s">
        <v>365</v>
      </c>
      <c r="C36" s="41">
        <v>1.694E-4</v>
      </c>
      <c r="D36" s="41">
        <v>1.864E-4</v>
      </c>
      <c r="E36" s="37"/>
      <c r="F36" s="37"/>
      <c r="G36" s="37">
        <v>1556961</v>
      </c>
      <c r="H36" s="37"/>
      <c r="I36" s="38">
        <v>0</v>
      </c>
      <c r="J36" s="38">
        <v>890774</v>
      </c>
      <c r="K36" s="38">
        <v>229614</v>
      </c>
      <c r="L36" s="37">
        <v>8453</v>
      </c>
      <c r="M36" s="37"/>
      <c r="N36" s="38">
        <v>73584</v>
      </c>
      <c r="O36" s="38">
        <v>335512</v>
      </c>
      <c r="P36" s="38">
        <v>0</v>
      </c>
      <c r="Q36" s="37">
        <v>35751</v>
      </c>
      <c r="R36" s="37"/>
      <c r="S36" s="38">
        <v>298292</v>
      </c>
      <c r="T36" s="39">
        <v>-8172</v>
      </c>
      <c r="U36" s="39">
        <v>290120</v>
      </c>
    </row>
    <row r="37" spans="1:21">
      <c r="A37" s="35">
        <v>18400</v>
      </c>
      <c r="B37" s="36" t="s">
        <v>25</v>
      </c>
      <c r="C37" s="41">
        <v>5.6007000000000001E-3</v>
      </c>
      <c r="D37" s="41">
        <v>5.7102999999999998E-3</v>
      </c>
      <c r="E37" s="37">
        <v>7896103.669999999</v>
      </c>
      <c r="F37" s="37">
        <v>21043586</v>
      </c>
      <c r="G37" s="37">
        <v>51476219</v>
      </c>
      <c r="H37" s="37"/>
      <c r="I37" s="38">
        <v>0</v>
      </c>
      <c r="J37" s="38">
        <v>29450760</v>
      </c>
      <c r="K37" s="38">
        <v>7591491</v>
      </c>
      <c r="L37" s="37">
        <v>886093</v>
      </c>
      <c r="M37" s="37"/>
      <c r="N37" s="38">
        <v>2432838</v>
      </c>
      <c r="O37" s="38">
        <v>11092690</v>
      </c>
      <c r="P37" s="38">
        <v>0</v>
      </c>
      <c r="Q37" s="37">
        <v>0</v>
      </c>
      <c r="R37" s="37"/>
      <c r="S37" s="38">
        <v>9862116</v>
      </c>
      <c r="T37" s="39">
        <v>386763</v>
      </c>
      <c r="U37" s="39">
        <v>10248879</v>
      </c>
    </row>
    <row r="38" spans="1:21">
      <c r="A38" s="35">
        <v>18600</v>
      </c>
      <c r="B38" s="36" t="s">
        <v>26</v>
      </c>
      <c r="C38" s="41">
        <v>2.19E-5</v>
      </c>
      <c r="D38" s="41">
        <v>1.8600000000000001E-5</v>
      </c>
      <c r="E38" s="37">
        <v>31180.090000000004</v>
      </c>
      <c r="F38" s="37">
        <v>68545</v>
      </c>
      <c r="G38" s="37">
        <v>201284</v>
      </c>
      <c r="H38" s="37"/>
      <c r="I38" s="38">
        <v>0</v>
      </c>
      <c r="J38" s="38">
        <v>115159</v>
      </c>
      <c r="K38" s="38">
        <v>29684</v>
      </c>
      <c r="L38" s="37">
        <v>16996</v>
      </c>
      <c r="M38" s="37"/>
      <c r="N38" s="38">
        <v>9513</v>
      </c>
      <c r="O38" s="38">
        <v>43375</v>
      </c>
      <c r="P38" s="38">
        <v>0</v>
      </c>
      <c r="Q38" s="37">
        <v>10775</v>
      </c>
      <c r="R38" s="37"/>
      <c r="S38" s="38">
        <v>38563</v>
      </c>
      <c r="T38" s="39">
        <v>1521</v>
      </c>
      <c r="U38" s="39">
        <v>40084</v>
      </c>
    </row>
    <row r="39" spans="1:21">
      <c r="A39" s="35">
        <v>18640</v>
      </c>
      <c r="B39" s="36" t="s">
        <v>27</v>
      </c>
      <c r="C39" s="41">
        <v>0</v>
      </c>
      <c r="D39" s="41">
        <v>0</v>
      </c>
      <c r="E39" s="37">
        <v>0</v>
      </c>
      <c r="F39" s="37">
        <v>0</v>
      </c>
      <c r="G39" s="37">
        <v>0</v>
      </c>
      <c r="H39" s="37"/>
      <c r="I39" s="38">
        <v>0</v>
      </c>
      <c r="J39" s="38">
        <v>0</v>
      </c>
      <c r="K39" s="38">
        <v>0</v>
      </c>
      <c r="L39" s="37">
        <v>0</v>
      </c>
      <c r="M39" s="37"/>
      <c r="N39" s="38">
        <v>0</v>
      </c>
      <c r="O39" s="38">
        <v>0</v>
      </c>
      <c r="P39" s="38">
        <v>0</v>
      </c>
      <c r="Q39" s="37">
        <v>10248</v>
      </c>
      <c r="R39" s="37"/>
      <c r="S39" s="38">
        <v>0</v>
      </c>
      <c r="T39" s="39">
        <v>-4758</v>
      </c>
      <c r="U39" s="39">
        <v>-4758</v>
      </c>
    </row>
    <row r="40" spans="1:21">
      <c r="A40" s="35">
        <v>18670</v>
      </c>
      <c r="B40" s="36" t="s">
        <v>283</v>
      </c>
      <c r="C40" s="41">
        <v>0</v>
      </c>
      <c r="D40" s="41">
        <v>0</v>
      </c>
      <c r="E40" s="37"/>
      <c r="F40" s="37">
        <v>0</v>
      </c>
      <c r="G40" s="37">
        <v>0</v>
      </c>
      <c r="H40" s="37"/>
      <c r="I40" s="38">
        <v>0</v>
      </c>
      <c r="J40" s="38">
        <v>0</v>
      </c>
      <c r="K40" s="38">
        <v>0</v>
      </c>
      <c r="L40" s="37">
        <v>0</v>
      </c>
      <c r="M40" s="37"/>
      <c r="N40" s="38">
        <v>0</v>
      </c>
      <c r="O40" s="38">
        <v>0</v>
      </c>
      <c r="P40" s="38">
        <v>0</v>
      </c>
      <c r="Q40" s="37">
        <v>13373</v>
      </c>
      <c r="R40" s="37"/>
      <c r="S40" s="38">
        <v>0</v>
      </c>
      <c r="T40" s="39">
        <v>-5591</v>
      </c>
      <c r="U40" s="39">
        <v>-5591</v>
      </c>
    </row>
    <row r="41" spans="1:21">
      <c r="A41" s="35">
        <v>18690</v>
      </c>
      <c r="B41" s="36" t="s">
        <v>28</v>
      </c>
      <c r="C41" s="41">
        <v>5.2000000000000002E-6</v>
      </c>
      <c r="D41" s="41">
        <v>8.6999999999999997E-6</v>
      </c>
      <c r="E41" s="37">
        <v>17512.64</v>
      </c>
      <c r="F41" s="37">
        <v>32061</v>
      </c>
      <c r="G41" s="37">
        <v>47793</v>
      </c>
      <c r="H41" s="37"/>
      <c r="I41" s="38">
        <v>0</v>
      </c>
      <c r="J41" s="38">
        <v>27344</v>
      </c>
      <c r="K41" s="38">
        <v>7048</v>
      </c>
      <c r="L41" s="37">
        <v>11143</v>
      </c>
      <c r="M41" s="37"/>
      <c r="N41" s="38">
        <v>2259</v>
      </c>
      <c r="O41" s="38">
        <v>10299</v>
      </c>
      <c r="P41" s="38">
        <v>0</v>
      </c>
      <c r="Q41" s="37">
        <v>5844</v>
      </c>
      <c r="R41" s="37"/>
      <c r="S41" s="38">
        <v>9157</v>
      </c>
      <c r="T41" s="39">
        <v>4351</v>
      </c>
      <c r="U41" s="39">
        <v>13508</v>
      </c>
    </row>
    <row r="42" spans="1:21">
      <c r="A42" s="35">
        <v>18740</v>
      </c>
      <c r="B42" s="36" t="s">
        <v>29</v>
      </c>
      <c r="C42" s="41">
        <v>7.7999999999999999E-6</v>
      </c>
      <c r="D42" s="41">
        <v>6.2999999999999998E-6</v>
      </c>
      <c r="E42" s="37">
        <v>9499.4600000000009</v>
      </c>
      <c r="F42" s="37">
        <v>23217</v>
      </c>
      <c r="G42" s="37">
        <v>71690</v>
      </c>
      <c r="H42" s="37"/>
      <c r="I42" s="38">
        <v>0</v>
      </c>
      <c r="J42" s="38">
        <v>41016</v>
      </c>
      <c r="K42" s="38">
        <v>10573</v>
      </c>
      <c r="L42" s="37">
        <v>5197</v>
      </c>
      <c r="M42" s="37"/>
      <c r="N42" s="38">
        <v>3388</v>
      </c>
      <c r="O42" s="38">
        <v>15449</v>
      </c>
      <c r="P42" s="38">
        <v>0</v>
      </c>
      <c r="Q42" s="37">
        <v>933</v>
      </c>
      <c r="R42" s="37"/>
      <c r="S42" s="38">
        <v>13735</v>
      </c>
      <c r="T42" s="39">
        <v>1206</v>
      </c>
      <c r="U42" s="39">
        <v>14941</v>
      </c>
    </row>
    <row r="43" spans="1:21">
      <c r="A43" s="35">
        <v>18780</v>
      </c>
      <c r="B43" s="36" t="s">
        <v>30</v>
      </c>
      <c r="C43" s="41">
        <v>1.5500000000000001E-5</v>
      </c>
      <c r="D43" s="41">
        <v>1.3200000000000001E-5</v>
      </c>
      <c r="E43" s="37">
        <v>22953.699999999997</v>
      </c>
      <c r="F43" s="37">
        <v>48645</v>
      </c>
      <c r="G43" s="37">
        <v>142461</v>
      </c>
      <c r="H43" s="37"/>
      <c r="I43" s="38">
        <v>0</v>
      </c>
      <c r="J43" s="38">
        <v>81505</v>
      </c>
      <c r="K43" s="38">
        <v>21010</v>
      </c>
      <c r="L43" s="37">
        <v>21003</v>
      </c>
      <c r="M43" s="37"/>
      <c r="N43" s="38">
        <v>6733</v>
      </c>
      <c r="O43" s="38">
        <v>30699</v>
      </c>
      <c r="P43" s="38">
        <v>0</v>
      </c>
      <c r="Q43" s="37">
        <v>0</v>
      </c>
      <c r="R43" s="37"/>
      <c r="S43" s="38">
        <v>27294</v>
      </c>
      <c r="T43" s="39">
        <v>8228</v>
      </c>
      <c r="U43" s="39">
        <v>35521</v>
      </c>
    </row>
    <row r="44" spans="1:21">
      <c r="A44" s="35">
        <v>19005</v>
      </c>
      <c r="B44" s="36" t="s">
        <v>31</v>
      </c>
      <c r="C44" s="41">
        <v>7.7099999999999998E-4</v>
      </c>
      <c r="D44" s="41">
        <v>8.0519999999999995E-4</v>
      </c>
      <c r="E44" s="37">
        <v>1180058.3</v>
      </c>
      <c r="F44" s="37">
        <v>2967321</v>
      </c>
      <c r="G44" s="37">
        <v>7086286</v>
      </c>
      <c r="H44" s="37"/>
      <c r="I44" s="38">
        <v>0</v>
      </c>
      <c r="J44" s="38">
        <v>4054232</v>
      </c>
      <c r="K44" s="38">
        <v>1045055</v>
      </c>
      <c r="L44" s="37">
        <v>159264</v>
      </c>
      <c r="M44" s="37"/>
      <c r="N44" s="38">
        <v>334908</v>
      </c>
      <c r="O44" s="38">
        <v>1527034.89</v>
      </c>
      <c r="P44" s="38">
        <v>0</v>
      </c>
      <c r="Q44" s="37">
        <v>0</v>
      </c>
      <c r="R44" s="37"/>
      <c r="S44" s="38">
        <v>1357632</v>
      </c>
      <c r="T44" s="39">
        <v>61818</v>
      </c>
      <c r="U44" s="39">
        <v>1419450</v>
      </c>
    </row>
    <row r="45" spans="1:21">
      <c r="A45" s="35">
        <v>19100</v>
      </c>
      <c r="B45" s="36" t="s">
        <v>32</v>
      </c>
      <c r="C45" s="41">
        <v>6.9063399999999997E-2</v>
      </c>
      <c r="D45" s="41">
        <v>7.0273699999999995E-2</v>
      </c>
      <c r="E45" s="37">
        <v>90973310.329999998</v>
      </c>
      <c r="F45" s="37">
        <v>258972499</v>
      </c>
      <c r="G45" s="37">
        <v>634763988</v>
      </c>
      <c r="H45" s="37"/>
      <c r="I45" s="38">
        <v>0</v>
      </c>
      <c r="J45" s="38">
        <v>363163466</v>
      </c>
      <c r="K45" s="38">
        <v>93612262</v>
      </c>
      <c r="L45" s="37">
        <v>2943403</v>
      </c>
      <c r="M45" s="37"/>
      <c r="N45" s="38">
        <v>29999829</v>
      </c>
      <c r="O45" s="38">
        <v>136786279</v>
      </c>
      <c r="P45" s="38">
        <v>0</v>
      </c>
      <c r="Q45" s="37">
        <v>4601332</v>
      </c>
      <c r="R45" s="37"/>
      <c r="S45" s="38">
        <v>121611807</v>
      </c>
      <c r="T45" s="39">
        <v>-948034</v>
      </c>
      <c r="U45" s="39">
        <v>120663773</v>
      </c>
    </row>
    <row r="46" spans="1:21">
      <c r="A46" s="35">
        <v>20100</v>
      </c>
      <c r="B46" s="36" t="s">
        <v>33</v>
      </c>
      <c r="C46" s="41">
        <v>5.9985000000000004E-3</v>
      </c>
      <c r="D46" s="41">
        <v>5.7920999999999997E-3</v>
      </c>
      <c r="E46" s="37">
        <v>7786600.6699999999</v>
      </c>
      <c r="F46" s="37">
        <v>21345035</v>
      </c>
      <c r="G46" s="37">
        <v>55132411</v>
      </c>
      <c r="H46" s="37"/>
      <c r="I46" s="38">
        <v>0</v>
      </c>
      <c r="J46" s="38">
        <v>31542554</v>
      </c>
      <c r="K46" s="38">
        <v>8130691</v>
      </c>
      <c r="L46" s="37">
        <v>1759842</v>
      </c>
      <c r="M46" s="37"/>
      <c r="N46" s="38">
        <v>2605634</v>
      </c>
      <c r="O46" s="38">
        <v>11880569</v>
      </c>
      <c r="P46" s="38">
        <v>0</v>
      </c>
      <c r="Q46" s="37">
        <v>0</v>
      </c>
      <c r="R46" s="37"/>
      <c r="S46" s="38">
        <v>10562591</v>
      </c>
      <c r="T46" s="39">
        <v>642093</v>
      </c>
      <c r="U46" s="39">
        <v>11204684</v>
      </c>
    </row>
    <row r="47" spans="1:21">
      <c r="A47" s="35">
        <v>20200</v>
      </c>
      <c r="B47" s="36" t="s">
        <v>34</v>
      </c>
      <c r="C47" s="41">
        <v>8.2930000000000005E-4</v>
      </c>
      <c r="D47" s="41">
        <v>8.0079999999999995E-4</v>
      </c>
      <c r="E47" s="37">
        <v>1198426.92</v>
      </c>
      <c r="F47" s="37">
        <v>2951107</v>
      </c>
      <c r="G47" s="37">
        <v>7622124</v>
      </c>
      <c r="H47" s="37"/>
      <c r="I47" s="38">
        <v>0</v>
      </c>
      <c r="J47" s="38">
        <v>4360797</v>
      </c>
      <c r="K47" s="38">
        <v>1124078</v>
      </c>
      <c r="L47" s="37">
        <v>314828</v>
      </c>
      <c r="M47" s="37"/>
      <c r="N47" s="38">
        <v>360232</v>
      </c>
      <c r="O47" s="38">
        <v>1642503</v>
      </c>
      <c r="P47" s="38">
        <v>0</v>
      </c>
      <c r="Q47" s="37">
        <v>0</v>
      </c>
      <c r="R47" s="37"/>
      <c r="S47" s="38">
        <v>1460291</v>
      </c>
      <c r="T47" s="39">
        <v>108975</v>
      </c>
      <c r="U47" s="39">
        <v>1569267</v>
      </c>
    </row>
    <row r="48" spans="1:21">
      <c r="A48" s="35">
        <v>20300</v>
      </c>
      <c r="B48" s="36" t="s">
        <v>35</v>
      </c>
      <c r="C48" s="41">
        <v>1.3350000000000001E-2</v>
      </c>
      <c r="D48" s="41">
        <v>1.34568E-2</v>
      </c>
      <c r="E48" s="37">
        <v>17641708.859999999</v>
      </c>
      <c r="F48" s="37">
        <v>49590972</v>
      </c>
      <c r="G48" s="37">
        <v>122700291</v>
      </c>
      <c r="H48" s="37"/>
      <c r="I48" s="38">
        <v>0</v>
      </c>
      <c r="J48" s="38">
        <v>70199733</v>
      </c>
      <c r="K48" s="38">
        <v>18095311</v>
      </c>
      <c r="L48" s="37">
        <v>1446477</v>
      </c>
      <c r="M48" s="37"/>
      <c r="N48" s="38">
        <v>5798986</v>
      </c>
      <c r="O48" s="38">
        <v>26440877</v>
      </c>
      <c r="P48" s="38">
        <v>0</v>
      </c>
      <c r="Q48" s="37">
        <v>582528</v>
      </c>
      <c r="R48" s="37"/>
      <c r="S48" s="38">
        <v>23507641</v>
      </c>
      <c r="T48" s="39">
        <v>547469</v>
      </c>
      <c r="U48" s="39">
        <v>24055110</v>
      </c>
    </row>
    <row r="49" spans="1:21">
      <c r="A49" s="35">
        <v>20400</v>
      </c>
      <c r="B49" s="36" t="s">
        <v>36</v>
      </c>
      <c r="C49" s="41">
        <v>1.0759999999999999E-3</v>
      </c>
      <c r="D49" s="41">
        <v>1.1751999999999999E-3</v>
      </c>
      <c r="E49" s="37">
        <v>1557395.6899999997</v>
      </c>
      <c r="F49" s="37">
        <v>4330845</v>
      </c>
      <c r="G49" s="37">
        <v>9889552</v>
      </c>
      <c r="H49" s="37"/>
      <c r="I49" s="38">
        <v>0</v>
      </c>
      <c r="J49" s="38">
        <v>5658046</v>
      </c>
      <c r="K49" s="38">
        <v>1458469</v>
      </c>
      <c r="L49" s="37">
        <v>0</v>
      </c>
      <c r="M49" s="37"/>
      <c r="N49" s="38">
        <v>467394</v>
      </c>
      <c r="O49" s="38">
        <v>2131114.84</v>
      </c>
      <c r="P49" s="38">
        <v>0</v>
      </c>
      <c r="Q49" s="37">
        <v>1447937</v>
      </c>
      <c r="R49" s="37"/>
      <c r="S49" s="38">
        <v>1894698</v>
      </c>
      <c r="T49" s="39">
        <v>-616117</v>
      </c>
      <c r="U49" s="39">
        <v>1278581</v>
      </c>
    </row>
    <row r="50" spans="1:21">
      <c r="A50" s="35">
        <v>20600</v>
      </c>
      <c r="B50" s="36" t="s">
        <v>37</v>
      </c>
      <c r="C50" s="41">
        <v>1.9053E-3</v>
      </c>
      <c r="D50" s="41">
        <v>1.9930999999999998E-3</v>
      </c>
      <c r="E50" s="37">
        <v>2715457.72</v>
      </c>
      <c r="F50" s="37">
        <v>7344968</v>
      </c>
      <c r="G50" s="37">
        <v>17511675</v>
      </c>
      <c r="H50" s="37"/>
      <c r="I50" s="38">
        <v>0</v>
      </c>
      <c r="J50" s="38">
        <v>10018843</v>
      </c>
      <c r="K50" s="38">
        <v>2582547</v>
      </c>
      <c r="L50" s="37">
        <v>5704</v>
      </c>
      <c r="M50" s="37"/>
      <c r="N50" s="38">
        <v>827626</v>
      </c>
      <c r="O50" s="38">
        <v>3773618</v>
      </c>
      <c r="P50" s="38">
        <v>0</v>
      </c>
      <c r="Q50" s="37">
        <v>296973</v>
      </c>
      <c r="R50" s="37"/>
      <c r="S50" s="38">
        <v>3354989</v>
      </c>
      <c r="T50" s="39">
        <v>-102797</v>
      </c>
      <c r="U50" s="39">
        <v>3252192</v>
      </c>
    </row>
    <row r="51" spans="1:21">
      <c r="A51" s="35">
        <v>20700</v>
      </c>
      <c r="B51" s="36" t="s">
        <v>38</v>
      </c>
      <c r="C51" s="41">
        <v>4.0360999999999999E-3</v>
      </c>
      <c r="D51" s="41">
        <v>3.9925000000000004E-3</v>
      </c>
      <c r="E51" s="37">
        <v>5852680.54</v>
      </c>
      <c r="F51" s="37">
        <v>14713153</v>
      </c>
      <c r="G51" s="37">
        <v>37095928</v>
      </c>
      <c r="H51" s="37"/>
      <c r="I51" s="38">
        <v>0</v>
      </c>
      <c r="J51" s="38">
        <v>21223456</v>
      </c>
      <c r="K51" s="38">
        <v>5470748</v>
      </c>
      <c r="L51" s="37">
        <v>845405</v>
      </c>
      <c r="M51" s="37"/>
      <c r="N51" s="38">
        <v>1753205</v>
      </c>
      <c r="O51" s="38">
        <v>7993859</v>
      </c>
      <c r="P51" s="38">
        <v>0</v>
      </c>
      <c r="Q51" s="37">
        <v>0</v>
      </c>
      <c r="R51" s="37"/>
      <c r="S51" s="38">
        <v>7107055</v>
      </c>
      <c r="T51" s="39">
        <v>272503</v>
      </c>
      <c r="U51" s="39">
        <v>7379559</v>
      </c>
    </row>
    <row r="52" spans="1:21">
      <c r="A52" s="35">
        <v>20800</v>
      </c>
      <c r="B52" s="36" t="s">
        <v>39</v>
      </c>
      <c r="C52" s="41">
        <v>3.6143E-3</v>
      </c>
      <c r="D52" s="41">
        <v>3.6311E-3</v>
      </c>
      <c r="E52" s="37">
        <v>4969461.5700000012</v>
      </c>
      <c r="F52" s="37">
        <v>13381322</v>
      </c>
      <c r="G52" s="37">
        <v>33219151</v>
      </c>
      <c r="H52" s="37"/>
      <c r="I52" s="38">
        <v>0</v>
      </c>
      <c r="J52" s="38">
        <v>19005460</v>
      </c>
      <c r="K52" s="38">
        <v>4899017</v>
      </c>
      <c r="L52" s="37">
        <v>321737</v>
      </c>
      <c r="M52" s="37"/>
      <c r="N52" s="38">
        <v>1569983</v>
      </c>
      <c r="O52" s="38">
        <v>7158446</v>
      </c>
      <c r="P52" s="38">
        <v>0</v>
      </c>
      <c r="Q52" s="37">
        <v>598392</v>
      </c>
      <c r="R52" s="37"/>
      <c r="S52" s="38">
        <v>6364320</v>
      </c>
      <c r="T52" s="39">
        <v>-112076</v>
      </c>
      <c r="U52" s="39">
        <v>6252243</v>
      </c>
    </row>
    <row r="53" spans="1:21">
      <c r="A53" s="35">
        <v>20900</v>
      </c>
      <c r="B53" s="36" t="s">
        <v>40</v>
      </c>
      <c r="C53" s="41">
        <v>4.7756999999999999E-3</v>
      </c>
      <c r="D53" s="41">
        <v>4.9801000000000003E-3</v>
      </c>
      <c r="E53" s="37">
        <v>6786867.4800000004</v>
      </c>
      <c r="F53" s="37">
        <v>18352655</v>
      </c>
      <c r="G53" s="37">
        <v>43893616</v>
      </c>
      <c r="H53" s="37"/>
      <c r="I53" s="38">
        <v>0</v>
      </c>
      <c r="J53" s="38">
        <v>25112574</v>
      </c>
      <c r="K53" s="38">
        <v>6473242</v>
      </c>
      <c r="L53" s="37">
        <v>0</v>
      </c>
      <c r="M53" s="37"/>
      <c r="N53" s="38">
        <v>2074473</v>
      </c>
      <c r="O53" s="38">
        <v>9458704</v>
      </c>
      <c r="P53" s="38">
        <v>0</v>
      </c>
      <c r="Q53" s="37">
        <v>1237001</v>
      </c>
      <c r="R53" s="37"/>
      <c r="S53" s="38">
        <v>8409396</v>
      </c>
      <c r="T53" s="39">
        <v>-520026</v>
      </c>
      <c r="U53" s="39">
        <v>7889371</v>
      </c>
    </row>
    <row r="54" spans="1:21">
      <c r="A54" s="35">
        <v>21200</v>
      </c>
      <c r="B54" s="36" t="s">
        <v>41</v>
      </c>
      <c r="C54" s="41">
        <v>1.7662000000000001E-3</v>
      </c>
      <c r="D54" s="41">
        <v>1.6559000000000001E-3</v>
      </c>
      <c r="E54" s="37">
        <v>2326806.46</v>
      </c>
      <c r="F54" s="37">
        <v>6102319</v>
      </c>
      <c r="G54" s="37">
        <v>16233202</v>
      </c>
      <c r="H54" s="37"/>
      <c r="I54" s="38">
        <v>0</v>
      </c>
      <c r="J54" s="38">
        <v>9287398</v>
      </c>
      <c r="K54" s="38">
        <v>2394003</v>
      </c>
      <c r="L54" s="37">
        <v>531802</v>
      </c>
      <c r="M54" s="37"/>
      <c r="N54" s="38">
        <v>767204</v>
      </c>
      <c r="O54" s="38">
        <v>3498118</v>
      </c>
      <c r="P54" s="38">
        <v>0</v>
      </c>
      <c r="Q54" s="37">
        <v>83285</v>
      </c>
      <c r="R54" s="37"/>
      <c r="S54" s="38">
        <v>3110052</v>
      </c>
      <c r="T54" s="39">
        <v>113930</v>
      </c>
      <c r="U54" s="39">
        <v>3223982</v>
      </c>
    </row>
    <row r="55" spans="1:21">
      <c r="A55" s="35">
        <v>21300</v>
      </c>
      <c r="B55" s="36" t="s">
        <v>42</v>
      </c>
      <c r="C55" s="41">
        <v>2.20202E-2</v>
      </c>
      <c r="D55" s="41">
        <v>2.1394E-2</v>
      </c>
      <c r="E55" s="37">
        <v>28792582.189999998</v>
      </c>
      <c r="F55" s="37">
        <v>78841126</v>
      </c>
      <c r="G55" s="37">
        <v>202388385</v>
      </c>
      <c r="H55" s="37"/>
      <c r="I55" s="38">
        <v>0</v>
      </c>
      <c r="J55" s="38">
        <v>115791174</v>
      </c>
      <c r="K55" s="38">
        <v>29847368</v>
      </c>
      <c r="L55" s="37">
        <v>4612434</v>
      </c>
      <c r="M55" s="37"/>
      <c r="N55" s="38">
        <v>9565156</v>
      </c>
      <c r="O55" s="38">
        <v>43612988</v>
      </c>
      <c r="P55" s="38">
        <v>0</v>
      </c>
      <c r="Q55" s="37">
        <v>0</v>
      </c>
      <c r="R55" s="37"/>
      <c r="S55" s="38">
        <v>38774754</v>
      </c>
      <c r="T55" s="39">
        <v>1709019</v>
      </c>
      <c r="U55" s="39">
        <v>40483773</v>
      </c>
    </row>
    <row r="56" spans="1:21">
      <c r="A56" s="35">
        <v>21520</v>
      </c>
      <c r="B56" s="36" t="s">
        <v>43</v>
      </c>
      <c r="C56" s="41">
        <v>3.0936100000000001E-2</v>
      </c>
      <c r="D56" s="41">
        <v>3.1222699999999999E-2</v>
      </c>
      <c r="E56" s="37">
        <v>41988703.839999989</v>
      </c>
      <c r="F56" s="37">
        <v>115061832</v>
      </c>
      <c r="G56" s="37">
        <v>284334716</v>
      </c>
      <c r="H56" s="37"/>
      <c r="I56" s="38">
        <v>0</v>
      </c>
      <c r="J56" s="38">
        <v>162674605</v>
      </c>
      <c r="K56" s="38">
        <v>41932460</v>
      </c>
      <c r="L56" s="37">
        <v>2354130</v>
      </c>
      <c r="M56" s="37"/>
      <c r="N56" s="38">
        <v>13438054</v>
      </c>
      <c r="O56" s="38">
        <v>61271730</v>
      </c>
      <c r="P56" s="38">
        <v>0</v>
      </c>
      <c r="Q56" s="37">
        <v>2031640</v>
      </c>
      <c r="R56" s="37"/>
      <c r="S56" s="38">
        <v>54474512</v>
      </c>
      <c r="T56" s="39">
        <v>253042</v>
      </c>
      <c r="U56" s="39">
        <v>54727554</v>
      </c>
    </row>
    <row r="57" spans="1:21">
      <c r="A57" s="35">
        <v>21525</v>
      </c>
      <c r="B57" s="36" t="s">
        <v>366</v>
      </c>
      <c r="C57" s="41">
        <v>1.2384E-3</v>
      </c>
      <c r="D57" s="41">
        <v>1.1854999999999999E-3</v>
      </c>
      <c r="E57" s="37">
        <v>1974156.6799999997</v>
      </c>
      <c r="F57" s="37">
        <v>4851195</v>
      </c>
      <c r="G57" s="37">
        <v>11382175</v>
      </c>
      <c r="H57" s="37"/>
      <c r="I57" s="38">
        <v>0</v>
      </c>
      <c r="J57" s="38">
        <v>6512011</v>
      </c>
      <c r="K57" s="38">
        <v>1678594</v>
      </c>
      <c r="L57" s="37">
        <v>428623</v>
      </c>
      <c r="M57" s="37"/>
      <c r="N57" s="38">
        <v>537937</v>
      </c>
      <c r="O57" s="38">
        <v>2452763</v>
      </c>
      <c r="P57" s="38">
        <v>0</v>
      </c>
      <c r="Q57" s="37">
        <v>23011</v>
      </c>
      <c r="R57" s="37"/>
      <c r="S57" s="38">
        <v>2180664</v>
      </c>
      <c r="T57" s="39">
        <v>135538</v>
      </c>
      <c r="U57" s="39">
        <v>2316202</v>
      </c>
    </row>
    <row r="58" spans="1:21">
      <c r="A58" s="35">
        <v>21525.200000000001</v>
      </c>
      <c r="B58" s="36" t="s">
        <v>367</v>
      </c>
      <c r="C58" s="41">
        <v>1.1459999999999999E-4</v>
      </c>
      <c r="D58" s="41">
        <v>1.3090000000000001E-4</v>
      </c>
      <c r="E58" s="37"/>
      <c r="F58" s="37"/>
      <c r="G58" s="37">
        <v>1053292</v>
      </c>
      <c r="H58" s="37"/>
      <c r="I58" s="38">
        <v>0</v>
      </c>
      <c r="J58" s="38">
        <v>602613</v>
      </c>
      <c r="K58" s="38">
        <v>155335</v>
      </c>
      <c r="L58" s="37">
        <v>8736</v>
      </c>
      <c r="M58" s="37"/>
      <c r="N58" s="38">
        <v>49780</v>
      </c>
      <c r="O58" s="38">
        <v>226976</v>
      </c>
      <c r="P58" s="38">
        <v>0</v>
      </c>
      <c r="Q58" s="37">
        <v>27335</v>
      </c>
      <c r="R58" s="37"/>
      <c r="S58" s="38">
        <v>201796</v>
      </c>
      <c r="T58" s="39">
        <v>-3197</v>
      </c>
      <c r="U58" s="39">
        <v>198599</v>
      </c>
    </row>
    <row r="59" spans="1:21">
      <c r="A59" s="35">
        <v>21550</v>
      </c>
      <c r="B59" s="36" t="s">
        <v>45</v>
      </c>
      <c r="C59" s="41">
        <v>3.5286900000000003E-2</v>
      </c>
      <c r="D59" s="41">
        <v>3.5722400000000001E-2</v>
      </c>
      <c r="E59" s="37">
        <v>46226676</v>
      </c>
      <c r="F59" s="37">
        <v>131644117</v>
      </c>
      <c r="G59" s="37">
        <v>324323062</v>
      </c>
      <c r="H59" s="37"/>
      <c r="I59" s="38">
        <v>0</v>
      </c>
      <c r="J59" s="38">
        <v>185552882</v>
      </c>
      <c r="K59" s="38">
        <v>47829770</v>
      </c>
      <c r="L59" s="37">
        <v>4630165</v>
      </c>
      <c r="M59" s="37"/>
      <c r="N59" s="38">
        <v>15327959</v>
      </c>
      <c r="O59" s="38">
        <v>69888881</v>
      </c>
      <c r="P59" s="38">
        <v>0</v>
      </c>
      <c r="Q59" s="37">
        <v>4601832</v>
      </c>
      <c r="R59" s="37"/>
      <c r="S59" s="38">
        <v>62135714</v>
      </c>
      <c r="T59" s="39">
        <v>870566</v>
      </c>
      <c r="U59" s="39">
        <v>63006280</v>
      </c>
    </row>
    <row r="60" spans="1:21">
      <c r="A60" s="35">
        <v>21570</v>
      </c>
      <c r="B60" s="36" t="s">
        <v>46</v>
      </c>
      <c r="C60" s="41">
        <v>1.895E-4</v>
      </c>
      <c r="D60" s="41">
        <v>1.7019999999999999E-4</v>
      </c>
      <c r="E60" s="37">
        <v>266936.26</v>
      </c>
      <c r="F60" s="37">
        <v>627221</v>
      </c>
      <c r="G60" s="37">
        <v>1741701</v>
      </c>
      <c r="H60" s="37"/>
      <c r="I60" s="38">
        <v>0</v>
      </c>
      <c r="J60" s="38">
        <v>996468</v>
      </c>
      <c r="K60" s="38">
        <v>256859</v>
      </c>
      <c r="L60" s="37">
        <v>87656</v>
      </c>
      <c r="M60" s="37"/>
      <c r="N60" s="38">
        <v>82315</v>
      </c>
      <c r="O60" s="38">
        <v>375322</v>
      </c>
      <c r="P60" s="38">
        <v>0</v>
      </c>
      <c r="Q60" s="37">
        <v>69938</v>
      </c>
      <c r="R60" s="37"/>
      <c r="S60" s="38">
        <v>333685</v>
      </c>
      <c r="T60" s="39">
        <v>-8311</v>
      </c>
      <c r="U60" s="39">
        <v>325374</v>
      </c>
    </row>
    <row r="61" spans="1:21">
      <c r="A61" s="35">
        <v>21800</v>
      </c>
      <c r="B61" s="36" t="s">
        <v>47</v>
      </c>
      <c r="C61" s="41">
        <v>3.0324000000000002E-3</v>
      </c>
      <c r="D61" s="41">
        <v>2.9962999999999999E-3</v>
      </c>
      <c r="E61" s="37">
        <v>4093880.15</v>
      </c>
      <c r="F61" s="37">
        <v>11041959</v>
      </c>
      <c r="G61" s="37">
        <v>27870888</v>
      </c>
      <c r="H61" s="37"/>
      <c r="I61" s="38">
        <v>0</v>
      </c>
      <c r="J61" s="38">
        <v>15945593</v>
      </c>
      <c r="K61" s="38">
        <v>4110279</v>
      </c>
      <c r="L61" s="37">
        <v>993383</v>
      </c>
      <c r="M61" s="37"/>
      <c r="N61" s="38">
        <v>1317217</v>
      </c>
      <c r="O61" s="38">
        <v>6005941</v>
      </c>
      <c r="P61" s="38">
        <v>0</v>
      </c>
      <c r="Q61" s="37">
        <v>0</v>
      </c>
      <c r="R61" s="37"/>
      <c r="S61" s="38">
        <v>5339668</v>
      </c>
      <c r="T61" s="39">
        <v>408328</v>
      </c>
      <c r="U61" s="39">
        <v>5747996</v>
      </c>
    </row>
    <row r="62" spans="1:21">
      <c r="A62" s="35">
        <v>21900</v>
      </c>
      <c r="B62" s="36" t="s">
        <v>48</v>
      </c>
      <c r="C62" s="41">
        <v>2.3151999999999999E-3</v>
      </c>
      <c r="D62" s="41">
        <v>2.3990999999999999E-3</v>
      </c>
      <c r="E62" s="37">
        <v>3221979.68</v>
      </c>
      <c r="F62" s="37">
        <v>8841159</v>
      </c>
      <c r="G62" s="37">
        <v>21279080</v>
      </c>
      <c r="H62" s="37"/>
      <c r="I62" s="38">
        <v>0</v>
      </c>
      <c r="J62" s="38">
        <v>12174264</v>
      </c>
      <c r="K62" s="38">
        <v>3138147</v>
      </c>
      <c r="L62" s="37">
        <v>194157</v>
      </c>
      <c r="M62" s="37"/>
      <c r="N62" s="38">
        <v>1005679</v>
      </c>
      <c r="O62" s="38">
        <v>4585462</v>
      </c>
      <c r="P62" s="38">
        <v>0</v>
      </c>
      <c r="Q62" s="37">
        <v>137999</v>
      </c>
      <c r="R62" s="37"/>
      <c r="S62" s="38">
        <v>4076771</v>
      </c>
      <c r="T62" s="39">
        <v>63197</v>
      </c>
      <c r="U62" s="39">
        <v>4139968</v>
      </c>
    </row>
    <row r="63" spans="1:21">
      <c r="A63" s="35">
        <v>22000</v>
      </c>
      <c r="B63" s="36" t="s">
        <v>49</v>
      </c>
      <c r="C63" s="41">
        <v>3.8665000000000001E-3</v>
      </c>
      <c r="D63" s="41">
        <v>4.1340999999999999E-3</v>
      </c>
      <c r="E63" s="37">
        <v>5790351.4700000007</v>
      </c>
      <c r="F63" s="37">
        <v>15234977</v>
      </c>
      <c r="G63" s="37">
        <v>35537129</v>
      </c>
      <c r="H63" s="37"/>
      <c r="I63" s="38">
        <v>0</v>
      </c>
      <c r="J63" s="38">
        <v>20331631</v>
      </c>
      <c r="K63" s="38">
        <v>5240863</v>
      </c>
      <c r="L63" s="37">
        <v>525345</v>
      </c>
      <c r="M63" s="37"/>
      <c r="N63" s="38">
        <v>1679534</v>
      </c>
      <c r="O63" s="38">
        <v>7657951</v>
      </c>
      <c r="P63" s="38">
        <v>0</v>
      </c>
      <c r="Q63" s="37">
        <v>710995</v>
      </c>
      <c r="R63" s="37"/>
      <c r="S63" s="38">
        <v>6808412</v>
      </c>
      <c r="T63" s="39">
        <v>46137</v>
      </c>
      <c r="U63" s="39">
        <v>6854548</v>
      </c>
    </row>
    <row r="64" spans="1:21">
      <c r="A64" s="35">
        <v>23000</v>
      </c>
      <c r="B64" s="36" t="s">
        <v>50</v>
      </c>
      <c r="C64" s="41">
        <v>1.1896000000000001E-3</v>
      </c>
      <c r="D64" s="41">
        <v>1.1814E-3</v>
      </c>
      <c r="E64" s="37">
        <v>1693791.54</v>
      </c>
      <c r="F64" s="37">
        <v>4353693</v>
      </c>
      <c r="G64" s="37">
        <v>10933653</v>
      </c>
      <c r="H64" s="37"/>
      <c r="I64" s="38">
        <v>0</v>
      </c>
      <c r="J64" s="38">
        <v>6255401</v>
      </c>
      <c r="K64" s="38">
        <v>1612448</v>
      </c>
      <c r="L64" s="37">
        <v>514641</v>
      </c>
      <c r="M64" s="37"/>
      <c r="N64" s="38">
        <v>516740</v>
      </c>
      <c r="O64" s="38">
        <v>2356110</v>
      </c>
      <c r="P64" s="38">
        <v>0</v>
      </c>
      <c r="Q64" s="37">
        <v>0</v>
      </c>
      <c r="R64" s="37"/>
      <c r="S64" s="38">
        <v>2094733</v>
      </c>
      <c r="T64" s="39">
        <v>224563</v>
      </c>
      <c r="U64" s="39">
        <v>2319296</v>
      </c>
    </row>
    <row r="65" spans="1:21">
      <c r="A65" s="35">
        <v>23100</v>
      </c>
      <c r="B65" s="36" t="s">
        <v>51</v>
      </c>
      <c r="C65" s="41">
        <v>6.6102000000000001E-3</v>
      </c>
      <c r="D65" s="41">
        <v>6.7044000000000001E-3</v>
      </c>
      <c r="E65" s="37">
        <v>9303817.6699999999</v>
      </c>
      <c r="F65" s="37">
        <v>24707041</v>
      </c>
      <c r="G65" s="37">
        <v>60754566</v>
      </c>
      <c r="H65" s="37"/>
      <c r="I65" s="38">
        <v>0</v>
      </c>
      <c r="J65" s="38">
        <v>34759122</v>
      </c>
      <c r="K65" s="38">
        <v>8959822</v>
      </c>
      <c r="L65" s="37">
        <v>949749</v>
      </c>
      <c r="M65" s="37"/>
      <c r="N65" s="38">
        <v>2871345</v>
      </c>
      <c r="O65" s="38">
        <v>13092096</v>
      </c>
      <c r="P65" s="38">
        <v>0</v>
      </c>
      <c r="Q65" s="37">
        <v>0</v>
      </c>
      <c r="R65" s="37"/>
      <c r="S65" s="38">
        <v>11639716</v>
      </c>
      <c r="T65" s="39">
        <v>426689</v>
      </c>
      <c r="U65" s="39">
        <v>12066405</v>
      </c>
    </row>
    <row r="66" spans="1:21">
      <c r="A66" s="35">
        <v>23200</v>
      </c>
      <c r="B66" s="36" t="s">
        <v>52</v>
      </c>
      <c r="C66" s="41">
        <v>3.5978E-3</v>
      </c>
      <c r="D66" s="41">
        <v>3.5723E-3</v>
      </c>
      <c r="E66" s="37">
        <v>4896074.54</v>
      </c>
      <c r="F66" s="37">
        <v>13164633</v>
      </c>
      <c r="G66" s="37">
        <v>33067499</v>
      </c>
      <c r="H66" s="37"/>
      <c r="I66" s="38">
        <v>0</v>
      </c>
      <c r="J66" s="38">
        <v>18918697</v>
      </c>
      <c r="K66" s="38">
        <v>4876652</v>
      </c>
      <c r="L66" s="37">
        <v>337196</v>
      </c>
      <c r="M66" s="37"/>
      <c r="N66" s="38">
        <v>1562816</v>
      </c>
      <c r="O66" s="38">
        <v>7125767</v>
      </c>
      <c r="P66" s="38">
        <v>0</v>
      </c>
      <c r="Q66" s="37">
        <v>304802</v>
      </c>
      <c r="R66" s="37"/>
      <c r="S66" s="38">
        <v>6335265</v>
      </c>
      <c r="T66" s="39">
        <v>-71938</v>
      </c>
      <c r="U66" s="39">
        <v>6263327</v>
      </c>
    </row>
    <row r="67" spans="1:21">
      <c r="A67" s="35">
        <v>30000</v>
      </c>
      <c r="B67" s="36" t="s">
        <v>53</v>
      </c>
      <c r="C67" s="41">
        <v>1.0038E-3</v>
      </c>
      <c r="D67" s="41">
        <v>1.0149E-3</v>
      </c>
      <c r="E67" s="37">
        <v>1219677.1400000001</v>
      </c>
      <c r="F67" s="37">
        <v>3740107</v>
      </c>
      <c r="G67" s="37">
        <v>9225959</v>
      </c>
      <c r="H67" s="37"/>
      <c r="I67" s="38">
        <v>0</v>
      </c>
      <c r="J67" s="38">
        <v>5278389</v>
      </c>
      <c r="K67" s="38">
        <v>1360605</v>
      </c>
      <c r="L67" s="37">
        <v>0</v>
      </c>
      <c r="M67" s="37"/>
      <c r="N67" s="38">
        <v>436032</v>
      </c>
      <c r="O67" s="38">
        <v>1988116</v>
      </c>
      <c r="P67" s="38">
        <v>0</v>
      </c>
      <c r="Q67" s="37">
        <v>213016</v>
      </c>
      <c r="R67" s="37"/>
      <c r="S67" s="38">
        <v>1767563</v>
      </c>
      <c r="T67" s="39">
        <v>-89518</v>
      </c>
      <c r="U67" s="39">
        <v>1678045</v>
      </c>
    </row>
    <row r="68" spans="1:21">
      <c r="A68" s="35">
        <v>30100</v>
      </c>
      <c r="B68" s="36" t="s">
        <v>54</v>
      </c>
      <c r="C68" s="41">
        <v>8.8232999999999992E-3</v>
      </c>
      <c r="D68" s="41">
        <v>8.5774000000000006E-3</v>
      </c>
      <c r="E68" s="37">
        <v>10432012.620000001</v>
      </c>
      <c r="F68" s="37">
        <v>31609417</v>
      </c>
      <c r="G68" s="37">
        <v>81095241</v>
      </c>
      <c r="H68" s="37"/>
      <c r="I68" s="38">
        <v>0</v>
      </c>
      <c r="J68" s="38">
        <v>46396502</v>
      </c>
      <c r="K68" s="38">
        <v>11959577</v>
      </c>
      <c r="L68" s="37">
        <v>373040</v>
      </c>
      <c r="M68" s="37"/>
      <c r="N68" s="38">
        <v>3832674</v>
      </c>
      <c r="O68" s="38">
        <v>17475340</v>
      </c>
      <c r="P68" s="38">
        <v>0</v>
      </c>
      <c r="Q68" s="37">
        <v>657861</v>
      </c>
      <c r="R68" s="37"/>
      <c r="S68" s="38">
        <v>15536702</v>
      </c>
      <c r="T68" s="39">
        <v>-248207</v>
      </c>
      <c r="U68" s="39">
        <v>15288495</v>
      </c>
    </row>
    <row r="69" spans="1:21">
      <c r="A69" s="35">
        <v>30102</v>
      </c>
      <c r="B69" s="36" t="s">
        <v>55</v>
      </c>
      <c r="C69" s="41">
        <v>1.5970000000000001E-4</v>
      </c>
      <c r="D69" s="41">
        <v>1.407E-4</v>
      </c>
      <c r="E69" s="37">
        <v>181617.28999999998</v>
      </c>
      <c r="F69" s="37">
        <v>518507</v>
      </c>
      <c r="G69" s="37">
        <v>1467808</v>
      </c>
      <c r="H69" s="37"/>
      <c r="I69" s="38">
        <v>0</v>
      </c>
      <c r="J69" s="38">
        <v>839768</v>
      </c>
      <c r="K69" s="38">
        <v>216466</v>
      </c>
      <c r="L69" s="37">
        <v>102898</v>
      </c>
      <c r="M69" s="37"/>
      <c r="N69" s="38">
        <v>69371</v>
      </c>
      <c r="O69" s="38">
        <v>316300</v>
      </c>
      <c r="P69" s="38">
        <v>0</v>
      </c>
      <c r="Q69" s="37">
        <v>0</v>
      </c>
      <c r="R69" s="37"/>
      <c r="S69" s="38">
        <v>281211</v>
      </c>
      <c r="T69" s="39">
        <v>36558</v>
      </c>
      <c r="U69" s="39">
        <v>317769</v>
      </c>
    </row>
    <row r="70" spans="1:21">
      <c r="A70" s="35">
        <v>30103</v>
      </c>
      <c r="B70" s="36" t="s">
        <v>56</v>
      </c>
      <c r="C70" s="41">
        <v>1.8699999999999999E-4</v>
      </c>
      <c r="D70" s="41">
        <v>1.8760000000000001E-4</v>
      </c>
      <c r="E70" s="37">
        <v>211589.10000000003</v>
      </c>
      <c r="F70" s="37">
        <v>691343</v>
      </c>
      <c r="G70" s="37">
        <v>1718723</v>
      </c>
      <c r="H70" s="37"/>
      <c r="I70" s="38">
        <v>0</v>
      </c>
      <c r="J70" s="38">
        <v>983322</v>
      </c>
      <c r="K70" s="38">
        <v>253470</v>
      </c>
      <c r="L70" s="37">
        <v>59739</v>
      </c>
      <c r="M70" s="37"/>
      <c r="N70" s="38">
        <v>81229</v>
      </c>
      <c r="O70" s="38">
        <v>370370</v>
      </c>
      <c r="P70" s="38">
        <v>0</v>
      </c>
      <c r="Q70" s="37">
        <v>22552</v>
      </c>
      <c r="R70" s="37"/>
      <c r="S70" s="38">
        <v>329283</v>
      </c>
      <c r="T70" s="39">
        <v>21929</v>
      </c>
      <c r="U70" s="39">
        <v>351212</v>
      </c>
    </row>
    <row r="71" spans="1:21">
      <c r="A71" s="35">
        <v>30104</v>
      </c>
      <c r="B71" s="36" t="s">
        <v>57</v>
      </c>
      <c r="C71" s="41">
        <v>1.081E-4</v>
      </c>
      <c r="D71" s="41">
        <v>8.6700000000000007E-5</v>
      </c>
      <c r="E71" s="37">
        <v>118103.81999999998</v>
      </c>
      <c r="F71" s="37">
        <v>319507</v>
      </c>
      <c r="G71" s="37">
        <v>993551</v>
      </c>
      <c r="H71" s="37"/>
      <c r="I71" s="38">
        <v>0</v>
      </c>
      <c r="J71" s="38">
        <v>568434</v>
      </c>
      <c r="K71" s="38">
        <v>146525</v>
      </c>
      <c r="L71" s="37">
        <v>137326</v>
      </c>
      <c r="M71" s="37"/>
      <c r="N71" s="38">
        <v>46957</v>
      </c>
      <c r="O71" s="38">
        <v>214102</v>
      </c>
      <c r="P71" s="38">
        <v>0</v>
      </c>
      <c r="Q71" s="37">
        <v>0</v>
      </c>
      <c r="R71" s="37"/>
      <c r="S71" s="38">
        <v>190350</v>
      </c>
      <c r="T71" s="39">
        <v>52746</v>
      </c>
      <c r="U71" s="39">
        <v>243097</v>
      </c>
    </row>
    <row r="72" spans="1:21">
      <c r="A72" s="35">
        <v>30105</v>
      </c>
      <c r="B72" s="36" t="s">
        <v>58</v>
      </c>
      <c r="C72" s="41">
        <v>8.5320000000000003E-4</v>
      </c>
      <c r="D72" s="41">
        <v>8.1840000000000005E-4</v>
      </c>
      <c r="E72" s="37">
        <v>1143841.04</v>
      </c>
      <c r="F72" s="37">
        <v>3015966</v>
      </c>
      <c r="G72" s="37">
        <v>7841789</v>
      </c>
      <c r="H72" s="37"/>
      <c r="I72" s="38">
        <v>0</v>
      </c>
      <c r="J72" s="38">
        <v>4486473</v>
      </c>
      <c r="K72" s="38">
        <v>1156473</v>
      </c>
      <c r="L72" s="37">
        <v>264743</v>
      </c>
      <c r="M72" s="37"/>
      <c r="N72" s="38">
        <v>370614</v>
      </c>
      <c r="O72" s="38">
        <v>1689839</v>
      </c>
      <c r="P72" s="38">
        <v>0</v>
      </c>
      <c r="Q72" s="37">
        <v>0</v>
      </c>
      <c r="R72" s="37"/>
      <c r="S72" s="38">
        <v>1502376</v>
      </c>
      <c r="T72" s="39">
        <v>98522</v>
      </c>
      <c r="U72" s="39">
        <v>1600898</v>
      </c>
    </row>
    <row r="73" spans="1:21">
      <c r="A73" s="35">
        <v>30200</v>
      </c>
      <c r="B73" s="36" t="s">
        <v>59</v>
      </c>
      <c r="C73" s="41">
        <v>1.9545000000000001E-3</v>
      </c>
      <c r="D73" s="41">
        <v>2.0178000000000001E-3</v>
      </c>
      <c r="E73" s="37">
        <v>2394754.19</v>
      </c>
      <c r="F73" s="37">
        <v>7435993</v>
      </c>
      <c r="G73" s="37">
        <v>17963874</v>
      </c>
      <c r="H73" s="37"/>
      <c r="I73" s="38">
        <v>0</v>
      </c>
      <c r="J73" s="38">
        <v>10277556</v>
      </c>
      <c r="K73" s="38">
        <v>2649235</v>
      </c>
      <c r="L73" s="37">
        <v>0</v>
      </c>
      <c r="M73" s="37"/>
      <c r="N73" s="38">
        <v>848998</v>
      </c>
      <c r="O73" s="38">
        <v>3871063</v>
      </c>
      <c r="P73" s="38">
        <v>0</v>
      </c>
      <c r="Q73" s="37">
        <v>523572</v>
      </c>
      <c r="R73" s="37"/>
      <c r="S73" s="38">
        <v>3441624</v>
      </c>
      <c r="T73" s="39">
        <v>-199493</v>
      </c>
      <c r="U73" s="39">
        <v>3242131</v>
      </c>
    </row>
    <row r="74" spans="1:21">
      <c r="A74" s="35">
        <v>30300</v>
      </c>
      <c r="B74" s="36" t="s">
        <v>60</v>
      </c>
      <c r="C74" s="41">
        <v>6.8050000000000001E-4</v>
      </c>
      <c r="D74" s="41">
        <v>6.734E-4</v>
      </c>
      <c r="E74" s="37">
        <v>839107.02</v>
      </c>
      <c r="F74" s="37">
        <v>2481612</v>
      </c>
      <c r="G74" s="37">
        <v>6254498</v>
      </c>
      <c r="H74" s="37"/>
      <c r="I74" s="38">
        <v>0</v>
      </c>
      <c r="J74" s="38">
        <v>3578346</v>
      </c>
      <c r="K74" s="38">
        <v>922386</v>
      </c>
      <c r="L74" s="37">
        <v>4161</v>
      </c>
      <c r="M74" s="37"/>
      <c r="N74" s="38">
        <v>295596</v>
      </c>
      <c r="O74" s="38">
        <v>1347791</v>
      </c>
      <c r="P74" s="38">
        <v>0</v>
      </c>
      <c r="Q74" s="37">
        <v>18103</v>
      </c>
      <c r="R74" s="37"/>
      <c r="S74" s="38">
        <v>1198273</v>
      </c>
      <c r="T74" s="39">
        <v>-8476</v>
      </c>
      <c r="U74" s="39">
        <v>1189797</v>
      </c>
    </row>
    <row r="75" spans="1:21">
      <c r="A75" s="35">
        <v>30400</v>
      </c>
      <c r="B75" s="36" t="s">
        <v>61</v>
      </c>
      <c r="C75" s="41">
        <v>1.2626E-3</v>
      </c>
      <c r="D75" s="41">
        <v>1.3213000000000001E-3</v>
      </c>
      <c r="E75" s="37">
        <v>1698373.8399999999</v>
      </c>
      <c r="F75" s="37">
        <v>4869252</v>
      </c>
      <c r="G75" s="37">
        <v>11604598</v>
      </c>
      <c r="H75" s="37"/>
      <c r="I75" s="38">
        <v>0</v>
      </c>
      <c r="J75" s="38">
        <v>6639265</v>
      </c>
      <c r="K75" s="38">
        <v>1711396</v>
      </c>
      <c r="L75" s="37">
        <v>187296</v>
      </c>
      <c r="M75" s="37"/>
      <c r="N75" s="38">
        <v>548449</v>
      </c>
      <c r="O75" s="38">
        <v>2500693</v>
      </c>
      <c r="P75" s="38">
        <v>0</v>
      </c>
      <c r="Q75" s="37">
        <v>273573</v>
      </c>
      <c r="R75" s="37"/>
      <c r="S75" s="38">
        <v>2223277</v>
      </c>
      <c r="T75" s="39">
        <v>-44639</v>
      </c>
      <c r="U75" s="39">
        <v>2178638</v>
      </c>
    </row>
    <row r="76" spans="1:21">
      <c r="A76" s="35">
        <v>30405</v>
      </c>
      <c r="B76" s="36" t="s">
        <v>62</v>
      </c>
      <c r="C76" s="41">
        <v>8.2660000000000003E-4</v>
      </c>
      <c r="D76" s="41">
        <v>8.0889999999999998E-4</v>
      </c>
      <c r="E76" s="37">
        <v>1030942.5799999998</v>
      </c>
      <c r="F76" s="37">
        <v>2980957</v>
      </c>
      <c r="G76" s="37">
        <v>7597308</v>
      </c>
      <c r="H76" s="37"/>
      <c r="I76" s="38">
        <v>0</v>
      </c>
      <c r="J76" s="38">
        <v>4346599</v>
      </c>
      <c r="K76" s="38">
        <v>1120418</v>
      </c>
      <c r="L76" s="37">
        <v>353578</v>
      </c>
      <c r="M76" s="37"/>
      <c r="N76" s="38">
        <v>359059</v>
      </c>
      <c r="O76" s="38">
        <v>1637156</v>
      </c>
      <c r="P76" s="38">
        <v>0</v>
      </c>
      <c r="Q76" s="37">
        <v>0</v>
      </c>
      <c r="R76" s="37"/>
      <c r="S76" s="38">
        <v>1455537</v>
      </c>
      <c r="T76" s="39">
        <v>154877</v>
      </c>
      <c r="U76" s="39">
        <v>1610414</v>
      </c>
    </row>
    <row r="77" spans="1:21">
      <c r="A77" s="35">
        <v>30500</v>
      </c>
      <c r="B77" s="36" t="s">
        <v>63</v>
      </c>
      <c r="C77" s="41">
        <v>1.3144000000000001E-3</v>
      </c>
      <c r="D77" s="41">
        <v>1.3231E-3</v>
      </c>
      <c r="E77" s="37">
        <v>1632441.9199999997</v>
      </c>
      <c r="F77" s="37">
        <v>4875885</v>
      </c>
      <c r="G77" s="37">
        <v>12080694</v>
      </c>
      <c r="H77" s="37"/>
      <c r="I77" s="38">
        <v>0</v>
      </c>
      <c r="J77" s="38">
        <v>6911650</v>
      </c>
      <c r="K77" s="38">
        <v>1781609</v>
      </c>
      <c r="L77" s="37">
        <v>38990</v>
      </c>
      <c r="M77" s="37"/>
      <c r="N77" s="38">
        <v>570950</v>
      </c>
      <c r="O77" s="38">
        <v>2603287</v>
      </c>
      <c r="P77" s="38">
        <v>0</v>
      </c>
      <c r="Q77" s="37">
        <v>150326</v>
      </c>
      <c r="R77" s="37"/>
      <c r="S77" s="38">
        <v>2314490</v>
      </c>
      <c r="T77" s="39">
        <v>-52351</v>
      </c>
      <c r="U77" s="39">
        <v>2262139</v>
      </c>
    </row>
    <row r="78" spans="1:21">
      <c r="A78" s="35">
        <v>30600</v>
      </c>
      <c r="B78" s="36" t="s">
        <v>64</v>
      </c>
      <c r="C78" s="41">
        <v>1.0258999999999999E-3</v>
      </c>
      <c r="D78" s="41">
        <v>1.0248E-3</v>
      </c>
      <c r="E78" s="37">
        <v>1274945.5900000001</v>
      </c>
      <c r="F78" s="37">
        <v>3776591</v>
      </c>
      <c r="G78" s="37">
        <v>9429081</v>
      </c>
      <c r="H78" s="37"/>
      <c r="I78" s="38">
        <v>0</v>
      </c>
      <c r="J78" s="38">
        <v>5394600</v>
      </c>
      <c r="K78" s="38">
        <v>1390560</v>
      </c>
      <c r="L78" s="37">
        <v>43081</v>
      </c>
      <c r="M78" s="37"/>
      <c r="N78" s="38">
        <v>445631</v>
      </c>
      <c r="O78" s="38">
        <v>2031887</v>
      </c>
      <c r="P78" s="38">
        <v>0</v>
      </c>
      <c r="Q78" s="37">
        <v>19622</v>
      </c>
      <c r="R78" s="37"/>
      <c r="S78" s="38">
        <v>1806479</v>
      </c>
      <c r="T78" s="39">
        <v>12199</v>
      </c>
      <c r="U78" s="39">
        <v>1818677</v>
      </c>
    </row>
    <row r="79" spans="1:21">
      <c r="A79" s="35">
        <v>30601</v>
      </c>
      <c r="B79" s="36" t="s">
        <v>65</v>
      </c>
      <c r="C79" s="41">
        <v>2.3099999999999999E-5</v>
      </c>
      <c r="D79" s="41">
        <v>2.51E-5</v>
      </c>
      <c r="E79" s="37">
        <v>27323.84</v>
      </c>
      <c r="F79" s="37">
        <v>92498</v>
      </c>
      <c r="G79" s="37">
        <v>212313</v>
      </c>
      <c r="H79" s="37"/>
      <c r="I79" s="38">
        <v>0</v>
      </c>
      <c r="J79" s="38">
        <v>121469</v>
      </c>
      <c r="K79" s="38">
        <v>31311</v>
      </c>
      <c r="L79" s="37">
        <v>9773</v>
      </c>
      <c r="M79" s="37"/>
      <c r="N79" s="38">
        <v>10034</v>
      </c>
      <c r="O79" s="38">
        <v>45752</v>
      </c>
      <c r="P79" s="38">
        <v>0</v>
      </c>
      <c r="Q79" s="37">
        <v>9199</v>
      </c>
      <c r="R79" s="37"/>
      <c r="S79" s="38">
        <v>40676</v>
      </c>
      <c r="T79" s="39">
        <v>947</v>
      </c>
      <c r="U79" s="39">
        <v>41623</v>
      </c>
    </row>
    <row r="80" spans="1:21">
      <c r="A80" s="35">
        <v>30700</v>
      </c>
      <c r="B80" s="36" t="s">
        <v>66</v>
      </c>
      <c r="C80" s="41">
        <v>2.6148999999999999E-3</v>
      </c>
      <c r="D80" s="41">
        <v>2.6264000000000001E-3</v>
      </c>
      <c r="E80" s="37">
        <v>3368691.9099999997</v>
      </c>
      <c r="F80" s="37">
        <v>9678804</v>
      </c>
      <c r="G80" s="37">
        <v>24033632</v>
      </c>
      <c r="H80" s="37"/>
      <c r="I80" s="38">
        <v>0</v>
      </c>
      <c r="J80" s="38">
        <v>13750208</v>
      </c>
      <c r="K80" s="38">
        <v>3544377</v>
      </c>
      <c r="L80" s="37">
        <v>171016</v>
      </c>
      <c r="M80" s="37"/>
      <c r="N80" s="38">
        <v>1135863</v>
      </c>
      <c r="O80" s="38">
        <v>5179045</v>
      </c>
      <c r="P80" s="38">
        <v>0</v>
      </c>
      <c r="Q80" s="37">
        <v>7585</v>
      </c>
      <c r="R80" s="37"/>
      <c r="S80" s="38">
        <v>4604504</v>
      </c>
      <c r="T80" s="39">
        <v>68464</v>
      </c>
      <c r="U80" s="39">
        <v>4672969</v>
      </c>
    </row>
    <row r="81" spans="1:21">
      <c r="A81" s="35">
        <v>30705</v>
      </c>
      <c r="B81" s="36" t="s">
        <v>67</v>
      </c>
      <c r="C81" s="41">
        <v>5.3589999999999996E-4</v>
      </c>
      <c r="D81" s="41">
        <v>4.9689999999999999E-4</v>
      </c>
      <c r="E81" s="37">
        <v>700449.64</v>
      </c>
      <c r="F81" s="37">
        <v>1831175</v>
      </c>
      <c r="G81" s="37">
        <v>4925475</v>
      </c>
      <c r="H81" s="37"/>
      <c r="I81" s="38">
        <v>0</v>
      </c>
      <c r="J81" s="38">
        <v>2817980</v>
      </c>
      <c r="K81" s="38">
        <v>726388</v>
      </c>
      <c r="L81" s="37">
        <v>220334</v>
      </c>
      <c r="M81" s="37"/>
      <c r="N81" s="38">
        <v>232785</v>
      </c>
      <c r="O81" s="38">
        <v>1061398</v>
      </c>
      <c r="P81" s="38">
        <v>0</v>
      </c>
      <c r="Q81" s="37">
        <v>5288</v>
      </c>
      <c r="R81" s="37"/>
      <c r="S81" s="38">
        <v>943651</v>
      </c>
      <c r="T81" s="39">
        <v>79964</v>
      </c>
      <c r="U81" s="39">
        <v>1023615</v>
      </c>
    </row>
    <row r="82" spans="1:21">
      <c r="A82" s="35">
        <v>30800</v>
      </c>
      <c r="B82" s="36" t="s">
        <v>68</v>
      </c>
      <c r="C82" s="41">
        <v>1.0441999999999999E-3</v>
      </c>
      <c r="D82" s="41">
        <v>1.1248E-3</v>
      </c>
      <c r="E82" s="37">
        <v>1371376.91</v>
      </c>
      <c r="F82" s="37">
        <v>4145111</v>
      </c>
      <c r="G82" s="37">
        <v>9597277</v>
      </c>
      <c r="H82" s="37"/>
      <c r="I82" s="38">
        <v>0</v>
      </c>
      <c r="J82" s="38">
        <v>5490829</v>
      </c>
      <c r="K82" s="38">
        <v>1415365</v>
      </c>
      <c r="L82" s="37">
        <v>129367</v>
      </c>
      <c r="M82" s="37"/>
      <c r="N82" s="38">
        <v>453581</v>
      </c>
      <c r="O82" s="38">
        <v>2068132</v>
      </c>
      <c r="P82" s="38">
        <v>0</v>
      </c>
      <c r="Q82" s="37">
        <v>304479</v>
      </c>
      <c r="R82" s="37"/>
      <c r="S82" s="38">
        <v>1838703</v>
      </c>
      <c r="T82" s="39">
        <v>-20355</v>
      </c>
      <c r="U82" s="39">
        <v>1818348</v>
      </c>
    </row>
    <row r="83" spans="1:21">
      <c r="A83" s="35">
        <v>30900</v>
      </c>
      <c r="B83" s="36" t="s">
        <v>69</v>
      </c>
      <c r="C83" s="41">
        <v>1.7328000000000001E-3</v>
      </c>
      <c r="D83" s="41">
        <v>1.7661E-3</v>
      </c>
      <c r="E83" s="37">
        <v>2245056.1</v>
      </c>
      <c r="F83" s="37">
        <v>6508428</v>
      </c>
      <c r="G83" s="37">
        <v>15926222</v>
      </c>
      <c r="H83" s="37"/>
      <c r="I83" s="38">
        <v>0</v>
      </c>
      <c r="J83" s="38">
        <v>9111768</v>
      </c>
      <c r="K83" s="38">
        <v>2348731</v>
      </c>
      <c r="L83" s="37">
        <v>0</v>
      </c>
      <c r="M83" s="37"/>
      <c r="N83" s="38">
        <v>752695</v>
      </c>
      <c r="O83" s="38">
        <v>3431966</v>
      </c>
      <c r="P83" s="38">
        <v>0</v>
      </c>
      <c r="Q83" s="37">
        <v>310651</v>
      </c>
      <c r="R83" s="37"/>
      <c r="S83" s="38">
        <v>3051239</v>
      </c>
      <c r="T83" s="39">
        <v>-122011</v>
      </c>
      <c r="U83" s="39">
        <v>2929228</v>
      </c>
    </row>
    <row r="84" spans="1:21">
      <c r="A84" s="35">
        <v>30905</v>
      </c>
      <c r="B84" s="36" t="s">
        <v>70</v>
      </c>
      <c r="C84" s="41">
        <v>3.5169999999999998E-4</v>
      </c>
      <c r="D84" s="41">
        <v>3.7520000000000001E-4</v>
      </c>
      <c r="E84" s="37">
        <v>515129.81000000006</v>
      </c>
      <c r="F84" s="37">
        <v>1382686</v>
      </c>
      <c r="G84" s="37">
        <v>3232486</v>
      </c>
      <c r="H84" s="37"/>
      <c r="I84" s="38">
        <v>0</v>
      </c>
      <c r="J84" s="38">
        <v>1849382</v>
      </c>
      <c r="K84" s="38">
        <v>476713</v>
      </c>
      <c r="L84" s="37">
        <v>871</v>
      </c>
      <c r="M84" s="37"/>
      <c r="N84" s="38">
        <v>152772</v>
      </c>
      <c r="O84" s="38">
        <v>696574</v>
      </c>
      <c r="P84" s="38">
        <v>0</v>
      </c>
      <c r="Q84" s="37">
        <v>90580</v>
      </c>
      <c r="R84" s="37"/>
      <c r="S84" s="38">
        <v>619299</v>
      </c>
      <c r="T84" s="39">
        <v>-31355</v>
      </c>
      <c r="U84" s="39">
        <v>587944</v>
      </c>
    </row>
    <row r="85" spans="1:21">
      <c r="A85" s="35">
        <v>31000</v>
      </c>
      <c r="B85" s="36" t="s">
        <v>71</v>
      </c>
      <c r="C85" s="41">
        <v>4.8155000000000003E-3</v>
      </c>
      <c r="D85" s="41">
        <v>4.8412000000000004E-3</v>
      </c>
      <c r="E85" s="37">
        <v>6024227.25</v>
      </c>
      <c r="F85" s="37">
        <v>17840781</v>
      </c>
      <c r="G85" s="37">
        <v>44259419</v>
      </c>
      <c r="H85" s="37"/>
      <c r="I85" s="38">
        <v>0</v>
      </c>
      <c r="J85" s="38">
        <v>25321859</v>
      </c>
      <c r="K85" s="38">
        <v>6527189</v>
      </c>
      <c r="L85" s="37">
        <v>516552</v>
      </c>
      <c r="M85" s="37"/>
      <c r="N85" s="38">
        <v>2091762</v>
      </c>
      <c r="O85" s="38">
        <v>9537531</v>
      </c>
      <c r="P85" s="38">
        <v>0</v>
      </c>
      <c r="Q85" s="37">
        <v>169263</v>
      </c>
      <c r="R85" s="37"/>
      <c r="S85" s="38">
        <v>8479479</v>
      </c>
      <c r="T85" s="39">
        <v>206780</v>
      </c>
      <c r="U85" s="39">
        <v>8686259</v>
      </c>
    </row>
    <row r="86" spans="1:21">
      <c r="A86" s="35">
        <v>31005</v>
      </c>
      <c r="B86" s="36" t="s">
        <v>72</v>
      </c>
      <c r="C86" s="41">
        <v>4.8200000000000001E-4</v>
      </c>
      <c r="D86" s="41">
        <v>4.6559999999999999E-4</v>
      </c>
      <c r="E86" s="37">
        <v>700886.58</v>
      </c>
      <c r="F86" s="37">
        <v>1715828</v>
      </c>
      <c r="G86" s="37">
        <v>4430078</v>
      </c>
      <c r="H86" s="37"/>
      <c r="I86" s="38">
        <v>0</v>
      </c>
      <c r="J86" s="38">
        <v>2534552</v>
      </c>
      <c r="K86" s="38">
        <v>653329</v>
      </c>
      <c r="L86" s="37">
        <v>138803</v>
      </c>
      <c r="M86" s="37"/>
      <c r="N86" s="38">
        <v>209372</v>
      </c>
      <c r="O86" s="38">
        <v>954644.38</v>
      </c>
      <c r="P86" s="38">
        <v>0</v>
      </c>
      <c r="Q86" s="37">
        <v>17553</v>
      </c>
      <c r="R86" s="37"/>
      <c r="S86" s="38">
        <v>848740</v>
      </c>
      <c r="T86" s="39">
        <v>31244</v>
      </c>
      <c r="U86" s="39">
        <v>879984</v>
      </c>
    </row>
    <row r="87" spans="1:21">
      <c r="A87" s="35">
        <v>31100</v>
      </c>
      <c r="B87" s="36" t="s">
        <v>73</v>
      </c>
      <c r="C87" s="41">
        <v>9.9386000000000006E-3</v>
      </c>
      <c r="D87" s="41">
        <v>9.9407000000000002E-3</v>
      </c>
      <c r="E87" s="37">
        <v>12146133.370000001</v>
      </c>
      <c r="F87" s="37">
        <v>36633448</v>
      </c>
      <c r="G87" s="37">
        <v>91346001</v>
      </c>
      <c r="H87" s="37"/>
      <c r="I87" s="38">
        <v>0</v>
      </c>
      <c r="J87" s="38">
        <v>52261204</v>
      </c>
      <c r="K87" s="38">
        <v>13471315</v>
      </c>
      <c r="L87" s="37">
        <v>0</v>
      </c>
      <c r="M87" s="37"/>
      <c r="N87" s="38">
        <v>4317139</v>
      </c>
      <c r="O87" s="38">
        <v>19684292</v>
      </c>
      <c r="P87" s="38">
        <v>0</v>
      </c>
      <c r="Q87" s="37">
        <v>797515</v>
      </c>
      <c r="R87" s="37"/>
      <c r="S87" s="38">
        <v>17500602</v>
      </c>
      <c r="T87" s="39">
        <v>-303786</v>
      </c>
      <c r="U87" s="39">
        <v>17196817</v>
      </c>
    </row>
    <row r="88" spans="1:21">
      <c r="A88" s="35">
        <v>31101</v>
      </c>
      <c r="B88" s="36" t="s">
        <v>74</v>
      </c>
      <c r="C88" s="41">
        <v>6.7299999999999996E-5</v>
      </c>
      <c r="D88" s="41">
        <v>6.86E-5</v>
      </c>
      <c r="E88" s="37">
        <v>71654.200000000012</v>
      </c>
      <c r="F88" s="37">
        <v>252805</v>
      </c>
      <c r="G88" s="37">
        <v>618557</v>
      </c>
      <c r="H88" s="37"/>
      <c r="I88" s="38">
        <v>0</v>
      </c>
      <c r="J88" s="38">
        <v>353891</v>
      </c>
      <c r="K88" s="38">
        <v>91222</v>
      </c>
      <c r="L88" s="37">
        <v>0</v>
      </c>
      <c r="M88" s="37"/>
      <c r="N88" s="38">
        <v>29234</v>
      </c>
      <c r="O88" s="38">
        <v>133294</v>
      </c>
      <c r="P88" s="38">
        <v>0</v>
      </c>
      <c r="Q88" s="37">
        <v>53374</v>
      </c>
      <c r="R88" s="37"/>
      <c r="S88" s="38">
        <v>118507</v>
      </c>
      <c r="T88" s="39">
        <v>-19578</v>
      </c>
      <c r="U88" s="39">
        <v>98929</v>
      </c>
    </row>
    <row r="89" spans="1:21">
      <c r="A89" s="35">
        <v>31102</v>
      </c>
      <c r="B89" s="36" t="s">
        <v>75</v>
      </c>
      <c r="C89" s="41">
        <v>1.5300000000000001E-4</v>
      </c>
      <c r="D89" s="41">
        <v>1.5589999999999999E-4</v>
      </c>
      <c r="E89" s="37">
        <v>164728.73000000001</v>
      </c>
      <c r="F89" s="37">
        <v>574522</v>
      </c>
      <c r="G89" s="37">
        <v>1406228</v>
      </c>
      <c r="H89" s="37"/>
      <c r="I89" s="38">
        <v>0</v>
      </c>
      <c r="J89" s="38">
        <v>804536</v>
      </c>
      <c r="K89" s="38">
        <v>207384</v>
      </c>
      <c r="L89" s="37">
        <v>0</v>
      </c>
      <c r="M89" s="37"/>
      <c r="N89" s="38">
        <v>66460</v>
      </c>
      <c r="O89" s="38">
        <v>303030.27</v>
      </c>
      <c r="P89" s="38">
        <v>0</v>
      </c>
      <c r="Q89" s="37">
        <v>114676</v>
      </c>
      <c r="R89" s="37"/>
      <c r="S89" s="38">
        <v>269413</v>
      </c>
      <c r="T89" s="39">
        <v>-51538</v>
      </c>
      <c r="U89" s="39">
        <v>217875</v>
      </c>
    </row>
    <row r="90" spans="1:21">
      <c r="A90" s="35">
        <v>31105</v>
      </c>
      <c r="B90" s="36" t="s">
        <v>76</v>
      </c>
      <c r="C90" s="41">
        <v>1.5401E-3</v>
      </c>
      <c r="D90" s="41">
        <v>1.6336E-3</v>
      </c>
      <c r="E90" s="37">
        <v>2068384.7399999998</v>
      </c>
      <c r="F90" s="37">
        <v>6020139</v>
      </c>
      <c r="G90" s="37">
        <v>14155110</v>
      </c>
      <c r="H90" s="37"/>
      <c r="I90" s="38">
        <v>0</v>
      </c>
      <c r="J90" s="38">
        <v>8098473</v>
      </c>
      <c r="K90" s="38">
        <v>2087535</v>
      </c>
      <c r="L90" s="37">
        <v>298531</v>
      </c>
      <c r="M90" s="37"/>
      <c r="N90" s="38">
        <v>668990</v>
      </c>
      <c r="O90" s="38">
        <v>3050307</v>
      </c>
      <c r="P90" s="38">
        <v>0</v>
      </c>
      <c r="Q90" s="37">
        <v>242509</v>
      </c>
      <c r="R90" s="37"/>
      <c r="S90" s="38">
        <v>2711919</v>
      </c>
      <c r="T90" s="39">
        <v>53333</v>
      </c>
      <c r="U90" s="39">
        <v>2765252</v>
      </c>
    </row>
    <row r="91" spans="1:21">
      <c r="A91" s="35">
        <v>31110</v>
      </c>
      <c r="B91" s="36" t="s">
        <v>77</v>
      </c>
      <c r="C91" s="41">
        <v>2.3018000000000001E-3</v>
      </c>
      <c r="D91" s="41">
        <v>2.3462000000000001E-3</v>
      </c>
      <c r="E91" s="37">
        <v>2663672.4600000004</v>
      </c>
      <c r="F91" s="37">
        <v>8646212</v>
      </c>
      <c r="G91" s="37">
        <v>21155920</v>
      </c>
      <c r="H91" s="37"/>
      <c r="I91" s="38">
        <v>0</v>
      </c>
      <c r="J91" s="38">
        <v>12103801</v>
      </c>
      <c r="K91" s="38">
        <v>3119984</v>
      </c>
      <c r="L91" s="37">
        <v>201088</v>
      </c>
      <c r="M91" s="37"/>
      <c r="N91" s="38">
        <v>999858</v>
      </c>
      <c r="O91" s="38">
        <v>4558922</v>
      </c>
      <c r="P91" s="38">
        <v>0</v>
      </c>
      <c r="Q91" s="37">
        <v>361139</v>
      </c>
      <c r="R91" s="37"/>
      <c r="S91" s="38">
        <v>4053175</v>
      </c>
      <c r="T91" s="39">
        <v>-22160</v>
      </c>
      <c r="U91" s="39">
        <v>4031015</v>
      </c>
    </row>
    <row r="92" spans="1:21">
      <c r="A92" s="35">
        <v>31200</v>
      </c>
      <c r="B92" s="36" t="s">
        <v>78</v>
      </c>
      <c r="C92" s="41">
        <v>4.7600000000000003E-3</v>
      </c>
      <c r="D92" s="41">
        <v>4.8599000000000003E-3</v>
      </c>
      <c r="E92" s="37">
        <v>5837120.2100000009</v>
      </c>
      <c r="F92" s="37">
        <v>17909694</v>
      </c>
      <c r="G92" s="37">
        <v>43749317</v>
      </c>
      <c r="H92" s="37"/>
      <c r="I92" s="38">
        <v>0</v>
      </c>
      <c r="J92" s="38">
        <v>25030017</v>
      </c>
      <c r="K92" s="38">
        <v>6451961</v>
      </c>
      <c r="L92" s="37">
        <v>0</v>
      </c>
      <c r="M92" s="37"/>
      <c r="N92" s="38">
        <v>2067653.56</v>
      </c>
      <c r="O92" s="38">
        <v>9427608</v>
      </c>
      <c r="P92" s="38">
        <v>0</v>
      </c>
      <c r="Q92" s="37">
        <v>1535883</v>
      </c>
      <c r="R92" s="37"/>
      <c r="S92" s="38">
        <v>8381751</v>
      </c>
      <c r="T92" s="39">
        <v>-584566</v>
      </c>
      <c r="U92" s="39">
        <v>7797185</v>
      </c>
    </row>
    <row r="93" spans="1:21">
      <c r="A93" s="35">
        <v>31205</v>
      </c>
      <c r="B93" s="36" t="s">
        <v>79</v>
      </c>
      <c r="C93" s="41">
        <v>5.8929999999999996E-4</v>
      </c>
      <c r="D93" s="41">
        <v>6.2350000000000003E-4</v>
      </c>
      <c r="E93" s="37">
        <v>815299.16</v>
      </c>
      <c r="F93" s="37">
        <v>2297721</v>
      </c>
      <c r="G93" s="37">
        <v>5416276</v>
      </c>
      <c r="H93" s="37"/>
      <c r="I93" s="38">
        <v>0</v>
      </c>
      <c r="J93" s="38">
        <v>3098779</v>
      </c>
      <c r="K93" s="38">
        <v>798769</v>
      </c>
      <c r="L93" s="37">
        <v>0</v>
      </c>
      <c r="M93" s="37"/>
      <c r="N93" s="38">
        <v>255981</v>
      </c>
      <c r="O93" s="38">
        <v>1167162</v>
      </c>
      <c r="P93" s="38">
        <v>0</v>
      </c>
      <c r="Q93" s="37">
        <v>312082</v>
      </c>
      <c r="R93" s="37"/>
      <c r="S93" s="38">
        <v>1037682</v>
      </c>
      <c r="T93" s="39">
        <v>-127738</v>
      </c>
      <c r="U93" s="39">
        <v>909943</v>
      </c>
    </row>
    <row r="94" spans="1:21">
      <c r="A94" s="35">
        <v>31300</v>
      </c>
      <c r="B94" s="36" t="s">
        <v>80</v>
      </c>
      <c r="C94" s="41">
        <v>1.1785500000000001E-2</v>
      </c>
      <c r="D94" s="41">
        <v>1.12263E-2</v>
      </c>
      <c r="E94" s="37">
        <v>13640746.890000001</v>
      </c>
      <c r="F94" s="37">
        <v>41371138</v>
      </c>
      <c r="G94" s="37">
        <v>108320919</v>
      </c>
      <c r="H94" s="37"/>
      <c r="I94" s="38">
        <v>0</v>
      </c>
      <c r="J94" s="38">
        <v>61972956</v>
      </c>
      <c r="K94" s="38">
        <v>15974703</v>
      </c>
      <c r="L94" s="37">
        <v>2044914</v>
      </c>
      <c r="M94" s="37"/>
      <c r="N94" s="38">
        <v>5119397</v>
      </c>
      <c r="O94" s="38">
        <v>23342243</v>
      </c>
      <c r="P94" s="38">
        <v>0</v>
      </c>
      <c r="Q94" s="37">
        <v>838689</v>
      </c>
      <c r="R94" s="37"/>
      <c r="S94" s="38">
        <v>20752757</v>
      </c>
      <c r="T94" s="39">
        <v>227420</v>
      </c>
      <c r="U94" s="39">
        <v>20980177</v>
      </c>
    </row>
    <row r="95" spans="1:21">
      <c r="A95" s="35">
        <v>31301</v>
      </c>
      <c r="B95" s="36" t="s">
        <v>81</v>
      </c>
      <c r="C95" s="41">
        <v>2.3729999999999999E-4</v>
      </c>
      <c r="D95" s="41">
        <v>1.9369999999999999E-4</v>
      </c>
      <c r="E95" s="37">
        <v>261806.38999999998</v>
      </c>
      <c r="F95" s="37">
        <v>713823</v>
      </c>
      <c r="G95" s="37">
        <v>2181032</v>
      </c>
      <c r="H95" s="37"/>
      <c r="I95" s="38">
        <v>0</v>
      </c>
      <c r="J95" s="38">
        <v>1247820</v>
      </c>
      <c r="K95" s="38">
        <v>321649</v>
      </c>
      <c r="L95" s="37">
        <v>166752</v>
      </c>
      <c r="M95" s="37"/>
      <c r="N95" s="38">
        <v>103079</v>
      </c>
      <c r="O95" s="38">
        <v>469994</v>
      </c>
      <c r="P95" s="38">
        <v>0</v>
      </c>
      <c r="Q95" s="37">
        <v>0</v>
      </c>
      <c r="R95" s="37"/>
      <c r="S95" s="38">
        <v>417855</v>
      </c>
      <c r="T95" s="39">
        <v>56215</v>
      </c>
      <c r="U95" s="39">
        <v>474070</v>
      </c>
    </row>
    <row r="96" spans="1:21">
      <c r="A96" s="35">
        <v>31320</v>
      </c>
      <c r="B96" s="36" t="s">
        <v>82</v>
      </c>
      <c r="C96" s="41">
        <v>2.2084000000000001E-3</v>
      </c>
      <c r="D96" s="41">
        <v>2.2095000000000001E-3</v>
      </c>
      <c r="E96" s="37">
        <v>2577748.19</v>
      </c>
      <c r="F96" s="37">
        <v>8142445</v>
      </c>
      <c r="G96" s="37">
        <v>20297477</v>
      </c>
      <c r="H96" s="37"/>
      <c r="I96" s="38">
        <v>0</v>
      </c>
      <c r="J96" s="38">
        <v>11612666</v>
      </c>
      <c r="K96" s="38">
        <v>2993385</v>
      </c>
      <c r="L96" s="37">
        <v>0</v>
      </c>
      <c r="M96" s="37"/>
      <c r="N96" s="38">
        <v>959287</v>
      </c>
      <c r="O96" s="38">
        <v>4373935</v>
      </c>
      <c r="P96" s="38">
        <v>0</v>
      </c>
      <c r="Q96" s="37">
        <v>538165</v>
      </c>
      <c r="R96" s="37"/>
      <c r="S96" s="38">
        <v>3888710</v>
      </c>
      <c r="T96" s="39">
        <v>-231373</v>
      </c>
      <c r="U96" s="39">
        <v>3657337</v>
      </c>
    </row>
    <row r="97" spans="1:21">
      <c r="A97" s="35">
        <v>31400</v>
      </c>
      <c r="B97" s="36" t="s">
        <v>83</v>
      </c>
      <c r="C97" s="41">
        <v>4.731E-3</v>
      </c>
      <c r="D97" s="41">
        <v>4.7343000000000003E-3</v>
      </c>
      <c r="E97" s="37">
        <v>5877573.2699999996</v>
      </c>
      <c r="F97" s="37">
        <v>17446833</v>
      </c>
      <c r="G97" s="37">
        <v>43482777</v>
      </c>
      <c r="H97" s="37"/>
      <c r="I97" s="38">
        <v>0</v>
      </c>
      <c r="J97" s="38">
        <v>24877524</v>
      </c>
      <c r="K97" s="38">
        <v>6412653</v>
      </c>
      <c r="L97" s="37">
        <v>0</v>
      </c>
      <c r="M97" s="37"/>
      <c r="N97" s="38">
        <v>2055057</v>
      </c>
      <c r="O97" s="38">
        <v>9370171</v>
      </c>
      <c r="P97" s="38">
        <v>0</v>
      </c>
      <c r="Q97" s="37">
        <v>422982</v>
      </c>
      <c r="R97" s="37"/>
      <c r="S97" s="38">
        <v>8330685</v>
      </c>
      <c r="T97" s="39">
        <v>-192193</v>
      </c>
      <c r="U97" s="39">
        <v>8138493</v>
      </c>
    </row>
    <row r="98" spans="1:21">
      <c r="A98" s="35">
        <v>31405</v>
      </c>
      <c r="B98" s="36" t="s">
        <v>84</v>
      </c>
      <c r="C98" s="41">
        <v>9.4410000000000002E-4</v>
      </c>
      <c r="D98" s="41">
        <v>9.8060000000000009E-4</v>
      </c>
      <c r="E98" s="37">
        <v>1348309.2700000003</v>
      </c>
      <c r="F98" s="37">
        <v>3613705</v>
      </c>
      <c r="G98" s="37">
        <v>8677254</v>
      </c>
      <c r="H98" s="37"/>
      <c r="I98" s="38">
        <v>0</v>
      </c>
      <c r="J98" s="38">
        <v>4964462</v>
      </c>
      <c r="K98" s="38">
        <v>1279684</v>
      </c>
      <c r="L98" s="37">
        <v>0</v>
      </c>
      <c r="M98" s="37"/>
      <c r="N98" s="38">
        <v>410099</v>
      </c>
      <c r="O98" s="38">
        <v>1869875</v>
      </c>
      <c r="P98" s="38">
        <v>0</v>
      </c>
      <c r="Q98" s="37">
        <v>227378</v>
      </c>
      <c r="R98" s="37"/>
      <c r="S98" s="38">
        <v>1662439</v>
      </c>
      <c r="T98" s="39">
        <v>-95727</v>
      </c>
      <c r="U98" s="39">
        <v>1566713</v>
      </c>
    </row>
    <row r="99" spans="1:21">
      <c r="A99" s="35">
        <v>31500</v>
      </c>
      <c r="B99" s="36" t="s">
        <v>85</v>
      </c>
      <c r="C99" s="41">
        <v>7.2920000000000005E-4</v>
      </c>
      <c r="D99" s="41">
        <v>7.4350000000000002E-4</v>
      </c>
      <c r="E99" s="37">
        <v>953251.6399999999</v>
      </c>
      <c r="F99" s="37">
        <v>2739945</v>
      </c>
      <c r="G99" s="37">
        <v>6702101</v>
      </c>
      <c r="H99" s="37"/>
      <c r="I99" s="38">
        <v>0</v>
      </c>
      <c r="J99" s="38">
        <v>3834430</v>
      </c>
      <c r="K99" s="38">
        <v>988397</v>
      </c>
      <c r="L99" s="37">
        <v>0</v>
      </c>
      <c r="M99" s="37"/>
      <c r="N99" s="38">
        <v>316751</v>
      </c>
      <c r="O99" s="38">
        <v>1444246</v>
      </c>
      <c r="P99" s="38">
        <v>0</v>
      </c>
      <c r="Q99" s="37">
        <v>126500</v>
      </c>
      <c r="R99" s="37"/>
      <c r="S99" s="38">
        <v>1284028</v>
      </c>
      <c r="T99" s="39">
        <v>-47532</v>
      </c>
      <c r="U99" s="39">
        <v>1236496</v>
      </c>
    </row>
    <row r="100" spans="1:21">
      <c r="A100" s="35">
        <v>31600</v>
      </c>
      <c r="B100" s="36" t="s">
        <v>86</v>
      </c>
      <c r="C100" s="41">
        <v>3.2935999999999998E-3</v>
      </c>
      <c r="D100" s="41">
        <v>3.2607000000000001E-3</v>
      </c>
      <c r="E100" s="37">
        <v>4145193.6500000004</v>
      </c>
      <c r="F100" s="37">
        <v>12016325</v>
      </c>
      <c r="G100" s="37">
        <v>30271586</v>
      </c>
      <c r="H100" s="37"/>
      <c r="I100" s="38">
        <v>0</v>
      </c>
      <c r="J100" s="38">
        <v>17319089</v>
      </c>
      <c r="K100" s="38">
        <v>4464323</v>
      </c>
      <c r="L100" s="37">
        <v>391819</v>
      </c>
      <c r="M100" s="37"/>
      <c r="N100" s="38">
        <v>1430677</v>
      </c>
      <c r="O100" s="38">
        <v>6523271</v>
      </c>
      <c r="P100" s="38">
        <v>0</v>
      </c>
      <c r="Q100" s="37">
        <v>0</v>
      </c>
      <c r="R100" s="37"/>
      <c r="S100" s="38">
        <v>5799608</v>
      </c>
      <c r="T100" s="39">
        <v>177894</v>
      </c>
      <c r="U100" s="39">
        <v>5977502</v>
      </c>
    </row>
    <row r="101" spans="1:21">
      <c r="A101" s="35">
        <v>31601</v>
      </c>
      <c r="B101" s="36" t="s">
        <v>284</v>
      </c>
      <c r="C101" s="41">
        <v>0</v>
      </c>
      <c r="D101" s="41">
        <v>0</v>
      </c>
      <c r="E101" s="37"/>
      <c r="F101" s="37">
        <v>0</v>
      </c>
      <c r="G101" s="37">
        <v>0</v>
      </c>
      <c r="H101" s="37"/>
      <c r="I101" s="38">
        <v>0</v>
      </c>
      <c r="J101" s="38">
        <v>0</v>
      </c>
      <c r="K101" s="38">
        <v>0</v>
      </c>
      <c r="L101" s="37">
        <v>0</v>
      </c>
      <c r="M101" s="37"/>
      <c r="N101" s="38">
        <v>0</v>
      </c>
      <c r="O101" s="38">
        <v>0</v>
      </c>
      <c r="P101" s="38">
        <v>0</v>
      </c>
      <c r="Q101" s="37">
        <v>31472</v>
      </c>
      <c r="R101" s="37"/>
      <c r="S101" s="38">
        <v>0</v>
      </c>
      <c r="T101" s="39">
        <v>-12747</v>
      </c>
      <c r="U101" s="39">
        <v>-12747</v>
      </c>
    </row>
    <row r="102" spans="1:21">
      <c r="A102" s="35">
        <v>31605</v>
      </c>
      <c r="B102" s="36" t="s">
        <v>87</v>
      </c>
      <c r="C102" s="41">
        <v>4.7249999999999999E-4</v>
      </c>
      <c r="D102" s="41">
        <v>4.7429999999999998E-4</v>
      </c>
      <c r="E102" s="37">
        <v>682594.32000000007</v>
      </c>
      <c r="F102" s="37">
        <v>1747889</v>
      </c>
      <c r="G102" s="37">
        <v>4342763</v>
      </c>
      <c r="H102" s="37"/>
      <c r="I102" s="38">
        <v>0</v>
      </c>
      <c r="J102" s="38">
        <v>2484597</v>
      </c>
      <c r="K102" s="38">
        <v>640452</v>
      </c>
      <c r="L102" s="37">
        <v>80559</v>
      </c>
      <c r="M102" s="37"/>
      <c r="N102" s="38">
        <v>205245</v>
      </c>
      <c r="O102" s="38">
        <v>935829</v>
      </c>
      <c r="P102" s="38">
        <v>0</v>
      </c>
      <c r="Q102" s="37">
        <v>9017</v>
      </c>
      <c r="R102" s="37"/>
      <c r="S102" s="38">
        <v>832012.02</v>
      </c>
      <c r="T102" s="39">
        <v>20318</v>
      </c>
      <c r="U102" s="39">
        <v>852330</v>
      </c>
    </row>
    <row r="103" spans="1:21">
      <c r="A103" s="35">
        <v>31700</v>
      </c>
      <c r="B103" s="36" t="s">
        <v>88</v>
      </c>
      <c r="C103" s="41">
        <v>9.8649999999999996E-4</v>
      </c>
      <c r="D103" s="41">
        <v>9.8630000000000007E-4</v>
      </c>
      <c r="E103" s="37">
        <v>1325133.3800000001</v>
      </c>
      <c r="F103" s="37">
        <v>3634711</v>
      </c>
      <c r="G103" s="37">
        <v>9066954</v>
      </c>
      <c r="H103" s="37"/>
      <c r="I103" s="38">
        <v>0</v>
      </c>
      <c r="J103" s="38">
        <v>5187419</v>
      </c>
      <c r="K103" s="38">
        <v>1337155</v>
      </c>
      <c r="L103" s="37">
        <v>205470</v>
      </c>
      <c r="M103" s="37"/>
      <c r="N103" s="38">
        <v>428517</v>
      </c>
      <c r="O103" s="38">
        <v>1953852</v>
      </c>
      <c r="P103" s="38">
        <v>0</v>
      </c>
      <c r="Q103" s="37">
        <v>43026</v>
      </c>
      <c r="R103" s="37"/>
      <c r="S103" s="38">
        <v>1737100</v>
      </c>
      <c r="T103" s="39">
        <v>49355</v>
      </c>
      <c r="U103" s="39">
        <v>1786455</v>
      </c>
    </row>
    <row r="104" spans="1:21">
      <c r="A104" s="35">
        <v>31800</v>
      </c>
      <c r="B104" s="36" t="s">
        <v>89</v>
      </c>
      <c r="C104" s="41">
        <v>6.1303E-3</v>
      </c>
      <c r="D104" s="41">
        <v>6.2585999999999996E-3</v>
      </c>
      <c r="E104" s="37">
        <v>7617114.8900000015</v>
      </c>
      <c r="F104" s="37">
        <v>23064180</v>
      </c>
      <c r="G104" s="37">
        <v>56343790</v>
      </c>
      <c r="H104" s="37"/>
      <c r="I104" s="38">
        <v>0</v>
      </c>
      <c r="J104" s="38">
        <v>32235612</v>
      </c>
      <c r="K104" s="38">
        <v>8309340</v>
      </c>
      <c r="L104" s="37">
        <v>41346</v>
      </c>
      <c r="M104" s="37"/>
      <c r="N104" s="38">
        <v>2662886</v>
      </c>
      <c r="O104" s="38">
        <v>12141611</v>
      </c>
      <c r="P104" s="38">
        <v>0</v>
      </c>
      <c r="Q104" s="37">
        <v>668257</v>
      </c>
      <c r="R104" s="37"/>
      <c r="S104" s="38">
        <v>10794674</v>
      </c>
      <c r="T104" s="39">
        <v>-196815</v>
      </c>
      <c r="U104" s="39">
        <v>10597859</v>
      </c>
    </row>
    <row r="105" spans="1:21">
      <c r="A105" s="35">
        <v>31805</v>
      </c>
      <c r="B105" s="36" t="s">
        <v>90</v>
      </c>
      <c r="C105" s="41">
        <v>1.1666999999999999E-3</v>
      </c>
      <c r="D105" s="41">
        <v>1.1642E-3</v>
      </c>
      <c r="E105" s="37">
        <v>1606789.14</v>
      </c>
      <c r="F105" s="37">
        <v>4290308</v>
      </c>
      <c r="G105" s="37">
        <v>10723178</v>
      </c>
      <c r="H105" s="37"/>
      <c r="I105" s="38">
        <v>0</v>
      </c>
      <c r="J105" s="38">
        <v>6134983</v>
      </c>
      <c r="K105" s="38">
        <v>1581408</v>
      </c>
      <c r="L105" s="37">
        <v>127717</v>
      </c>
      <c r="M105" s="37"/>
      <c r="N105" s="38">
        <v>506792</v>
      </c>
      <c r="O105" s="38">
        <v>2310754</v>
      </c>
      <c r="P105" s="38">
        <v>0</v>
      </c>
      <c r="Q105" s="37">
        <v>129796</v>
      </c>
      <c r="R105" s="37"/>
      <c r="S105" s="38">
        <v>2054409</v>
      </c>
      <c r="T105" s="39">
        <v>-6677</v>
      </c>
      <c r="U105" s="39">
        <v>2047733</v>
      </c>
    </row>
    <row r="106" spans="1:21">
      <c r="A106" s="35">
        <v>31810</v>
      </c>
      <c r="B106" s="36" t="s">
        <v>91</v>
      </c>
      <c r="C106" s="41">
        <v>1.5257999999999999E-3</v>
      </c>
      <c r="D106" s="41">
        <v>1.4873E-3</v>
      </c>
      <c r="E106" s="37">
        <v>1900263.9399999997</v>
      </c>
      <c r="F106" s="37">
        <v>5480995</v>
      </c>
      <c r="G106" s="37">
        <v>14023678</v>
      </c>
      <c r="H106" s="37"/>
      <c r="I106" s="38">
        <v>0</v>
      </c>
      <c r="J106" s="38">
        <v>8023277</v>
      </c>
      <c r="K106" s="38">
        <v>2068152</v>
      </c>
      <c r="L106" s="37">
        <v>103016</v>
      </c>
      <c r="M106" s="37"/>
      <c r="N106" s="38">
        <v>662779</v>
      </c>
      <c r="O106" s="38">
        <v>3021984</v>
      </c>
      <c r="P106" s="38">
        <v>0</v>
      </c>
      <c r="Q106" s="37">
        <v>249459</v>
      </c>
      <c r="R106" s="37"/>
      <c r="S106" s="38">
        <v>2686738</v>
      </c>
      <c r="T106" s="39">
        <v>-103973</v>
      </c>
      <c r="U106" s="39">
        <v>2582765</v>
      </c>
    </row>
    <row r="107" spans="1:21">
      <c r="A107" s="35">
        <v>31820</v>
      </c>
      <c r="B107" s="36" t="s">
        <v>92</v>
      </c>
      <c r="C107" s="41">
        <v>1.3676999999999999E-3</v>
      </c>
      <c r="D107" s="41">
        <v>1.2941999999999999E-3</v>
      </c>
      <c r="E107" s="37">
        <v>1579175.12</v>
      </c>
      <c r="F107" s="37">
        <v>4769383</v>
      </c>
      <c r="G107" s="37">
        <v>12570576</v>
      </c>
      <c r="H107" s="37"/>
      <c r="I107" s="38">
        <v>0</v>
      </c>
      <c r="J107" s="38">
        <v>7191923</v>
      </c>
      <c r="K107" s="38">
        <v>1853854</v>
      </c>
      <c r="L107" s="37">
        <v>187338</v>
      </c>
      <c r="M107" s="37"/>
      <c r="N107" s="38">
        <v>594103</v>
      </c>
      <c r="O107" s="38">
        <v>2708853</v>
      </c>
      <c r="P107" s="38">
        <v>0</v>
      </c>
      <c r="Q107" s="37">
        <v>22402</v>
      </c>
      <c r="R107" s="37"/>
      <c r="S107" s="38">
        <v>2408345</v>
      </c>
      <c r="T107" s="39">
        <v>46481</v>
      </c>
      <c r="U107" s="39">
        <v>2454826</v>
      </c>
    </row>
    <row r="108" spans="1:21">
      <c r="A108" s="35">
        <v>31900</v>
      </c>
      <c r="B108" s="36" t="s">
        <v>93</v>
      </c>
      <c r="C108" s="41">
        <v>3.5163999999999998E-3</v>
      </c>
      <c r="D108" s="41">
        <v>3.5747999999999999E-3</v>
      </c>
      <c r="E108" s="37">
        <v>4335787.4700000007</v>
      </c>
      <c r="F108" s="37">
        <v>13173846</v>
      </c>
      <c r="G108" s="37">
        <v>32319348</v>
      </c>
      <c r="H108" s="37"/>
      <c r="I108" s="38">
        <v>0</v>
      </c>
      <c r="J108" s="38">
        <v>18490662</v>
      </c>
      <c r="K108" s="38">
        <v>4766318</v>
      </c>
      <c r="L108" s="37">
        <v>207860</v>
      </c>
      <c r="M108" s="37"/>
      <c r="N108" s="38">
        <v>1527457</v>
      </c>
      <c r="O108" s="38">
        <v>6964547</v>
      </c>
      <c r="P108" s="38">
        <v>0</v>
      </c>
      <c r="Q108" s="37">
        <v>363990</v>
      </c>
      <c r="R108" s="37"/>
      <c r="S108" s="38">
        <v>6191930</v>
      </c>
      <c r="T108" s="39">
        <v>-38939</v>
      </c>
      <c r="U108" s="39">
        <v>6152992</v>
      </c>
    </row>
    <row r="109" spans="1:21">
      <c r="A109" s="35">
        <v>32000</v>
      </c>
      <c r="B109" s="36" t="s">
        <v>94</v>
      </c>
      <c r="C109" s="41">
        <v>1.4400999999999999E-3</v>
      </c>
      <c r="D109" s="41">
        <v>1.3655E-3</v>
      </c>
      <c r="E109" s="37">
        <v>1776395.42</v>
      </c>
      <c r="F109" s="37">
        <v>5032138</v>
      </c>
      <c r="G109" s="37">
        <v>13236007</v>
      </c>
      <c r="H109" s="37"/>
      <c r="I109" s="38">
        <v>0</v>
      </c>
      <c r="J109" s="38">
        <v>7572632</v>
      </c>
      <c r="K109" s="38">
        <v>1951989</v>
      </c>
      <c r="L109" s="37">
        <v>279209</v>
      </c>
      <c r="M109" s="37"/>
      <c r="N109" s="38">
        <v>625552</v>
      </c>
      <c r="O109" s="38">
        <v>2852248</v>
      </c>
      <c r="P109" s="38">
        <v>0</v>
      </c>
      <c r="Q109" s="37">
        <v>35013</v>
      </c>
      <c r="R109" s="37"/>
      <c r="S109" s="38">
        <v>2535832</v>
      </c>
      <c r="T109" s="39">
        <v>66370</v>
      </c>
      <c r="U109" s="39">
        <v>2602202</v>
      </c>
    </row>
    <row r="110" spans="1:21">
      <c r="A110" s="35">
        <v>32005</v>
      </c>
      <c r="B110" s="36" t="s">
        <v>95</v>
      </c>
      <c r="C110" s="41">
        <v>3.2870000000000002E-4</v>
      </c>
      <c r="D110" s="41">
        <v>3.4200000000000002E-4</v>
      </c>
      <c r="E110" s="37">
        <v>446094.88</v>
      </c>
      <c r="F110" s="37">
        <v>1260338</v>
      </c>
      <c r="G110" s="37">
        <v>3021093</v>
      </c>
      <c r="H110" s="37"/>
      <c r="I110" s="38">
        <v>0</v>
      </c>
      <c r="J110" s="38">
        <v>1728438</v>
      </c>
      <c r="K110" s="38">
        <v>445538</v>
      </c>
      <c r="L110" s="37">
        <v>116428</v>
      </c>
      <c r="M110" s="37"/>
      <c r="N110" s="38">
        <v>142781</v>
      </c>
      <c r="O110" s="38">
        <v>651020</v>
      </c>
      <c r="P110" s="38">
        <v>0</v>
      </c>
      <c r="Q110" s="37">
        <v>24851</v>
      </c>
      <c r="R110" s="37"/>
      <c r="S110" s="38">
        <v>578799</v>
      </c>
      <c r="T110" s="39">
        <v>45414</v>
      </c>
      <c r="U110" s="39">
        <v>624213</v>
      </c>
    </row>
    <row r="111" spans="1:21">
      <c r="A111" s="35">
        <v>32100</v>
      </c>
      <c r="B111" s="36" t="s">
        <v>96</v>
      </c>
      <c r="C111" s="41">
        <v>8.8730000000000005E-4</v>
      </c>
      <c r="D111" s="41">
        <v>9.3099999999999997E-4</v>
      </c>
      <c r="E111" s="37">
        <v>1144657.6499999999</v>
      </c>
      <c r="F111" s="37">
        <v>3430919</v>
      </c>
      <c r="G111" s="37">
        <v>8155204</v>
      </c>
      <c r="H111" s="37"/>
      <c r="I111" s="38">
        <v>0</v>
      </c>
      <c r="J111" s="38">
        <v>4665785</v>
      </c>
      <c r="K111" s="38">
        <v>1202694</v>
      </c>
      <c r="L111" s="37">
        <v>0</v>
      </c>
      <c r="M111" s="37"/>
      <c r="N111" s="38">
        <v>385426</v>
      </c>
      <c r="O111" s="38">
        <v>1757378</v>
      </c>
      <c r="P111" s="38">
        <v>0</v>
      </c>
      <c r="Q111" s="37">
        <v>265622</v>
      </c>
      <c r="R111" s="37"/>
      <c r="S111" s="38">
        <v>1562422</v>
      </c>
      <c r="T111" s="39">
        <v>-93209</v>
      </c>
      <c r="U111" s="39">
        <v>1469213</v>
      </c>
    </row>
    <row r="112" spans="1:21">
      <c r="A112" s="35">
        <v>32200</v>
      </c>
      <c r="B112" s="36" t="s">
        <v>97</v>
      </c>
      <c r="C112" s="41">
        <v>5.4869999999999995E-4</v>
      </c>
      <c r="D112" s="41">
        <v>5.4440000000000001E-4</v>
      </c>
      <c r="E112" s="37">
        <v>690658.81</v>
      </c>
      <c r="F112" s="37">
        <v>2006222</v>
      </c>
      <c r="G112" s="37">
        <v>5043120</v>
      </c>
      <c r="H112" s="37"/>
      <c r="I112" s="38">
        <v>0</v>
      </c>
      <c r="J112" s="38">
        <v>2885288</v>
      </c>
      <c r="K112" s="38">
        <v>743738</v>
      </c>
      <c r="L112" s="37">
        <v>76014</v>
      </c>
      <c r="M112" s="37"/>
      <c r="N112" s="38">
        <v>238345</v>
      </c>
      <c r="O112" s="38">
        <v>1086750</v>
      </c>
      <c r="P112" s="38">
        <v>0</v>
      </c>
      <c r="Q112" s="37">
        <v>0</v>
      </c>
      <c r="R112" s="37"/>
      <c r="S112" s="38">
        <v>966190</v>
      </c>
      <c r="T112" s="39">
        <v>34493</v>
      </c>
      <c r="U112" s="39">
        <v>1000684</v>
      </c>
    </row>
    <row r="113" spans="1:21">
      <c r="A113" s="35">
        <v>32300</v>
      </c>
      <c r="B113" s="36" t="s">
        <v>98</v>
      </c>
      <c r="C113" s="41">
        <v>6.2827999999999998E-3</v>
      </c>
      <c r="D113" s="41">
        <v>6.3115999999999997E-3</v>
      </c>
      <c r="E113" s="37">
        <v>7508107.1500000004</v>
      </c>
      <c r="F113" s="37">
        <v>23259496</v>
      </c>
      <c r="G113" s="37">
        <v>57745422</v>
      </c>
      <c r="H113" s="37"/>
      <c r="I113" s="38">
        <v>0</v>
      </c>
      <c r="J113" s="38">
        <v>33037519</v>
      </c>
      <c r="K113" s="38">
        <v>8516046</v>
      </c>
      <c r="L113" s="37">
        <v>0</v>
      </c>
      <c r="M113" s="37"/>
      <c r="N113" s="38">
        <v>2729129</v>
      </c>
      <c r="O113" s="38">
        <v>12443651</v>
      </c>
      <c r="P113" s="38">
        <v>0</v>
      </c>
      <c r="Q113" s="37">
        <v>1075020</v>
      </c>
      <c r="R113" s="37"/>
      <c r="S113" s="38">
        <v>11063207</v>
      </c>
      <c r="T113" s="39">
        <v>-433060</v>
      </c>
      <c r="U113" s="39">
        <v>10630146</v>
      </c>
    </row>
    <row r="114" spans="1:21">
      <c r="A114" s="35">
        <v>32305</v>
      </c>
      <c r="B114" s="36" t="s">
        <v>99</v>
      </c>
      <c r="C114" s="41">
        <v>6.2580000000000003E-4</v>
      </c>
      <c r="D114" s="41">
        <v>6.3920000000000003E-4</v>
      </c>
      <c r="E114" s="37">
        <v>918561.46999999986</v>
      </c>
      <c r="F114" s="37">
        <v>2355579</v>
      </c>
      <c r="G114" s="37">
        <v>5751748</v>
      </c>
      <c r="H114" s="37"/>
      <c r="I114" s="38">
        <v>0</v>
      </c>
      <c r="J114" s="38">
        <v>3290711</v>
      </c>
      <c r="K114" s="38">
        <v>848243</v>
      </c>
      <c r="L114" s="37">
        <v>286194</v>
      </c>
      <c r="M114" s="37"/>
      <c r="N114" s="38">
        <v>271836</v>
      </c>
      <c r="O114" s="38">
        <v>1239453</v>
      </c>
      <c r="P114" s="38">
        <v>0</v>
      </c>
      <c r="Q114" s="37">
        <v>0</v>
      </c>
      <c r="R114" s="37"/>
      <c r="S114" s="38">
        <v>1101954</v>
      </c>
      <c r="T114" s="39">
        <v>120157</v>
      </c>
      <c r="U114" s="39">
        <v>1222110</v>
      </c>
    </row>
    <row r="115" spans="1:21">
      <c r="A115" s="35">
        <v>32400</v>
      </c>
      <c r="B115" s="36" t="s">
        <v>100</v>
      </c>
      <c r="C115" s="41">
        <v>2.2591999999999998E-3</v>
      </c>
      <c r="D115" s="41">
        <v>2.2606000000000002E-3</v>
      </c>
      <c r="E115" s="37">
        <v>2943165.73</v>
      </c>
      <c r="F115" s="37">
        <v>8330759</v>
      </c>
      <c r="G115" s="37">
        <v>20764382</v>
      </c>
      <c r="H115" s="37"/>
      <c r="I115" s="38">
        <v>0</v>
      </c>
      <c r="J115" s="38">
        <v>11879793</v>
      </c>
      <c r="K115" s="38">
        <v>3062242</v>
      </c>
      <c r="L115" s="37">
        <v>299023</v>
      </c>
      <c r="M115" s="37"/>
      <c r="N115" s="38">
        <v>981354</v>
      </c>
      <c r="O115" s="38">
        <v>4474549</v>
      </c>
      <c r="P115" s="38">
        <v>0</v>
      </c>
      <c r="Q115" s="37">
        <v>212188</v>
      </c>
      <c r="R115" s="37"/>
      <c r="S115" s="38">
        <v>3978162</v>
      </c>
      <c r="T115" s="39">
        <v>-8682</v>
      </c>
      <c r="U115" s="39">
        <v>3969480</v>
      </c>
    </row>
    <row r="116" spans="1:21">
      <c r="A116" s="35">
        <v>32405</v>
      </c>
      <c r="B116" s="36" t="s">
        <v>101</v>
      </c>
      <c r="C116" s="41">
        <v>5.6479999999999996E-4</v>
      </c>
      <c r="D116" s="41">
        <v>5.7660000000000003E-4</v>
      </c>
      <c r="E116" s="37">
        <v>797184.42</v>
      </c>
      <c r="F116" s="37">
        <v>2124885</v>
      </c>
      <c r="G116" s="37">
        <v>5191095</v>
      </c>
      <c r="H116" s="37"/>
      <c r="I116" s="38">
        <v>0</v>
      </c>
      <c r="J116" s="38">
        <v>2969948</v>
      </c>
      <c r="K116" s="38">
        <v>765560</v>
      </c>
      <c r="L116" s="37">
        <v>19827</v>
      </c>
      <c r="M116" s="37"/>
      <c r="N116" s="38">
        <v>245338</v>
      </c>
      <c r="O116" s="38">
        <v>1118637</v>
      </c>
      <c r="P116" s="38">
        <v>0</v>
      </c>
      <c r="Q116" s="37">
        <v>105824</v>
      </c>
      <c r="R116" s="37"/>
      <c r="S116" s="38">
        <v>994541</v>
      </c>
      <c r="T116" s="39">
        <v>-39643</v>
      </c>
      <c r="U116" s="39">
        <v>954898</v>
      </c>
    </row>
    <row r="117" spans="1:21">
      <c r="A117" s="35">
        <v>32410</v>
      </c>
      <c r="B117" s="36" t="s">
        <v>102</v>
      </c>
      <c r="C117" s="41">
        <v>8.92E-4</v>
      </c>
      <c r="D117" s="41">
        <v>8.9840000000000004E-4</v>
      </c>
      <c r="E117" s="37">
        <v>1182060.2000000002</v>
      </c>
      <c r="F117" s="37">
        <v>3310782</v>
      </c>
      <c r="G117" s="37">
        <v>8198401</v>
      </c>
      <c r="H117" s="37"/>
      <c r="I117" s="38">
        <v>0</v>
      </c>
      <c r="J117" s="38">
        <v>4690499</v>
      </c>
      <c r="K117" s="38">
        <v>1209065</v>
      </c>
      <c r="L117" s="37">
        <v>219046</v>
      </c>
      <c r="M117" s="37"/>
      <c r="N117" s="38">
        <v>387468</v>
      </c>
      <c r="O117" s="38">
        <v>1766686.28</v>
      </c>
      <c r="P117" s="38">
        <v>0</v>
      </c>
      <c r="Q117" s="37">
        <v>0</v>
      </c>
      <c r="R117" s="37"/>
      <c r="S117" s="38">
        <v>1570698</v>
      </c>
      <c r="T117" s="39">
        <v>94446</v>
      </c>
      <c r="U117" s="39">
        <v>1665144</v>
      </c>
    </row>
    <row r="118" spans="1:21">
      <c r="A118" s="35">
        <v>32420</v>
      </c>
      <c r="B118" s="36" t="s">
        <v>103</v>
      </c>
      <c r="C118" s="41">
        <v>0</v>
      </c>
      <c r="D118" s="41">
        <v>2.69E-5</v>
      </c>
      <c r="E118" s="37"/>
      <c r="F118" s="37">
        <v>99132</v>
      </c>
      <c r="G118" s="37">
        <v>0</v>
      </c>
      <c r="H118" s="37"/>
      <c r="I118" s="38">
        <v>0</v>
      </c>
      <c r="J118" s="38">
        <v>0</v>
      </c>
      <c r="K118" s="38">
        <v>0</v>
      </c>
      <c r="L118" s="37">
        <v>46024</v>
      </c>
      <c r="M118" s="37"/>
      <c r="N118" s="38">
        <v>0</v>
      </c>
      <c r="O118" s="38">
        <v>0</v>
      </c>
      <c r="P118" s="38">
        <v>0</v>
      </c>
      <c r="Q118" s="37">
        <v>98697</v>
      </c>
      <c r="R118" s="37"/>
      <c r="S118" s="38">
        <v>0</v>
      </c>
      <c r="T118" s="39">
        <v>-3006</v>
      </c>
      <c r="U118" s="39">
        <v>-3006</v>
      </c>
    </row>
    <row r="119" spans="1:21">
      <c r="A119" s="35">
        <v>32500</v>
      </c>
      <c r="B119" s="36" t="s">
        <v>104</v>
      </c>
      <c r="C119" s="41">
        <v>5.0733000000000002E-3</v>
      </c>
      <c r="D119" s="41">
        <v>5.0863999999999996E-3</v>
      </c>
      <c r="E119" s="37">
        <v>6297867.6799999997</v>
      </c>
      <c r="F119" s="37">
        <v>18744391</v>
      </c>
      <c r="G119" s="37">
        <v>46628868</v>
      </c>
      <c r="H119" s="37"/>
      <c r="I119" s="38">
        <v>0</v>
      </c>
      <c r="J119" s="38">
        <v>26677476</v>
      </c>
      <c r="K119" s="38">
        <v>6876625</v>
      </c>
      <c r="L119" s="37">
        <v>0</v>
      </c>
      <c r="M119" s="37"/>
      <c r="N119" s="38">
        <v>2203745</v>
      </c>
      <c r="O119" s="38">
        <v>10048127</v>
      </c>
      <c r="P119" s="38">
        <v>0</v>
      </c>
      <c r="Q119" s="37">
        <v>311856</v>
      </c>
      <c r="R119" s="37"/>
      <c r="S119" s="38">
        <v>8933432</v>
      </c>
      <c r="T119" s="39">
        <v>-121508</v>
      </c>
      <c r="U119" s="39">
        <v>8811924</v>
      </c>
    </row>
    <row r="120" spans="1:21">
      <c r="A120" s="35">
        <v>32505</v>
      </c>
      <c r="B120" s="36" t="s">
        <v>105</v>
      </c>
      <c r="C120" s="41">
        <v>7.2650000000000004E-4</v>
      </c>
      <c r="D120" s="41">
        <v>7.4890000000000004E-4</v>
      </c>
      <c r="E120" s="37">
        <v>938171.16999999993</v>
      </c>
      <c r="F120" s="37">
        <v>2759845</v>
      </c>
      <c r="G120" s="37">
        <v>6677285</v>
      </c>
      <c r="H120" s="37"/>
      <c r="I120" s="38">
        <v>0</v>
      </c>
      <c r="J120" s="38">
        <v>3820233</v>
      </c>
      <c r="K120" s="38">
        <v>984737</v>
      </c>
      <c r="L120" s="37">
        <v>92322</v>
      </c>
      <c r="M120" s="37"/>
      <c r="N120" s="38">
        <v>315578</v>
      </c>
      <c r="O120" s="38">
        <v>1438899</v>
      </c>
      <c r="P120" s="38">
        <v>0</v>
      </c>
      <c r="Q120" s="37">
        <v>122957</v>
      </c>
      <c r="R120" s="37"/>
      <c r="S120" s="38">
        <v>1279274</v>
      </c>
      <c r="T120" s="39">
        <v>-14926</v>
      </c>
      <c r="U120" s="39">
        <v>1264348</v>
      </c>
    </row>
    <row r="121" spans="1:21">
      <c r="A121" s="35">
        <v>32600</v>
      </c>
      <c r="B121" s="36" t="s">
        <v>106</v>
      </c>
      <c r="C121" s="41">
        <v>1.77521E-2</v>
      </c>
      <c r="D121" s="41">
        <v>1.8608900000000001E-2</v>
      </c>
      <c r="E121" s="37">
        <v>22076842.57</v>
      </c>
      <c r="F121" s="37">
        <v>68577481</v>
      </c>
      <c r="G121" s="37">
        <v>163160137</v>
      </c>
      <c r="H121" s="37"/>
      <c r="I121" s="38">
        <v>0</v>
      </c>
      <c r="J121" s="38">
        <v>93347767</v>
      </c>
      <c r="K121" s="38">
        <v>24062155</v>
      </c>
      <c r="L121" s="37">
        <v>0</v>
      </c>
      <c r="M121" s="37"/>
      <c r="N121" s="38">
        <v>7711175</v>
      </c>
      <c r="O121" s="38">
        <v>35159632</v>
      </c>
      <c r="P121" s="38">
        <v>0</v>
      </c>
      <c r="Q121" s="37">
        <v>5883524</v>
      </c>
      <c r="R121" s="37"/>
      <c r="S121" s="38">
        <v>31259176</v>
      </c>
      <c r="T121" s="39">
        <v>-2193616</v>
      </c>
      <c r="U121" s="39">
        <v>29065559</v>
      </c>
    </row>
    <row r="122" spans="1:21">
      <c r="A122" s="35">
        <v>32605</v>
      </c>
      <c r="B122" s="36" t="s">
        <v>107</v>
      </c>
      <c r="C122" s="41">
        <v>2.5571999999999999E-3</v>
      </c>
      <c r="D122" s="41">
        <v>2.5182E-3</v>
      </c>
      <c r="E122" s="37">
        <v>3480031.61</v>
      </c>
      <c r="F122" s="37">
        <v>9280066</v>
      </c>
      <c r="G122" s="37">
        <v>23503310</v>
      </c>
      <c r="H122" s="37"/>
      <c r="I122" s="38">
        <v>0</v>
      </c>
      <c r="J122" s="38">
        <v>13446798</v>
      </c>
      <c r="K122" s="38">
        <v>3466167</v>
      </c>
      <c r="L122" s="37">
        <v>595896</v>
      </c>
      <c r="M122" s="37"/>
      <c r="N122" s="38">
        <v>1110799</v>
      </c>
      <c r="O122" s="38">
        <v>5064765</v>
      </c>
      <c r="P122" s="38">
        <v>0</v>
      </c>
      <c r="Q122" s="37">
        <v>0</v>
      </c>
      <c r="R122" s="37"/>
      <c r="S122" s="38">
        <v>4502902</v>
      </c>
      <c r="T122" s="39">
        <v>217107</v>
      </c>
      <c r="U122" s="39">
        <v>4720009</v>
      </c>
    </row>
    <row r="123" spans="1:21">
      <c r="A123" s="35">
        <v>32700</v>
      </c>
      <c r="B123" s="36" t="s">
        <v>108</v>
      </c>
      <c r="C123" s="41">
        <v>1.5617999999999999E-3</v>
      </c>
      <c r="D123" s="41">
        <v>1.5299000000000001E-3</v>
      </c>
      <c r="E123" s="37">
        <v>1971249.8299999996</v>
      </c>
      <c r="F123" s="37">
        <v>5637984</v>
      </c>
      <c r="G123" s="37">
        <v>14354555</v>
      </c>
      <c r="H123" s="37"/>
      <c r="I123" s="38">
        <v>0</v>
      </c>
      <c r="J123" s="38">
        <v>8212580</v>
      </c>
      <c r="K123" s="38">
        <v>2116948</v>
      </c>
      <c r="L123" s="37">
        <v>335246</v>
      </c>
      <c r="M123" s="37"/>
      <c r="N123" s="38">
        <v>678416</v>
      </c>
      <c r="O123" s="38">
        <v>3093285</v>
      </c>
      <c r="P123" s="38">
        <v>0</v>
      </c>
      <c r="Q123" s="37">
        <v>0</v>
      </c>
      <c r="R123" s="37"/>
      <c r="S123" s="38">
        <v>2750130</v>
      </c>
      <c r="T123" s="39">
        <v>125234</v>
      </c>
      <c r="U123" s="39">
        <v>2875364</v>
      </c>
    </row>
    <row r="124" spans="1:21">
      <c r="A124" s="35">
        <v>32800</v>
      </c>
      <c r="B124" s="36" t="s">
        <v>109</v>
      </c>
      <c r="C124" s="41">
        <v>2.1503999999999998E-3</v>
      </c>
      <c r="D124" s="41">
        <v>2.1009000000000002E-3</v>
      </c>
      <c r="E124" s="37">
        <v>2958483.7099999995</v>
      </c>
      <c r="F124" s="37">
        <v>7742232</v>
      </c>
      <c r="G124" s="37">
        <v>19764397</v>
      </c>
      <c r="H124" s="37"/>
      <c r="I124" s="38">
        <v>0</v>
      </c>
      <c r="J124" s="38">
        <v>11307678</v>
      </c>
      <c r="K124" s="38">
        <v>2914768</v>
      </c>
      <c r="L124" s="37">
        <v>519677</v>
      </c>
      <c r="M124" s="37"/>
      <c r="N124" s="38">
        <v>934093</v>
      </c>
      <c r="O124" s="38">
        <v>4259061</v>
      </c>
      <c r="P124" s="38">
        <v>0</v>
      </c>
      <c r="Q124" s="37">
        <v>0</v>
      </c>
      <c r="R124" s="37"/>
      <c r="S124" s="38">
        <v>3786579</v>
      </c>
      <c r="T124" s="39">
        <v>174785</v>
      </c>
      <c r="U124" s="39">
        <v>3961364</v>
      </c>
    </row>
    <row r="125" spans="1:21">
      <c r="A125" s="35">
        <v>32900</v>
      </c>
      <c r="B125" s="36" t="s">
        <v>110</v>
      </c>
      <c r="C125" s="41">
        <v>6.633E-3</v>
      </c>
      <c r="D125" s="41">
        <v>6.5848E-3</v>
      </c>
      <c r="E125" s="37">
        <v>8107247.4899999984</v>
      </c>
      <c r="F125" s="37">
        <v>24266292</v>
      </c>
      <c r="G125" s="37">
        <v>60964122</v>
      </c>
      <c r="H125" s="37"/>
      <c r="I125" s="38">
        <v>0</v>
      </c>
      <c r="J125" s="38">
        <v>34879014</v>
      </c>
      <c r="K125" s="38">
        <v>8990726</v>
      </c>
      <c r="L125" s="37">
        <v>32332</v>
      </c>
      <c r="M125" s="37"/>
      <c r="N125" s="38">
        <v>2881249</v>
      </c>
      <c r="O125" s="38">
        <v>13137253</v>
      </c>
      <c r="P125" s="38">
        <v>0</v>
      </c>
      <c r="Q125" s="37">
        <v>379780</v>
      </c>
      <c r="R125" s="37"/>
      <c r="S125" s="38">
        <v>11679864</v>
      </c>
      <c r="T125" s="39">
        <v>-175635</v>
      </c>
      <c r="U125" s="39">
        <v>11504229</v>
      </c>
    </row>
    <row r="126" spans="1:21">
      <c r="A126" s="35">
        <v>32901</v>
      </c>
      <c r="B126" s="36" t="s">
        <v>285</v>
      </c>
      <c r="C126" s="41">
        <v>1.9560000000000001E-4</v>
      </c>
      <c r="D126" s="41">
        <v>1.707E-4</v>
      </c>
      <c r="E126" s="37">
        <v>201794.83999999997</v>
      </c>
      <c r="F126" s="37">
        <v>629063</v>
      </c>
      <c r="G126" s="37">
        <v>1797766</v>
      </c>
      <c r="H126" s="37"/>
      <c r="I126" s="38">
        <v>0</v>
      </c>
      <c r="J126" s="38">
        <v>1028544</v>
      </c>
      <c r="K126" s="38">
        <v>265127</v>
      </c>
      <c r="L126" s="37">
        <v>537559</v>
      </c>
      <c r="M126" s="37"/>
      <c r="N126" s="38">
        <v>84965</v>
      </c>
      <c r="O126" s="38">
        <v>387403</v>
      </c>
      <c r="P126" s="38">
        <v>0</v>
      </c>
      <c r="Q126" s="37">
        <v>0</v>
      </c>
      <c r="R126" s="37"/>
      <c r="S126" s="38">
        <v>344427</v>
      </c>
      <c r="T126" s="39">
        <v>208399</v>
      </c>
      <c r="U126" s="39">
        <v>552826</v>
      </c>
    </row>
    <row r="127" spans="1:21">
      <c r="A127" s="35">
        <v>32905</v>
      </c>
      <c r="B127" s="36" t="s">
        <v>111</v>
      </c>
      <c r="C127" s="41">
        <v>9.3849999999999999E-4</v>
      </c>
      <c r="D127" s="41">
        <v>9.433E-4</v>
      </c>
      <c r="E127" s="37">
        <v>1254575.6900000002</v>
      </c>
      <c r="F127" s="37">
        <v>3476247</v>
      </c>
      <c r="G127" s="37">
        <v>8625784</v>
      </c>
      <c r="H127" s="37"/>
      <c r="I127" s="38">
        <v>0</v>
      </c>
      <c r="J127" s="38">
        <v>4935015</v>
      </c>
      <c r="K127" s="38">
        <v>1272094</v>
      </c>
      <c r="L127" s="37">
        <v>30318</v>
      </c>
      <c r="M127" s="37"/>
      <c r="N127" s="38">
        <v>407667</v>
      </c>
      <c r="O127" s="38">
        <v>1858784</v>
      </c>
      <c r="P127" s="38">
        <v>0</v>
      </c>
      <c r="Q127" s="37">
        <v>254259</v>
      </c>
      <c r="R127" s="37"/>
      <c r="S127" s="38">
        <v>1652578</v>
      </c>
      <c r="T127" s="39">
        <v>-95614</v>
      </c>
      <c r="U127" s="39">
        <v>1556964</v>
      </c>
    </row>
    <row r="128" spans="1:21">
      <c r="A128" s="35">
        <v>32910</v>
      </c>
      <c r="B128" s="36" t="s">
        <v>112</v>
      </c>
      <c r="C128" s="41">
        <v>1.2221000000000001E-3</v>
      </c>
      <c r="D128" s="41">
        <v>1.2444999999999999E-3</v>
      </c>
      <c r="E128" s="37">
        <v>1563319.5600000003</v>
      </c>
      <c r="F128" s="37">
        <v>4586229</v>
      </c>
      <c r="G128" s="37">
        <v>11232361</v>
      </c>
      <c r="H128" s="37"/>
      <c r="I128" s="38">
        <v>0</v>
      </c>
      <c r="J128" s="38">
        <v>6426299</v>
      </c>
      <c r="K128" s="38">
        <v>1656500</v>
      </c>
      <c r="L128" s="37">
        <v>0</v>
      </c>
      <c r="M128" s="37"/>
      <c r="N128" s="38">
        <v>530857</v>
      </c>
      <c r="O128" s="38">
        <v>2420479</v>
      </c>
      <c r="P128" s="38">
        <v>0</v>
      </c>
      <c r="Q128" s="37">
        <v>266053</v>
      </c>
      <c r="R128" s="37"/>
      <c r="S128" s="38">
        <v>2151962</v>
      </c>
      <c r="T128" s="39">
        <v>-100976</v>
      </c>
      <c r="U128" s="39">
        <v>2050986</v>
      </c>
    </row>
    <row r="129" spans="1:21">
      <c r="A129" s="35">
        <v>32920</v>
      </c>
      <c r="B129" s="36" t="s">
        <v>113</v>
      </c>
      <c r="C129" s="41">
        <v>1.0083E-3</v>
      </c>
      <c r="D129" s="41">
        <v>1.0342000000000001E-3</v>
      </c>
      <c r="E129" s="37">
        <v>1250999.8600000001</v>
      </c>
      <c r="F129" s="37">
        <v>3811232</v>
      </c>
      <c r="G129" s="37">
        <v>9267319</v>
      </c>
      <c r="H129" s="37"/>
      <c r="I129" s="38">
        <v>0</v>
      </c>
      <c r="J129" s="38">
        <v>5302052</v>
      </c>
      <c r="K129" s="38">
        <v>1366704</v>
      </c>
      <c r="L129" s="37">
        <v>56423</v>
      </c>
      <c r="M129" s="37"/>
      <c r="N129" s="38">
        <v>437986</v>
      </c>
      <c r="O129" s="38">
        <v>1997029</v>
      </c>
      <c r="P129" s="38">
        <v>0</v>
      </c>
      <c r="Q129" s="37">
        <v>245712</v>
      </c>
      <c r="R129" s="37"/>
      <c r="S129" s="38">
        <v>1775487</v>
      </c>
      <c r="T129" s="39">
        <v>-84263</v>
      </c>
      <c r="U129" s="39">
        <v>1691224</v>
      </c>
    </row>
    <row r="130" spans="1:21">
      <c r="A130" s="35">
        <v>33000</v>
      </c>
      <c r="B130" s="36" t="s">
        <v>114</v>
      </c>
      <c r="C130" s="41">
        <v>2.5539E-3</v>
      </c>
      <c r="D130" s="41">
        <v>2.5566999999999999E-3</v>
      </c>
      <c r="E130" s="37">
        <v>3038235.93</v>
      </c>
      <c r="F130" s="37">
        <v>9421946</v>
      </c>
      <c r="G130" s="37">
        <v>23472979</v>
      </c>
      <c r="H130" s="37"/>
      <c r="I130" s="38">
        <v>0</v>
      </c>
      <c r="J130" s="38">
        <v>13429446</v>
      </c>
      <c r="K130" s="38">
        <v>3461694</v>
      </c>
      <c r="L130" s="37">
        <v>0</v>
      </c>
      <c r="M130" s="37"/>
      <c r="N130" s="38">
        <v>1109366</v>
      </c>
      <c r="O130" s="38">
        <v>5058229</v>
      </c>
      <c r="P130" s="38">
        <v>0</v>
      </c>
      <c r="Q130" s="37">
        <v>374154</v>
      </c>
      <c r="R130" s="37"/>
      <c r="S130" s="38">
        <v>4497091</v>
      </c>
      <c r="T130" s="39">
        <v>-143725</v>
      </c>
      <c r="U130" s="39">
        <v>4353366</v>
      </c>
    </row>
    <row r="131" spans="1:21">
      <c r="A131" s="35">
        <v>33001</v>
      </c>
      <c r="B131" s="36" t="s">
        <v>115</v>
      </c>
      <c r="C131" s="41">
        <v>7.1699999999999995E-5</v>
      </c>
      <c r="D131" s="41">
        <v>6.0399999999999998E-5</v>
      </c>
      <c r="E131" s="37">
        <v>81123.91</v>
      </c>
      <c r="F131" s="37">
        <v>222586</v>
      </c>
      <c r="G131" s="37">
        <v>658997</v>
      </c>
      <c r="H131" s="37"/>
      <c r="I131" s="38">
        <v>0</v>
      </c>
      <c r="J131" s="38">
        <v>377028</v>
      </c>
      <c r="K131" s="38">
        <v>97186</v>
      </c>
      <c r="L131" s="37">
        <v>127277</v>
      </c>
      <c r="M131" s="37"/>
      <c r="N131" s="38">
        <v>31145</v>
      </c>
      <c r="O131" s="38">
        <v>142008</v>
      </c>
      <c r="P131" s="38">
        <v>0</v>
      </c>
      <c r="Q131" s="37">
        <v>0</v>
      </c>
      <c r="R131" s="37"/>
      <c r="S131" s="38">
        <v>126255</v>
      </c>
      <c r="T131" s="39">
        <v>54629</v>
      </c>
      <c r="U131" s="39">
        <v>180883</v>
      </c>
    </row>
    <row r="132" spans="1:21">
      <c r="A132" s="35">
        <v>33027</v>
      </c>
      <c r="B132" s="36" t="s">
        <v>116</v>
      </c>
      <c r="C132" s="41">
        <v>2.377E-4</v>
      </c>
      <c r="D132" s="41">
        <v>1.9379999999999999E-4</v>
      </c>
      <c r="E132" s="37">
        <v>250770.05</v>
      </c>
      <c r="F132" s="37">
        <v>714191</v>
      </c>
      <c r="G132" s="37">
        <v>2184709</v>
      </c>
      <c r="H132" s="37"/>
      <c r="I132" s="38">
        <v>0</v>
      </c>
      <c r="J132" s="38">
        <v>1249923</v>
      </c>
      <c r="K132" s="38">
        <v>322191</v>
      </c>
      <c r="L132" s="37">
        <v>322789</v>
      </c>
      <c r="M132" s="37"/>
      <c r="N132" s="38">
        <v>103252</v>
      </c>
      <c r="O132" s="38">
        <v>470786</v>
      </c>
      <c r="P132" s="38">
        <v>0</v>
      </c>
      <c r="Q132" s="37">
        <v>0</v>
      </c>
      <c r="R132" s="37"/>
      <c r="S132" s="38">
        <v>418559</v>
      </c>
      <c r="T132" s="39">
        <v>125184</v>
      </c>
      <c r="U132" s="39">
        <v>543743</v>
      </c>
    </row>
    <row r="133" spans="1:21">
      <c r="A133" s="35">
        <v>33100</v>
      </c>
      <c r="B133" s="36" t="s">
        <v>117</v>
      </c>
      <c r="C133" s="41">
        <v>3.6789000000000001E-3</v>
      </c>
      <c r="D133" s="41">
        <v>3.6050000000000001E-3</v>
      </c>
      <c r="E133" s="37">
        <v>4595070.8599999994</v>
      </c>
      <c r="F133" s="37">
        <v>13285139</v>
      </c>
      <c r="G133" s="37">
        <v>33812891</v>
      </c>
      <c r="H133" s="37"/>
      <c r="I133" s="38">
        <v>0</v>
      </c>
      <c r="J133" s="38">
        <v>19345154</v>
      </c>
      <c r="K133" s="38">
        <v>4986580</v>
      </c>
      <c r="L133" s="37">
        <v>994968</v>
      </c>
      <c r="M133" s="37"/>
      <c r="N133" s="38">
        <v>1598044</v>
      </c>
      <c r="O133" s="38">
        <v>7286393</v>
      </c>
      <c r="P133" s="38">
        <v>0</v>
      </c>
      <c r="Q133" s="37">
        <v>0</v>
      </c>
      <c r="R133" s="37"/>
      <c r="S133" s="38">
        <v>6478072</v>
      </c>
      <c r="T133" s="39">
        <v>421432</v>
      </c>
      <c r="U133" s="39">
        <v>6899504</v>
      </c>
    </row>
    <row r="134" spans="1:21">
      <c r="A134" s="35">
        <v>33105</v>
      </c>
      <c r="B134" s="36" t="s">
        <v>118</v>
      </c>
      <c r="C134" s="41">
        <v>3.9419999999999999E-4</v>
      </c>
      <c r="D134" s="41">
        <v>4.281E-4</v>
      </c>
      <c r="E134" s="37">
        <v>531748.04</v>
      </c>
      <c r="F134" s="37">
        <v>1577633</v>
      </c>
      <c r="G134" s="37">
        <v>3623105</v>
      </c>
      <c r="H134" s="37"/>
      <c r="I134" s="38">
        <v>0</v>
      </c>
      <c r="J134" s="38">
        <v>2072864</v>
      </c>
      <c r="K134" s="38">
        <v>534320</v>
      </c>
      <c r="L134" s="37">
        <v>0</v>
      </c>
      <c r="M134" s="37"/>
      <c r="N134" s="38">
        <v>171233</v>
      </c>
      <c r="O134" s="38">
        <v>780749</v>
      </c>
      <c r="P134" s="38">
        <v>0</v>
      </c>
      <c r="Q134" s="37">
        <v>187955</v>
      </c>
      <c r="R134" s="37"/>
      <c r="S134" s="38">
        <v>694136</v>
      </c>
      <c r="T134" s="39">
        <v>-65525</v>
      </c>
      <c r="U134" s="39">
        <v>628610</v>
      </c>
    </row>
    <row r="135" spans="1:21">
      <c r="A135" s="35">
        <v>33200</v>
      </c>
      <c r="B135" s="36" t="s">
        <v>119</v>
      </c>
      <c r="C135" s="41">
        <v>1.57856E-2</v>
      </c>
      <c r="D135" s="41">
        <v>1.54092E-2</v>
      </c>
      <c r="E135" s="37">
        <v>18831502.330000002</v>
      </c>
      <c r="F135" s="37">
        <v>56785953</v>
      </c>
      <c r="G135" s="37">
        <v>145085971</v>
      </c>
      <c r="H135" s="37"/>
      <c r="I135" s="38">
        <v>0</v>
      </c>
      <c r="J135" s="38">
        <v>83007110</v>
      </c>
      <c r="K135" s="38">
        <v>21396655</v>
      </c>
      <c r="L135" s="37">
        <v>1631592</v>
      </c>
      <c r="M135" s="37"/>
      <c r="N135" s="38">
        <v>6856965</v>
      </c>
      <c r="O135" s="38">
        <v>31264802</v>
      </c>
      <c r="P135" s="38">
        <v>0</v>
      </c>
      <c r="Q135" s="37">
        <v>683251</v>
      </c>
      <c r="R135" s="37"/>
      <c r="S135" s="38">
        <v>27796421</v>
      </c>
      <c r="T135" s="39">
        <v>210066</v>
      </c>
      <c r="U135" s="39">
        <v>28006487</v>
      </c>
    </row>
    <row r="136" spans="1:21">
      <c r="A136" s="35">
        <v>33202</v>
      </c>
      <c r="B136" s="36" t="s">
        <v>120</v>
      </c>
      <c r="C136" s="41">
        <v>1.8359999999999999E-4</v>
      </c>
      <c r="D136" s="41">
        <v>1.5779999999999999E-4</v>
      </c>
      <c r="E136" s="37">
        <v>211201.21000000002</v>
      </c>
      <c r="F136" s="37">
        <v>581524</v>
      </c>
      <c r="G136" s="37">
        <v>1687474</v>
      </c>
      <c r="H136" s="37"/>
      <c r="I136" s="38">
        <v>0</v>
      </c>
      <c r="J136" s="38">
        <v>965444</v>
      </c>
      <c r="K136" s="38">
        <v>248861</v>
      </c>
      <c r="L136" s="37">
        <v>114579</v>
      </c>
      <c r="M136" s="37"/>
      <c r="N136" s="38">
        <v>79752</v>
      </c>
      <c r="O136" s="38">
        <v>363636</v>
      </c>
      <c r="P136" s="38">
        <v>0</v>
      </c>
      <c r="Q136" s="37">
        <v>0</v>
      </c>
      <c r="R136" s="37"/>
      <c r="S136" s="38">
        <v>323296</v>
      </c>
      <c r="T136" s="39">
        <v>41498</v>
      </c>
      <c r="U136" s="39">
        <v>364794</v>
      </c>
    </row>
    <row r="137" spans="1:21">
      <c r="A137" s="35">
        <v>33203</v>
      </c>
      <c r="B137" s="36" t="s">
        <v>121</v>
      </c>
      <c r="C137" s="41">
        <v>1.3540000000000001E-4</v>
      </c>
      <c r="D137" s="41">
        <v>1.3689999999999999E-4</v>
      </c>
      <c r="E137" s="37">
        <v>129371.63</v>
      </c>
      <c r="F137" s="37">
        <v>504504</v>
      </c>
      <c r="G137" s="37">
        <v>1244466</v>
      </c>
      <c r="H137" s="37"/>
      <c r="I137" s="38">
        <v>0</v>
      </c>
      <c r="J137" s="38">
        <v>711988</v>
      </c>
      <c r="K137" s="38">
        <v>183528</v>
      </c>
      <c r="L137" s="37">
        <v>38777</v>
      </c>
      <c r="M137" s="37"/>
      <c r="N137" s="38">
        <v>58815</v>
      </c>
      <c r="O137" s="38">
        <v>268172</v>
      </c>
      <c r="P137" s="38">
        <v>0</v>
      </c>
      <c r="Q137" s="37">
        <v>38583</v>
      </c>
      <c r="R137" s="37"/>
      <c r="S137" s="38">
        <v>238422</v>
      </c>
      <c r="T137" s="39">
        <v>4244</v>
      </c>
      <c r="U137" s="39">
        <v>242666</v>
      </c>
    </row>
    <row r="138" spans="1:21">
      <c r="A138" s="35">
        <v>33204</v>
      </c>
      <c r="B138" s="36" t="s">
        <v>122</v>
      </c>
      <c r="C138" s="41">
        <v>4.4210000000000001E-4</v>
      </c>
      <c r="D138" s="41">
        <v>4.1550000000000002E-4</v>
      </c>
      <c r="E138" s="37">
        <v>463866.53</v>
      </c>
      <c r="F138" s="37">
        <v>1531200</v>
      </c>
      <c r="G138" s="37">
        <v>4063356</v>
      </c>
      <c r="H138" s="37"/>
      <c r="I138" s="38">
        <v>0</v>
      </c>
      <c r="J138" s="38">
        <v>2324742</v>
      </c>
      <c r="K138" s="38">
        <v>599246</v>
      </c>
      <c r="L138" s="37">
        <v>16495</v>
      </c>
      <c r="M138" s="37"/>
      <c r="N138" s="38">
        <v>192040</v>
      </c>
      <c r="O138" s="38">
        <v>875619</v>
      </c>
      <c r="P138" s="38">
        <v>0</v>
      </c>
      <c r="Q138" s="37">
        <v>34590</v>
      </c>
      <c r="R138" s="37"/>
      <c r="S138" s="38">
        <v>778482</v>
      </c>
      <c r="T138" s="39">
        <v>-13666</v>
      </c>
      <c r="U138" s="39">
        <v>764816</v>
      </c>
    </row>
    <row r="139" spans="1:21">
      <c r="A139" s="35">
        <v>33205</v>
      </c>
      <c r="B139" s="36" t="s">
        <v>123</v>
      </c>
      <c r="C139" s="41">
        <v>1.2955E-3</v>
      </c>
      <c r="D139" s="41">
        <v>1.2324E-3</v>
      </c>
      <c r="E139" s="37">
        <v>1674309.3800000001</v>
      </c>
      <c r="F139" s="37">
        <v>4541638</v>
      </c>
      <c r="G139" s="37">
        <v>11906983</v>
      </c>
      <c r="H139" s="37"/>
      <c r="I139" s="38">
        <v>0</v>
      </c>
      <c r="J139" s="38">
        <v>6812266</v>
      </c>
      <c r="K139" s="38">
        <v>1755991</v>
      </c>
      <c r="L139" s="37">
        <v>307018</v>
      </c>
      <c r="M139" s="37"/>
      <c r="N139" s="38">
        <v>562741</v>
      </c>
      <c r="O139" s="38">
        <v>2565854</v>
      </c>
      <c r="P139" s="38">
        <v>0</v>
      </c>
      <c r="Q139" s="37">
        <v>0</v>
      </c>
      <c r="R139" s="37"/>
      <c r="S139" s="38">
        <v>2281210</v>
      </c>
      <c r="T139" s="39">
        <v>97447</v>
      </c>
      <c r="U139" s="39">
        <v>2378656</v>
      </c>
    </row>
    <row r="140" spans="1:21">
      <c r="A140" s="35">
        <v>33206</v>
      </c>
      <c r="B140" s="36" t="s">
        <v>124</v>
      </c>
      <c r="C140" s="41">
        <v>1.032E-4</v>
      </c>
      <c r="D140" s="41">
        <v>1.032E-4</v>
      </c>
      <c r="E140" s="37">
        <v>117887.69</v>
      </c>
      <c r="F140" s="37">
        <v>380312</v>
      </c>
      <c r="G140" s="37">
        <v>948515</v>
      </c>
      <c r="H140" s="37"/>
      <c r="I140" s="38">
        <v>0</v>
      </c>
      <c r="J140" s="38">
        <v>542668</v>
      </c>
      <c r="K140" s="38">
        <v>139883</v>
      </c>
      <c r="L140" s="37">
        <v>25894</v>
      </c>
      <c r="M140" s="37"/>
      <c r="N140" s="38">
        <v>44828</v>
      </c>
      <c r="O140" s="38">
        <v>204397</v>
      </c>
      <c r="P140" s="38">
        <v>0</v>
      </c>
      <c r="Q140" s="37">
        <v>10418</v>
      </c>
      <c r="R140" s="37"/>
      <c r="S140" s="38">
        <v>181722</v>
      </c>
      <c r="T140" s="39">
        <v>10105</v>
      </c>
      <c r="U140" s="39">
        <v>191827</v>
      </c>
    </row>
    <row r="141" spans="1:21">
      <c r="A141" s="35">
        <v>33207</v>
      </c>
      <c r="B141" s="36" t="s">
        <v>343</v>
      </c>
      <c r="C141" s="41">
        <v>2.231E-4</v>
      </c>
      <c r="D141" s="41">
        <v>1.02E-4</v>
      </c>
      <c r="E141" s="37">
        <v>224821.17</v>
      </c>
      <c r="F141" s="37">
        <v>375890</v>
      </c>
      <c r="G141" s="37">
        <v>2050519</v>
      </c>
      <c r="H141" s="37"/>
      <c r="I141" s="38">
        <v>0</v>
      </c>
      <c r="J141" s="38">
        <v>1173151</v>
      </c>
      <c r="K141" s="38">
        <v>302402</v>
      </c>
      <c r="L141" s="37">
        <v>672464</v>
      </c>
      <c r="M141" s="37"/>
      <c r="N141" s="38">
        <v>96910</v>
      </c>
      <c r="O141" s="38">
        <v>441870</v>
      </c>
      <c r="P141" s="38">
        <v>0</v>
      </c>
      <c r="Q141" s="37">
        <v>0</v>
      </c>
      <c r="R141" s="37"/>
      <c r="S141" s="38">
        <v>392851</v>
      </c>
      <c r="T141" s="39">
        <v>221127</v>
      </c>
      <c r="U141" s="39">
        <v>613977</v>
      </c>
    </row>
    <row r="142" spans="1:21">
      <c r="A142" s="35">
        <v>33208</v>
      </c>
      <c r="B142" s="36" t="s">
        <v>344</v>
      </c>
      <c r="C142" s="41">
        <v>3.6999999999999998E-5</v>
      </c>
      <c r="D142" s="41">
        <v>3.2299999999999999E-5</v>
      </c>
      <c r="E142" s="37"/>
      <c r="F142" s="37">
        <v>119032</v>
      </c>
      <c r="G142" s="37">
        <v>340068</v>
      </c>
      <c r="H142" s="37"/>
      <c r="I142" s="38">
        <v>0</v>
      </c>
      <c r="J142" s="38">
        <v>194561</v>
      </c>
      <c r="K142" s="38">
        <v>50152</v>
      </c>
      <c r="L142" s="37">
        <v>94103</v>
      </c>
      <c r="M142" s="37"/>
      <c r="N142" s="38">
        <v>16072</v>
      </c>
      <c r="O142" s="38">
        <v>73281.83</v>
      </c>
      <c r="P142" s="38">
        <v>0</v>
      </c>
      <c r="Q142" s="37">
        <v>20135</v>
      </c>
      <c r="R142" s="37"/>
      <c r="S142" s="38">
        <v>65152</v>
      </c>
      <c r="T142" s="39">
        <v>30285</v>
      </c>
      <c r="U142" s="39">
        <v>95438</v>
      </c>
    </row>
    <row r="143" spans="1:21">
      <c r="A143" s="35">
        <v>33209</v>
      </c>
      <c r="B143" s="36" t="s">
        <v>345</v>
      </c>
      <c r="C143" s="41">
        <v>6.5599999999999995E-5</v>
      </c>
      <c r="D143" s="41">
        <v>5.7000000000000003E-5</v>
      </c>
      <c r="E143" s="37">
        <v>73590.16</v>
      </c>
      <c r="F143" s="37">
        <v>210056</v>
      </c>
      <c r="G143" s="37">
        <v>602932</v>
      </c>
      <c r="H143" s="37"/>
      <c r="I143" s="38">
        <v>0</v>
      </c>
      <c r="J143" s="38">
        <v>344951</v>
      </c>
      <c r="K143" s="38">
        <v>88918</v>
      </c>
      <c r="L143" s="37">
        <v>187728</v>
      </c>
      <c r="M143" s="37"/>
      <c r="N143" s="38">
        <v>28495</v>
      </c>
      <c r="O143" s="38">
        <v>129927</v>
      </c>
      <c r="P143" s="38">
        <v>0</v>
      </c>
      <c r="Q143" s="37">
        <v>0</v>
      </c>
      <c r="R143" s="37"/>
      <c r="S143" s="38">
        <v>115513</v>
      </c>
      <c r="T143" s="39">
        <v>69759</v>
      </c>
      <c r="U143" s="39">
        <v>185272</v>
      </c>
    </row>
    <row r="144" spans="1:21">
      <c r="A144" s="35">
        <v>33300</v>
      </c>
      <c r="B144" s="36" t="s">
        <v>125</v>
      </c>
      <c r="C144" s="41">
        <v>2.2869000000000001E-3</v>
      </c>
      <c r="D144" s="41">
        <v>2.2807000000000001E-3</v>
      </c>
      <c r="E144" s="37">
        <v>2814395.46</v>
      </c>
      <c r="F144" s="37">
        <v>8404831</v>
      </c>
      <c r="G144" s="37">
        <v>21018973</v>
      </c>
      <c r="H144" s="37"/>
      <c r="I144" s="38">
        <v>0</v>
      </c>
      <c r="J144" s="38">
        <v>12025451</v>
      </c>
      <c r="K144" s="38">
        <v>3099788</v>
      </c>
      <c r="L144" s="37">
        <v>0</v>
      </c>
      <c r="M144" s="37"/>
      <c r="N144" s="38">
        <v>993386</v>
      </c>
      <c r="O144" s="38">
        <v>4529411</v>
      </c>
      <c r="P144" s="38">
        <v>0</v>
      </c>
      <c r="Q144" s="37">
        <v>355175</v>
      </c>
      <c r="R144" s="37"/>
      <c r="S144" s="38">
        <v>4026938</v>
      </c>
      <c r="T144" s="39">
        <v>-181238</v>
      </c>
      <c r="U144" s="39">
        <v>3845700</v>
      </c>
    </row>
    <row r="145" spans="1:21">
      <c r="A145" s="35">
        <v>33305</v>
      </c>
      <c r="B145" s="36" t="s">
        <v>126</v>
      </c>
      <c r="C145" s="41">
        <v>6.0360000000000003E-4</v>
      </c>
      <c r="D145" s="41">
        <v>6.2299999999999996E-4</v>
      </c>
      <c r="E145" s="37">
        <v>903728.02999999991</v>
      </c>
      <c r="F145" s="37">
        <v>2295878</v>
      </c>
      <c r="G145" s="37">
        <v>5547708</v>
      </c>
      <c r="H145" s="37"/>
      <c r="I145" s="38">
        <v>0</v>
      </c>
      <c r="J145" s="38">
        <v>3173974</v>
      </c>
      <c r="K145" s="38">
        <v>818152</v>
      </c>
      <c r="L145" s="37">
        <v>37671</v>
      </c>
      <c r="M145" s="37"/>
      <c r="N145" s="38">
        <v>262192</v>
      </c>
      <c r="O145" s="38">
        <v>1195484</v>
      </c>
      <c r="P145" s="38">
        <v>0</v>
      </c>
      <c r="Q145" s="37">
        <v>80010</v>
      </c>
      <c r="R145" s="37"/>
      <c r="S145" s="38">
        <v>1062862</v>
      </c>
      <c r="T145" s="39">
        <v>-32495</v>
      </c>
      <c r="U145" s="39">
        <v>1030368</v>
      </c>
    </row>
    <row r="146" spans="1:21">
      <c r="A146" s="35">
        <v>33400</v>
      </c>
      <c r="B146" s="36" t="s">
        <v>127</v>
      </c>
      <c r="C146" s="41">
        <v>2.05119E-2</v>
      </c>
      <c r="D146" s="41">
        <v>2.0228599999999999E-2</v>
      </c>
      <c r="E146" s="37">
        <v>25648363.949999999</v>
      </c>
      <c r="F146" s="37">
        <v>74546396</v>
      </c>
      <c r="G146" s="37">
        <v>188525550</v>
      </c>
      <c r="H146" s="37"/>
      <c r="I146" s="38">
        <v>0</v>
      </c>
      <c r="J146" s="38">
        <v>107859919</v>
      </c>
      <c r="K146" s="38">
        <v>27802937</v>
      </c>
      <c r="L146" s="37">
        <v>1992776</v>
      </c>
      <c r="M146" s="37"/>
      <c r="N146" s="38">
        <v>8909980</v>
      </c>
      <c r="O146" s="38">
        <v>40625664</v>
      </c>
      <c r="P146" s="38">
        <v>0</v>
      </c>
      <c r="Q146" s="37">
        <v>0</v>
      </c>
      <c r="R146" s="37"/>
      <c r="S146" s="38">
        <v>36118830</v>
      </c>
      <c r="T146" s="39">
        <v>789457</v>
      </c>
      <c r="U146" s="39">
        <v>36908287</v>
      </c>
    </row>
    <row r="147" spans="1:21">
      <c r="A147" s="35">
        <v>33402</v>
      </c>
      <c r="B147" s="36" t="s">
        <v>128</v>
      </c>
      <c r="C147" s="41">
        <v>1.585E-4</v>
      </c>
      <c r="D147" s="41">
        <v>1.459E-4</v>
      </c>
      <c r="E147" s="37">
        <v>168912.39</v>
      </c>
      <c r="F147" s="37">
        <v>537670</v>
      </c>
      <c r="G147" s="37">
        <v>1456779</v>
      </c>
      <c r="H147" s="37"/>
      <c r="I147" s="38">
        <v>0</v>
      </c>
      <c r="J147" s="38">
        <v>833458</v>
      </c>
      <c r="K147" s="38">
        <v>214839</v>
      </c>
      <c r="L147" s="37">
        <v>45067</v>
      </c>
      <c r="M147" s="37"/>
      <c r="N147" s="38">
        <v>68849</v>
      </c>
      <c r="O147" s="38">
        <v>313924</v>
      </c>
      <c r="P147" s="38">
        <v>0</v>
      </c>
      <c r="Q147" s="37">
        <v>3136</v>
      </c>
      <c r="R147" s="37"/>
      <c r="S147" s="38">
        <v>279098</v>
      </c>
      <c r="T147" s="39">
        <v>18897</v>
      </c>
      <c r="U147" s="39">
        <v>297995</v>
      </c>
    </row>
    <row r="148" spans="1:21">
      <c r="A148" s="42">
        <v>33403</v>
      </c>
      <c r="B148" s="36" t="s">
        <v>286</v>
      </c>
      <c r="C148" s="41">
        <v>0</v>
      </c>
      <c r="D148" s="41">
        <v>0</v>
      </c>
      <c r="E148" s="37"/>
      <c r="F148" s="37">
        <v>0</v>
      </c>
      <c r="G148" s="37">
        <v>0</v>
      </c>
      <c r="H148" s="37"/>
      <c r="I148" s="38">
        <v>0</v>
      </c>
      <c r="J148" s="38">
        <v>0</v>
      </c>
      <c r="K148" s="38">
        <v>0</v>
      </c>
      <c r="L148" s="37">
        <v>0</v>
      </c>
      <c r="M148" s="37"/>
      <c r="N148" s="38">
        <v>0</v>
      </c>
      <c r="O148" s="38">
        <v>0</v>
      </c>
      <c r="P148" s="38">
        <v>0</v>
      </c>
      <c r="Q148" s="37">
        <v>90748</v>
      </c>
      <c r="R148" s="37"/>
      <c r="S148" s="38">
        <v>0</v>
      </c>
      <c r="T148" s="39">
        <v>-50697</v>
      </c>
      <c r="U148" s="39">
        <v>-50697</v>
      </c>
    </row>
    <row r="149" spans="1:21">
      <c r="A149" s="42">
        <v>33405</v>
      </c>
      <c r="B149" s="36" t="s">
        <v>129</v>
      </c>
      <c r="C149" s="41">
        <v>2.0352E-3</v>
      </c>
      <c r="D149" s="41">
        <v>2.0105000000000001E-3</v>
      </c>
      <c r="E149" s="37">
        <v>2740410.83</v>
      </c>
      <c r="F149" s="37">
        <v>7409091</v>
      </c>
      <c r="G149" s="37">
        <v>18705590</v>
      </c>
      <c r="H149" s="37"/>
      <c r="I149" s="38">
        <v>0</v>
      </c>
      <c r="J149" s="38">
        <v>10701910</v>
      </c>
      <c r="K149" s="38">
        <v>2758620</v>
      </c>
      <c r="L149" s="37">
        <v>601289</v>
      </c>
      <c r="M149" s="37"/>
      <c r="N149" s="38">
        <v>884052</v>
      </c>
      <c r="O149" s="38">
        <v>4030897</v>
      </c>
      <c r="P149" s="38">
        <v>0</v>
      </c>
      <c r="Q149" s="37">
        <v>28655</v>
      </c>
      <c r="R149" s="37"/>
      <c r="S149" s="38">
        <v>3583727</v>
      </c>
      <c r="T149" s="39">
        <v>269418</v>
      </c>
      <c r="U149" s="39">
        <v>3853145</v>
      </c>
    </row>
    <row r="150" spans="1:21">
      <c r="A150" s="42">
        <v>33500</v>
      </c>
      <c r="B150" s="36" t="s">
        <v>130</v>
      </c>
      <c r="C150" s="41">
        <v>3.3923E-3</v>
      </c>
      <c r="D150" s="41">
        <v>3.3027E-3</v>
      </c>
      <c r="E150" s="37">
        <v>4126368.2399999998</v>
      </c>
      <c r="F150" s="37">
        <v>12171103</v>
      </c>
      <c r="G150" s="37">
        <v>31178741</v>
      </c>
      <c r="H150" s="37"/>
      <c r="I150" s="38">
        <v>0</v>
      </c>
      <c r="J150" s="38">
        <v>17838094</v>
      </c>
      <c r="K150" s="38">
        <v>4598107</v>
      </c>
      <c r="L150" s="37">
        <v>524838</v>
      </c>
      <c r="M150" s="37"/>
      <c r="N150" s="38">
        <v>1473551</v>
      </c>
      <c r="O150" s="38">
        <v>6718755</v>
      </c>
      <c r="P150" s="38">
        <v>0</v>
      </c>
      <c r="Q150" s="37">
        <v>0</v>
      </c>
      <c r="R150" s="37"/>
      <c r="S150" s="38">
        <v>5973406</v>
      </c>
      <c r="T150" s="39">
        <v>223143</v>
      </c>
      <c r="U150" s="39">
        <v>6196549</v>
      </c>
    </row>
    <row r="151" spans="1:21">
      <c r="A151" s="35">
        <v>33501</v>
      </c>
      <c r="B151" s="36" t="s">
        <v>131</v>
      </c>
      <c r="C151" s="41">
        <v>7.0699999999999997E-5</v>
      </c>
      <c r="D151" s="41">
        <v>6.86E-5</v>
      </c>
      <c r="E151" s="37">
        <v>80075.009999999995</v>
      </c>
      <c r="F151" s="37">
        <v>252805</v>
      </c>
      <c r="G151" s="37">
        <v>649806</v>
      </c>
      <c r="H151" s="37"/>
      <c r="I151" s="38">
        <v>0</v>
      </c>
      <c r="J151" s="38">
        <v>371769</v>
      </c>
      <c r="K151" s="38">
        <v>95831</v>
      </c>
      <c r="L151" s="37">
        <v>15156</v>
      </c>
      <c r="M151" s="37"/>
      <c r="N151" s="38">
        <v>30711</v>
      </c>
      <c r="O151" s="38">
        <v>140028</v>
      </c>
      <c r="P151" s="38">
        <v>0</v>
      </c>
      <c r="Q151" s="37">
        <v>10890</v>
      </c>
      <c r="R151" s="37"/>
      <c r="S151" s="38">
        <v>124494</v>
      </c>
      <c r="T151" s="39">
        <v>-190</v>
      </c>
      <c r="U151" s="39">
        <v>124304</v>
      </c>
    </row>
    <row r="152" spans="1:21">
      <c r="A152" s="35">
        <v>33600</v>
      </c>
      <c r="B152" s="36" t="s">
        <v>132</v>
      </c>
      <c r="C152" s="41">
        <v>1.0871499999999999E-2</v>
      </c>
      <c r="D152" s="41">
        <v>1.0561299999999999E-2</v>
      </c>
      <c r="E152" s="37">
        <v>13148406.130000001</v>
      </c>
      <c r="F152" s="37">
        <v>38920482</v>
      </c>
      <c r="G152" s="37">
        <v>99920315</v>
      </c>
      <c r="H152" s="37"/>
      <c r="I152" s="38">
        <v>0</v>
      </c>
      <c r="J152" s="38">
        <v>57166772</v>
      </c>
      <c r="K152" s="38">
        <v>14735818</v>
      </c>
      <c r="L152" s="37">
        <v>1020271</v>
      </c>
      <c r="M152" s="37"/>
      <c r="N152" s="38">
        <v>4722373</v>
      </c>
      <c r="O152" s="38">
        <v>21531984</v>
      </c>
      <c r="P152" s="38">
        <v>0</v>
      </c>
      <c r="Q152" s="37">
        <v>387970</v>
      </c>
      <c r="R152" s="37"/>
      <c r="S152" s="38">
        <v>19143320</v>
      </c>
      <c r="T152" s="39">
        <v>120495</v>
      </c>
      <c r="U152" s="39">
        <v>19263815</v>
      </c>
    </row>
    <row r="153" spans="1:21">
      <c r="A153" s="35">
        <v>33605</v>
      </c>
      <c r="B153" s="36" t="s">
        <v>133</v>
      </c>
      <c r="C153" s="41">
        <v>1.4801E-3</v>
      </c>
      <c r="D153" s="41">
        <v>1.4997000000000001E-3</v>
      </c>
      <c r="E153" s="37">
        <v>2087359.0799999998</v>
      </c>
      <c r="F153" s="37">
        <v>5526691</v>
      </c>
      <c r="G153" s="37">
        <v>13603648</v>
      </c>
      <c r="H153" s="37"/>
      <c r="I153" s="38">
        <v>0</v>
      </c>
      <c r="J153" s="38">
        <v>7782968</v>
      </c>
      <c r="K153" s="38">
        <v>2006207</v>
      </c>
      <c r="L153" s="37">
        <v>180059</v>
      </c>
      <c r="M153" s="37"/>
      <c r="N153" s="38">
        <v>642927</v>
      </c>
      <c r="O153" s="38">
        <v>2931471</v>
      </c>
      <c r="P153" s="38">
        <v>0</v>
      </c>
      <c r="Q153" s="37">
        <v>0</v>
      </c>
      <c r="R153" s="37"/>
      <c r="S153" s="38">
        <v>2606267</v>
      </c>
      <c r="T153" s="39">
        <v>66361</v>
      </c>
      <c r="U153" s="39">
        <v>2672627</v>
      </c>
    </row>
    <row r="154" spans="1:21">
      <c r="A154" s="35">
        <v>33700</v>
      </c>
      <c r="B154" s="36" t="s">
        <v>134</v>
      </c>
      <c r="C154" s="41">
        <v>7.9049999999999997E-4</v>
      </c>
      <c r="D154" s="41">
        <v>8.1840000000000005E-4</v>
      </c>
      <c r="E154" s="37">
        <v>949580.70000000007</v>
      </c>
      <c r="F154" s="37">
        <v>3015966</v>
      </c>
      <c r="G154" s="37">
        <v>7265512</v>
      </c>
      <c r="H154" s="37"/>
      <c r="I154" s="38">
        <v>0</v>
      </c>
      <c r="J154" s="38">
        <v>4156771</v>
      </c>
      <c r="K154" s="38">
        <v>1071486</v>
      </c>
      <c r="L154" s="37">
        <v>28615</v>
      </c>
      <c r="M154" s="37"/>
      <c r="N154" s="38">
        <v>343378</v>
      </c>
      <c r="O154" s="38">
        <v>1565656</v>
      </c>
      <c r="P154" s="38">
        <v>0</v>
      </c>
      <c r="Q154" s="37">
        <v>141260</v>
      </c>
      <c r="R154" s="37"/>
      <c r="S154" s="38">
        <v>1391969</v>
      </c>
      <c r="T154" s="39">
        <v>-26311</v>
      </c>
      <c r="U154" s="39">
        <v>1365658</v>
      </c>
    </row>
    <row r="155" spans="1:21">
      <c r="A155" s="35">
        <v>33800</v>
      </c>
      <c r="B155" s="36" t="s">
        <v>135</v>
      </c>
      <c r="C155" s="41">
        <v>5.8219999999999995E-4</v>
      </c>
      <c r="D155" s="41">
        <v>5.754E-4</v>
      </c>
      <c r="E155" s="37">
        <v>731235.97</v>
      </c>
      <c r="F155" s="37">
        <v>2120463</v>
      </c>
      <c r="G155" s="37">
        <v>5351019</v>
      </c>
      <c r="H155" s="37"/>
      <c r="I155" s="38">
        <v>0</v>
      </c>
      <c r="J155" s="38">
        <v>3061445</v>
      </c>
      <c r="K155" s="38">
        <v>789145</v>
      </c>
      <c r="L155" s="37">
        <v>67842</v>
      </c>
      <c r="M155" s="37"/>
      <c r="N155" s="38">
        <v>252897</v>
      </c>
      <c r="O155" s="38">
        <v>1153099</v>
      </c>
      <c r="P155" s="38">
        <v>0</v>
      </c>
      <c r="Q155" s="37">
        <v>18448</v>
      </c>
      <c r="R155" s="37"/>
      <c r="S155" s="38">
        <v>1025180</v>
      </c>
      <c r="T155" s="39">
        <v>14096</v>
      </c>
      <c r="U155" s="39">
        <v>1039275</v>
      </c>
    </row>
    <row r="156" spans="1:21">
      <c r="A156" s="35">
        <v>33900</v>
      </c>
      <c r="B156" s="36" t="s">
        <v>136</v>
      </c>
      <c r="C156" s="41">
        <v>3.0546000000000002E-3</v>
      </c>
      <c r="D156" s="41">
        <v>2.9675999999999999E-3</v>
      </c>
      <c r="E156" s="37">
        <v>3789538.45</v>
      </c>
      <c r="F156" s="37">
        <v>10936194</v>
      </c>
      <c r="G156" s="37">
        <v>28074929</v>
      </c>
      <c r="H156" s="37"/>
      <c r="I156" s="38">
        <v>0</v>
      </c>
      <c r="J156" s="38">
        <v>16062330</v>
      </c>
      <c r="K156" s="38">
        <v>4140370</v>
      </c>
      <c r="L156" s="37">
        <v>229529</v>
      </c>
      <c r="M156" s="37"/>
      <c r="N156" s="38">
        <v>1326860</v>
      </c>
      <c r="O156" s="38">
        <v>6049910</v>
      </c>
      <c r="P156" s="38">
        <v>0</v>
      </c>
      <c r="Q156" s="37">
        <v>338961</v>
      </c>
      <c r="R156" s="37"/>
      <c r="S156" s="38">
        <v>5378760</v>
      </c>
      <c r="T156" s="39">
        <v>-83002</v>
      </c>
      <c r="U156" s="39">
        <v>5295757</v>
      </c>
    </row>
    <row r="157" spans="1:21">
      <c r="A157" s="35">
        <v>34000</v>
      </c>
      <c r="B157" s="36" t="s">
        <v>137</v>
      </c>
      <c r="C157" s="41">
        <v>1.3045000000000001E-3</v>
      </c>
      <c r="D157" s="41">
        <v>1.3382999999999999E-3</v>
      </c>
      <c r="E157" s="37">
        <v>1569651.7099999997</v>
      </c>
      <c r="F157" s="37">
        <v>4931900</v>
      </c>
      <c r="G157" s="37">
        <v>11989703</v>
      </c>
      <c r="H157" s="37"/>
      <c r="I157" s="38">
        <v>0</v>
      </c>
      <c r="J157" s="38">
        <v>6859592</v>
      </c>
      <c r="K157" s="38">
        <v>1768190</v>
      </c>
      <c r="L157" s="37">
        <v>0</v>
      </c>
      <c r="M157" s="37"/>
      <c r="N157" s="38">
        <v>566650</v>
      </c>
      <c r="O157" s="38">
        <v>2583680</v>
      </c>
      <c r="P157" s="38">
        <v>0</v>
      </c>
      <c r="Q157" s="37">
        <v>450003</v>
      </c>
      <c r="R157" s="37"/>
      <c r="S157" s="38">
        <v>2297058</v>
      </c>
      <c r="T157" s="39">
        <v>-174317</v>
      </c>
      <c r="U157" s="39">
        <v>2122740</v>
      </c>
    </row>
    <row r="158" spans="1:21">
      <c r="A158" s="35">
        <v>34100</v>
      </c>
      <c r="B158" s="36" t="s">
        <v>138</v>
      </c>
      <c r="C158" s="41">
        <v>2.9814299999999998E-2</v>
      </c>
      <c r="D158" s="41">
        <v>3.0440399999999999E-2</v>
      </c>
      <c r="E158" s="37">
        <v>35353748.640000008</v>
      </c>
      <c r="F158" s="37">
        <v>112178901</v>
      </c>
      <c r="G158" s="37">
        <v>274024215</v>
      </c>
      <c r="H158" s="37"/>
      <c r="I158" s="38">
        <v>0</v>
      </c>
      <c r="J158" s="38">
        <v>156775724</v>
      </c>
      <c r="K158" s="38">
        <v>40411912</v>
      </c>
      <c r="L158" s="37">
        <v>345334</v>
      </c>
      <c r="M158" s="37"/>
      <c r="N158" s="38">
        <v>12950765</v>
      </c>
      <c r="O158" s="38">
        <v>59049904</v>
      </c>
      <c r="P158" s="38">
        <v>0</v>
      </c>
      <c r="Q158" s="37">
        <v>5583362</v>
      </c>
      <c r="R158" s="37"/>
      <c r="S158" s="38">
        <v>52499166</v>
      </c>
      <c r="T158" s="39">
        <v>-1541138</v>
      </c>
      <c r="U158" s="39">
        <v>50958028</v>
      </c>
    </row>
    <row r="159" spans="1:21">
      <c r="A159" s="35">
        <v>34105</v>
      </c>
      <c r="B159" s="36" t="s">
        <v>139</v>
      </c>
      <c r="C159" s="41">
        <v>2.5124000000000001E-3</v>
      </c>
      <c r="D159" s="41">
        <v>2.6684E-3</v>
      </c>
      <c r="E159" s="37">
        <v>3317964.6499999994</v>
      </c>
      <c r="F159" s="37">
        <v>9833582</v>
      </c>
      <c r="G159" s="37">
        <v>23091551</v>
      </c>
      <c r="H159" s="37"/>
      <c r="I159" s="38">
        <v>0</v>
      </c>
      <c r="J159" s="38">
        <v>13211222</v>
      </c>
      <c r="K159" s="38">
        <v>3405443</v>
      </c>
      <c r="L159" s="37">
        <v>0</v>
      </c>
      <c r="M159" s="37"/>
      <c r="N159" s="38">
        <v>1091339</v>
      </c>
      <c r="O159" s="38">
        <v>4976034</v>
      </c>
      <c r="P159" s="38">
        <v>0</v>
      </c>
      <c r="Q159" s="37">
        <v>542902</v>
      </c>
      <c r="R159" s="37"/>
      <c r="S159" s="38">
        <v>4424015</v>
      </c>
      <c r="T159" s="39">
        <v>-172058</v>
      </c>
      <c r="U159" s="39">
        <v>4251957</v>
      </c>
    </row>
    <row r="160" spans="1:21">
      <c r="A160" s="35">
        <v>34200</v>
      </c>
      <c r="B160" s="36" t="s">
        <v>140</v>
      </c>
      <c r="C160" s="41">
        <v>1.1073999999999999E-3</v>
      </c>
      <c r="D160" s="41">
        <v>1.3571E-3</v>
      </c>
      <c r="E160" s="37">
        <v>1460986.2899999998</v>
      </c>
      <c r="F160" s="37">
        <v>5001182</v>
      </c>
      <c r="G160" s="37">
        <v>10178150</v>
      </c>
      <c r="H160" s="37"/>
      <c r="I160" s="38">
        <v>0</v>
      </c>
      <c r="J160" s="38">
        <v>5823160</v>
      </c>
      <c r="K160" s="38">
        <v>1501030</v>
      </c>
      <c r="L160" s="37">
        <v>0</v>
      </c>
      <c r="M160" s="37"/>
      <c r="N160" s="38">
        <v>481034</v>
      </c>
      <c r="O160" s="38">
        <v>2193305</v>
      </c>
      <c r="P160" s="38">
        <v>0</v>
      </c>
      <c r="Q160" s="37">
        <v>1364810</v>
      </c>
      <c r="R160" s="37"/>
      <c r="S160" s="38">
        <v>1949990</v>
      </c>
      <c r="T160" s="39">
        <v>-480769</v>
      </c>
      <c r="U160" s="39">
        <v>1469221</v>
      </c>
    </row>
    <row r="161" spans="1:21">
      <c r="A161" s="35">
        <v>34205</v>
      </c>
      <c r="B161" s="36" t="s">
        <v>141</v>
      </c>
      <c r="C161" s="41">
        <v>4.4920000000000002E-4</v>
      </c>
      <c r="D161" s="41">
        <v>4.8720000000000002E-4</v>
      </c>
      <c r="E161" s="37">
        <v>649935.43000000005</v>
      </c>
      <c r="F161" s="37">
        <v>1795428</v>
      </c>
      <c r="G161" s="37">
        <v>4128612</v>
      </c>
      <c r="H161" s="37"/>
      <c r="I161" s="38">
        <v>0</v>
      </c>
      <c r="J161" s="38">
        <v>2362076</v>
      </c>
      <c r="K161" s="38">
        <v>608870</v>
      </c>
      <c r="L161" s="37">
        <v>0</v>
      </c>
      <c r="M161" s="37"/>
      <c r="N161" s="38">
        <v>195124</v>
      </c>
      <c r="O161" s="38">
        <v>889681</v>
      </c>
      <c r="P161" s="38">
        <v>0</v>
      </c>
      <c r="Q161" s="37">
        <v>113846</v>
      </c>
      <c r="R161" s="37"/>
      <c r="S161" s="38">
        <v>790984</v>
      </c>
      <c r="T161" s="39">
        <v>-37805</v>
      </c>
      <c r="U161" s="39">
        <v>753179</v>
      </c>
    </row>
    <row r="162" spans="1:21">
      <c r="A162" s="35">
        <v>34220</v>
      </c>
      <c r="B162" s="36" t="s">
        <v>142</v>
      </c>
      <c r="C162" s="41">
        <v>1.0677E-3</v>
      </c>
      <c r="D162" s="41">
        <v>1.0639E-3</v>
      </c>
      <c r="E162" s="37">
        <v>1429741.4999999998</v>
      </c>
      <c r="F162" s="37">
        <v>3920682</v>
      </c>
      <c r="G162" s="37">
        <v>9813266</v>
      </c>
      <c r="H162" s="37"/>
      <c r="I162" s="38">
        <v>0</v>
      </c>
      <c r="J162" s="38">
        <v>5614401</v>
      </c>
      <c r="K162" s="38">
        <v>1447218</v>
      </c>
      <c r="L162" s="37">
        <v>84567</v>
      </c>
      <c r="M162" s="37"/>
      <c r="N162" s="38">
        <v>463789</v>
      </c>
      <c r="O162" s="38">
        <v>2114676</v>
      </c>
      <c r="P162" s="38">
        <v>0</v>
      </c>
      <c r="Q162" s="37">
        <v>12273</v>
      </c>
      <c r="R162" s="37"/>
      <c r="S162" s="38">
        <v>1880083</v>
      </c>
      <c r="T162" s="39">
        <v>18897</v>
      </c>
      <c r="U162" s="39">
        <v>1898980</v>
      </c>
    </row>
    <row r="163" spans="1:21">
      <c r="A163" s="35">
        <v>34230</v>
      </c>
      <c r="B163" s="36" t="s">
        <v>143</v>
      </c>
      <c r="C163" s="41">
        <v>4.9019999999999999E-4</v>
      </c>
      <c r="D163" s="41">
        <v>4.9819999999999997E-4</v>
      </c>
      <c r="E163" s="37">
        <v>625777.5</v>
      </c>
      <c r="F163" s="37">
        <v>1835966</v>
      </c>
      <c r="G163" s="37">
        <v>4505444</v>
      </c>
      <c r="H163" s="37"/>
      <c r="I163" s="38">
        <v>0</v>
      </c>
      <c r="J163" s="38">
        <v>2577671</v>
      </c>
      <c r="K163" s="38">
        <v>664444</v>
      </c>
      <c r="L163" s="37">
        <v>1190</v>
      </c>
      <c r="M163" s="37"/>
      <c r="N163" s="38">
        <v>212934</v>
      </c>
      <c r="O163" s="38">
        <v>970885</v>
      </c>
      <c r="P163" s="38">
        <v>0</v>
      </c>
      <c r="Q163" s="37">
        <v>34910</v>
      </c>
      <c r="R163" s="37"/>
      <c r="S163" s="38">
        <v>863179</v>
      </c>
      <c r="T163" s="39">
        <v>-10167</v>
      </c>
      <c r="U163" s="39">
        <v>853013</v>
      </c>
    </row>
    <row r="164" spans="1:21">
      <c r="A164" s="35">
        <v>34300</v>
      </c>
      <c r="B164" s="36" t="s">
        <v>144</v>
      </c>
      <c r="C164" s="41">
        <v>7.0816000000000004E-3</v>
      </c>
      <c r="D164" s="41">
        <v>7.0587000000000002E-3</v>
      </c>
      <c r="E164" s="37">
        <v>8398819.2200000007</v>
      </c>
      <c r="F164" s="37">
        <v>26012707</v>
      </c>
      <c r="G164" s="37">
        <v>65087219</v>
      </c>
      <c r="H164" s="37"/>
      <c r="I164" s="38">
        <v>0</v>
      </c>
      <c r="J164" s="38">
        <v>37237935</v>
      </c>
      <c r="K164" s="38">
        <v>9598783</v>
      </c>
      <c r="L164" s="37">
        <v>769878</v>
      </c>
      <c r="M164" s="37"/>
      <c r="N164" s="38">
        <v>3076112</v>
      </c>
      <c r="O164" s="38">
        <v>14025746</v>
      </c>
      <c r="P164" s="38">
        <v>0</v>
      </c>
      <c r="Q164" s="37">
        <v>1531401</v>
      </c>
      <c r="R164" s="37"/>
      <c r="S164" s="38">
        <v>12469791</v>
      </c>
      <c r="T164" s="39">
        <v>-118556</v>
      </c>
      <c r="U164" s="39">
        <v>12351235</v>
      </c>
    </row>
    <row r="165" spans="1:21">
      <c r="A165" s="35">
        <v>34400</v>
      </c>
      <c r="B165" s="36" t="s">
        <v>145</v>
      </c>
      <c r="C165" s="41">
        <v>2.9927E-3</v>
      </c>
      <c r="D165" s="41">
        <v>2.9892E-3</v>
      </c>
      <c r="E165" s="37">
        <v>3592331.59</v>
      </c>
      <c r="F165" s="37">
        <v>11015794</v>
      </c>
      <c r="G165" s="37">
        <v>27506004</v>
      </c>
      <c r="H165" s="37"/>
      <c r="I165" s="38">
        <v>0</v>
      </c>
      <c r="J165" s="38">
        <v>15736835</v>
      </c>
      <c r="K165" s="38">
        <v>4056467</v>
      </c>
      <c r="L165" s="37">
        <v>84697</v>
      </c>
      <c r="M165" s="37"/>
      <c r="N165" s="38">
        <v>1299972</v>
      </c>
      <c r="O165" s="38">
        <v>5927312</v>
      </c>
      <c r="P165" s="38">
        <v>0</v>
      </c>
      <c r="Q165" s="37">
        <v>251731</v>
      </c>
      <c r="R165" s="37"/>
      <c r="S165" s="38">
        <v>5269762</v>
      </c>
      <c r="T165" s="39">
        <v>-66046</v>
      </c>
      <c r="U165" s="39">
        <v>5203715</v>
      </c>
    </row>
    <row r="166" spans="1:21">
      <c r="A166" s="35">
        <v>34405</v>
      </c>
      <c r="B166" s="36" t="s">
        <v>146</v>
      </c>
      <c r="C166" s="41">
        <v>5.9949999999999999E-4</v>
      </c>
      <c r="D166" s="41">
        <v>6.3489999999999998E-4</v>
      </c>
      <c r="E166" s="37">
        <v>768545.36</v>
      </c>
      <c r="F166" s="37">
        <v>2339732</v>
      </c>
      <c r="G166" s="37">
        <v>5510024</v>
      </c>
      <c r="H166" s="37"/>
      <c r="I166" s="38">
        <v>0</v>
      </c>
      <c r="J166" s="38">
        <v>3152415</v>
      </c>
      <c r="K166" s="38">
        <v>812595</v>
      </c>
      <c r="L166" s="37">
        <v>6190</v>
      </c>
      <c r="M166" s="37"/>
      <c r="N166" s="38">
        <v>260411</v>
      </c>
      <c r="O166" s="38">
        <v>1187364</v>
      </c>
      <c r="P166" s="38">
        <v>0</v>
      </c>
      <c r="Q166" s="37">
        <v>144133</v>
      </c>
      <c r="R166" s="37"/>
      <c r="S166" s="38">
        <v>1055643</v>
      </c>
      <c r="T166" s="39">
        <v>-45669</v>
      </c>
      <c r="U166" s="39">
        <v>1009974</v>
      </c>
    </row>
    <row r="167" spans="1:21">
      <c r="A167" s="35">
        <v>34500</v>
      </c>
      <c r="B167" s="36" t="s">
        <v>147</v>
      </c>
      <c r="C167" s="41">
        <v>5.1397999999999999E-3</v>
      </c>
      <c r="D167" s="41">
        <v>5.0030999999999999E-3</v>
      </c>
      <c r="E167" s="37">
        <v>6236681.1900000004</v>
      </c>
      <c r="F167" s="37">
        <v>18437414</v>
      </c>
      <c r="G167" s="37">
        <v>47240071</v>
      </c>
      <c r="H167" s="37"/>
      <c r="I167" s="38">
        <v>0</v>
      </c>
      <c r="J167" s="38">
        <v>27027160</v>
      </c>
      <c r="K167" s="38">
        <v>6966762</v>
      </c>
      <c r="L167" s="37">
        <v>389011</v>
      </c>
      <c r="M167" s="37"/>
      <c r="N167" s="38">
        <v>2232631</v>
      </c>
      <c r="O167" s="38">
        <v>10179836</v>
      </c>
      <c r="P167" s="38">
        <v>0</v>
      </c>
      <c r="Q167" s="37">
        <v>104571</v>
      </c>
      <c r="R167" s="37"/>
      <c r="S167" s="38">
        <v>9050530</v>
      </c>
      <c r="T167" s="39">
        <v>67087</v>
      </c>
      <c r="U167" s="39">
        <v>9117617</v>
      </c>
    </row>
    <row r="168" spans="1:21">
      <c r="A168" s="35">
        <v>34501</v>
      </c>
      <c r="B168" s="36" t="s">
        <v>148</v>
      </c>
      <c r="C168" s="41">
        <v>6.19E-5</v>
      </c>
      <c r="D168" s="41">
        <v>6.2399999999999999E-5</v>
      </c>
      <c r="E168" s="37">
        <v>71406.880000000005</v>
      </c>
      <c r="F168" s="37">
        <v>229956</v>
      </c>
      <c r="G168" s="37">
        <v>568925</v>
      </c>
      <c r="H168" s="37"/>
      <c r="I168" s="38">
        <v>0</v>
      </c>
      <c r="J168" s="38">
        <v>325495</v>
      </c>
      <c r="K168" s="38">
        <v>83903</v>
      </c>
      <c r="L168" s="37">
        <v>12325</v>
      </c>
      <c r="M168" s="37"/>
      <c r="N168" s="38">
        <v>26888</v>
      </c>
      <c r="O168" s="38">
        <v>122599</v>
      </c>
      <c r="P168" s="38">
        <v>0</v>
      </c>
      <c r="Q168" s="37">
        <v>7457</v>
      </c>
      <c r="R168" s="37"/>
      <c r="S168" s="38">
        <v>108998</v>
      </c>
      <c r="T168" s="39">
        <v>2591</v>
      </c>
      <c r="U168" s="39">
        <v>111589</v>
      </c>
    </row>
    <row r="169" spans="1:21">
      <c r="A169" s="35">
        <v>34505</v>
      </c>
      <c r="B169" s="36" t="s">
        <v>149</v>
      </c>
      <c r="C169" s="41">
        <v>6.3159999999999996E-4</v>
      </c>
      <c r="D169" s="41">
        <v>6.1439999999999997E-4</v>
      </c>
      <c r="E169" s="37">
        <v>899053.49</v>
      </c>
      <c r="F169" s="37">
        <v>2264186</v>
      </c>
      <c r="G169" s="37">
        <v>5805056</v>
      </c>
      <c r="H169" s="37"/>
      <c r="I169" s="38">
        <v>0</v>
      </c>
      <c r="J169" s="38">
        <v>3321210</v>
      </c>
      <c r="K169" s="38">
        <v>856105</v>
      </c>
      <c r="L169" s="37">
        <v>216794</v>
      </c>
      <c r="M169" s="37"/>
      <c r="N169" s="38">
        <v>274355</v>
      </c>
      <c r="O169" s="38">
        <v>1250941</v>
      </c>
      <c r="P169" s="38">
        <v>0</v>
      </c>
      <c r="Q169" s="37">
        <v>23456</v>
      </c>
      <c r="R169" s="37"/>
      <c r="S169" s="38">
        <v>1112167</v>
      </c>
      <c r="T169" s="39">
        <v>75535</v>
      </c>
      <c r="U169" s="39">
        <v>1187702</v>
      </c>
    </row>
    <row r="170" spans="1:21">
      <c r="A170" s="35">
        <v>34600</v>
      </c>
      <c r="B170" s="36" t="s">
        <v>150</v>
      </c>
      <c r="C170" s="41">
        <v>1.2158E-3</v>
      </c>
      <c r="D170" s="41">
        <v>1.2436000000000001E-3</v>
      </c>
      <c r="E170" s="37">
        <v>1584755.27</v>
      </c>
      <c r="F170" s="37">
        <v>4582912</v>
      </c>
      <c r="G170" s="37">
        <v>11174458</v>
      </c>
      <c r="H170" s="37"/>
      <c r="I170" s="38">
        <v>0</v>
      </c>
      <c r="J170" s="38">
        <v>6393171</v>
      </c>
      <c r="K170" s="38">
        <v>1647961</v>
      </c>
      <c r="L170" s="37">
        <v>0</v>
      </c>
      <c r="M170" s="37"/>
      <c r="N170" s="38">
        <v>528120</v>
      </c>
      <c r="O170" s="38">
        <v>2408001</v>
      </c>
      <c r="P170" s="38">
        <v>0</v>
      </c>
      <c r="Q170" s="37">
        <v>248265</v>
      </c>
      <c r="R170" s="37"/>
      <c r="S170" s="38">
        <v>2140868</v>
      </c>
      <c r="T170" s="39">
        <v>-105690</v>
      </c>
      <c r="U170" s="39">
        <v>2035179</v>
      </c>
    </row>
    <row r="171" spans="1:21">
      <c r="A171" s="35">
        <v>34605</v>
      </c>
      <c r="B171" s="36" t="s">
        <v>151</v>
      </c>
      <c r="C171" s="41">
        <v>2.766E-4</v>
      </c>
      <c r="D171" s="41">
        <v>2.7379999999999999E-4</v>
      </c>
      <c r="E171" s="37">
        <v>394145.82999999996</v>
      </c>
      <c r="F171" s="37">
        <v>1009007</v>
      </c>
      <c r="G171" s="37">
        <v>2542240</v>
      </c>
      <c r="H171" s="37"/>
      <c r="I171" s="38">
        <v>0</v>
      </c>
      <c r="J171" s="38">
        <v>1454475</v>
      </c>
      <c r="K171" s="38">
        <v>374919</v>
      </c>
      <c r="L171" s="37">
        <v>53242</v>
      </c>
      <c r="M171" s="37"/>
      <c r="N171" s="38">
        <v>120150</v>
      </c>
      <c r="O171" s="38">
        <v>547831</v>
      </c>
      <c r="P171" s="38">
        <v>0</v>
      </c>
      <c r="Q171" s="37">
        <v>24363</v>
      </c>
      <c r="R171" s="37"/>
      <c r="S171" s="38">
        <v>487057</v>
      </c>
      <c r="T171" s="39">
        <v>8804</v>
      </c>
      <c r="U171" s="39">
        <v>495861</v>
      </c>
    </row>
    <row r="172" spans="1:21">
      <c r="A172" s="35">
        <v>34700</v>
      </c>
      <c r="B172" s="36" t="s">
        <v>152</v>
      </c>
      <c r="C172" s="41">
        <v>3.3E-3</v>
      </c>
      <c r="D172" s="41">
        <v>3.3221000000000001E-3</v>
      </c>
      <c r="E172" s="37">
        <v>3726768.48</v>
      </c>
      <c r="F172" s="37">
        <v>12242596</v>
      </c>
      <c r="G172" s="37">
        <v>30330409</v>
      </c>
      <c r="H172" s="37"/>
      <c r="I172" s="38">
        <v>0</v>
      </c>
      <c r="J172" s="38">
        <v>17352743</v>
      </c>
      <c r="K172" s="38">
        <v>4472998.2</v>
      </c>
      <c r="L172" s="37">
        <v>214101</v>
      </c>
      <c r="M172" s="37"/>
      <c r="N172" s="38">
        <v>1433457.3</v>
      </c>
      <c r="O172" s="38">
        <v>6535947</v>
      </c>
      <c r="P172" s="38">
        <v>0</v>
      </c>
      <c r="Q172" s="37">
        <v>443827</v>
      </c>
      <c r="R172" s="37"/>
      <c r="S172" s="38">
        <v>5810878</v>
      </c>
      <c r="T172" s="39">
        <v>-33151</v>
      </c>
      <c r="U172" s="39">
        <v>5777727</v>
      </c>
    </row>
    <row r="173" spans="1:21">
      <c r="A173" s="35">
        <v>34800</v>
      </c>
      <c r="B173" s="36" t="s">
        <v>153</v>
      </c>
      <c r="C173" s="41">
        <v>3.6390000000000001E-4</v>
      </c>
      <c r="D173" s="41">
        <v>3.2420000000000002E-4</v>
      </c>
      <c r="E173" s="37">
        <v>494524.79</v>
      </c>
      <c r="F173" s="37">
        <v>1194741</v>
      </c>
      <c r="G173" s="37">
        <v>3344617</v>
      </c>
      <c r="H173" s="37"/>
      <c r="I173" s="38">
        <v>0</v>
      </c>
      <c r="J173" s="38">
        <v>1913534</v>
      </c>
      <c r="K173" s="38">
        <v>493250</v>
      </c>
      <c r="L173" s="37">
        <v>192965</v>
      </c>
      <c r="M173" s="37"/>
      <c r="N173" s="38">
        <v>158071</v>
      </c>
      <c r="O173" s="38">
        <v>720737</v>
      </c>
      <c r="P173" s="38">
        <v>0</v>
      </c>
      <c r="Q173" s="37">
        <v>25591</v>
      </c>
      <c r="R173" s="37"/>
      <c r="S173" s="38">
        <v>640781</v>
      </c>
      <c r="T173" s="39">
        <v>53501</v>
      </c>
      <c r="U173" s="39">
        <v>694282</v>
      </c>
    </row>
    <row r="174" spans="1:21">
      <c r="A174" s="35">
        <v>34900</v>
      </c>
      <c r="B174" s="36" t="s">
        <v>287</v>
      </c>
      <c r="C174" s="41">
        <v>7.3692000000000002E-3</v>
      </c>
      <c r="D174" s="41">
        <v>7.5664E-3</v>
      </c>
      <c r="E174" s="37">
        <v>9002722.3800000027</v>
      </c>
      <c r="F174" s="37">
        <v>27883682</v>
      </c>
      <c r="G174" s="37">
        <v>67730560</v>
      </c>
      <c r="H174" s="37"/>
      <c r="I174" s="38">
        <v>0</v>
      </c>
      <c r="J174" s="38">
        <v>38750253</v>
      </c>
      <c r="K174" s="38">
        <v>9988612</v>
      </c>
      <c r="L174" s="37">
        <v>0</v>
      </c>
      <c r="M174" s="37"/>
      <c r="N174" s="38">
        <v>3201040</v>
      </c>
      <c r="O174" s="38">
        <v>14595364</v>
      </c>
      <c r="P174" s="38">
        <v>0</v>
      </c>
      <c r="Q174" s="37">
        <v>1710518</v>
      </c>
      <c r="R174" s="37"/>
      <c r="S174" s="38">
        <v>12976218</v>
      </c>
      <c r="T174" s="39">
        <v>-670298</v>
      </c>
      <c r="U174" s="39">
        <v>12305920</v>
      </c>
    </row>
    <row r="175" spans="1:21">
      <c r="A175" s="35">
        <v>34901</v>
      </c>
      <c r="B175" s="36" t="s">
        <v>288</v>
      </c>
      <c r="C175" s="41">
        <v>1.8909999999999999E-4</v>
      </c>
      <c r="D175" s="41">
        <v>1.8100000000000001E-4</v>
      </c>
      <c r="E175" s="37">
        <v>200083.26</v>
      </c>
      <c r="F175" s="37">
        <v>667021</v>
      </c>
      <c r="G175" s="37">
        <v>1738024</v>
      </c>
      <c r="H175" s="37"/>
      <c r="I175" s="38">
        <v>0</v>
      </c>
      <c r="J175" s="38">
        <v>994365</v>
      </c>
      <c r="K175" s="38">
        <v>256316</v>
      </c>
      <c r="L175" s="37">
        <v>10228</v>
      </c>
      <c r="M175" s="37"/>
      <c r="N175" s="38">
        <v>82141</v>
      </c>
      <c r="O175" s="38">
        <v>374530</v>
      </c>
      <c r="P175" s="38">
        <v>0</v>
      </c>
      <c r="Q175" s="37">
        <v>60342</v>
      </c>
      <c r="R175" s="37"/>
      <c r="S175" s="38">
        <v>332981</v>
      </c>
      <c r="T175" s="39">
        <v>-17104</v>
      </c>
      <c r="U175" s="39">
        <v>315876</v>
      </c>
    </row>
    <row r="176" spans="1:21">
      <c r="A176" s="35">
        <v>34903</v>
      </c>
      <c r="B176" s="36" t="s">
        <v>154</v>
      </c>
      <c r="C176" s="41">
        <v>1.34E-5</v>
      </c>
      <c r="D176" s="41">
        <v>2.02E-5</v>
      </c>
      <c r="E176" s="37">
        <v>24821.279999999995</v>
      </c>
      <c r="F176" s="37">
        <v>74441</v>
      </c>
      <c r="G176" s="37">
        <v>123160</v>
      </c>
      <c r="H176" s="37"/>
      <c r="I176" s="38">
        <v>0</v>
      </c>
      <c r="J176" s="38">
        <v>70463</v>
      </c>
      <c r="K176" s="38">
        <v>18163</v>
      </c>
      <c r="L176" s="37">
        <v>0</v>
      </c>
      <c r="M176" s="37"/>
      <c r="N176" s="38">
        <v>5821</v>
      </c>
      <c r="O176" s="38">
        <v>26540</v>
      </c>
      <c r="P176" s="38">
        <v>0</v>
      </c>
      <c r="Q176" s="37">
        <v>21256</v>
      </c>
      <c r="R176" s="37"/>
      <c r="S176" s="38">
        <v>23596</v>
      </c>
      <c r="T176" s="39">
        <v>-6784</v>
      </c>
      <c r="U176" s="39">
        <v>16812</v>
      </c>
    </row>
    <row r="177" spans="1:21">
      <c r="A177" s="35">
        <v>34905</v>
      </c>
      <c r="B177" s="36" t="s">
        <v>155</v>
      </c>
      <c r="C177" s="41">
        <v>7.2610000000000003E-4</v>
      </c>
      <c r="D177" s="41">
        <v>7.8080000000000001E-4</v>
      </c>
      <c r="E177" s="37">
        <v>938318.62999999966</v>
      </c>
      <c r="F177" s="37">
        <v>2877403</v>
      </c>
      <c r="G177" s="37">
        <v>6673609</v>
      </c>
      <c r="H177" s="37"/>
      <c r="I177" s="38">
        <v>0</v>
      </c>
      <c r="J177" s="38">
        <v>3818129</v>
      </c>
      <c r="K177" s="38">
        <v>984195</v>
      </c>
      <c r="L177" s="37">
        <v>31978</v>
      </c>
      <c r="M177" s="37"/>
      <c r="N177" s="38">
        <v>315404</v>
      </c>
      <c r="O177" s="38">
        <v>1438106</v>
      </c>
      <c r="P177" s="38">
        <v>0</v>
      </c>
      <c r="Q177" s="37">
        <v>187277</v>
      </c>
      <c r="R177" s="37"/>
      <c r="S177" s="38">
        <v>1278569</v>
      </c>
      <c r="T177" s="39">
        <v>-43350</v>
      </c>
      <c r="U177" s="39">
        <v>1235219</v>
      </c>
    </row>
    <row r="178" spans="1:21">
      <c r="A178" s="35">
        <v>34910</v>
      </c>
      <c r="B178" s="36" t="s">
        <v>156</v>
      </c>
      <c r="C178" s="41">
        <v>2.3143E-3</v>
      </c>
      <c r="D178" s="41">
        <v>2.2087999999999999E-3</v>
      </c>
      <c r="E178" s="37">
        <v>2713830.5099999993</v>
      </c>
      <c r="F178" s="37">
        <v>8139865</v>
      </c>
      <c r="G178" s="37">
        <v>21270808</v>
      </c>
      <c r="H178" s="37"/>
      <c r="I178" s="38">
        <v>0</v>
      </c>
      <c r="J178" s="38">
        <v>12169531</v>
      </c>
      <c r="K178" s="38">
        <v>3136927</v>
      </c>
      <c r="L178" s="37">
        <v>470343</v>
      </c>
      <c r="M178" s="37"/>
      <c r="N178" s="38">
        <v>1005288</v>
      </c>
      <c r="O178" s="38">
        <v>4583679</v>
      </c>
      <c r="P178" s="38">
        <v>0</v>
      </c>
      <c r="Q178" s="37">
        <v>0</v>
      </c>
      <c r="R178" s="37"/>
      <c r="S178" s="38">
        <v>4075186</v>
      </c>
      <c r="T178" s="39">
        <v>171108</v>
      </c>
      <c r="U178" s="39">
        <v>4246294</v>
      </c>
    </row>
    <row r="179" spans="1:21">
      <c r="A179" s="35">
        <v>35000</v>
      </c>
      <c r="B179" s="36" t="s">
        <v>157</v>
      </c>
      <c r="C179" s="41">
        <v>1.5556999999999999E-3</v>
      </c>
      <c r="D179" s="41">
        <v>1.5065E-3</v>
      </c>
      <c r="E179" s="37">
        <v>1833578.5599999996</v>
      </c>
      <c r="F179" s="37">
        <v>5551751</v>
      </c>
      <c r="G179" s="37">
        <v>14298490</v>
      </c>
      <c r="H179" s="37"/>
      <c r="I179" s="38">
        <v>0</v>
      </c>
      <c r="J179" s="38">
        <v>8180504</v>
      </c>
      <c r="K179" s="38">
        <v>2108680</v>
      </c>
      <c r="L179" s="37">
        <v>227205</v>
      </c>
      <c r="M179" s="37"/>
      <c r="N179" s="38">
        <v>675767</v>
      </c>
      <c r="O179" s="38">
        <v>3081204</v>
      </c>
      <c r="P179" s="38">
        <v>0</v>
      </c>
      <c r="Q179" s="37">
        <v>0</v>
      </c>
      <c r="R179" s="37"/>
      <c r="S179" s="38">
        <v>2739389</v>
      </c>
      <c r="T179" s="39">
        <v>81578</v>
      </c>
      <c r="U179" s="39">
        <v>2820966</v>
      </c>
    </row>
    <row r="180" spans="1:21">
      <c r="A180" s="35">
        <v>35005</v>
      </c>
      <c r="B180" s="36" t="s">
        <v>158</v>
      </c>
      <c r="C180" s="41">
        <v>7.0509999999999995E-4</v>
      </c>
      <c r="D180" s="41">
        <v>7.2009999999999999E-4</v>
      </c>
      <c r="E180" s="37">
        <v>892704.05999999994</v>
      </c>
      <c r="F180" s="37">
        <v>2653711</v>
      </c>
      <c r="G180" s="37">
        <v>6480597</v>
      </c>
      <c r="H180" s="37"/>
      <c r="I180" s="38">
        <v>0</v>
      </c>
      <c r="J180" s="38">
        <v>3707703</v>
      </c>
      <c r="K180" s="38">
        <v>955731</v>
      </c>
      <c r="L180" s="37">
        <v>113888</v>
      </c>
      <c r="M180" s="37"/>
      <c r="N180" s="38">
        <v>306282</v>
      </c>
      <c r="O180" s="38">
        <v>1396514</v>
      </c>
      <c r="P180" s="38">
        <v>0</v>
      </c>
      <c r="Q180" s="37">
        <v>55865</v>
      </c>
      <c r="R180" s="37"/>
      <c r="S180" s="38">
        <v>1241591</v>
      </c>
      <c r="T180" s="39">
        <v>42601</v>
      </c>
      <c r="U180" s="39">
        <v>1284192</v>
      </c>
    </row>
    <row r="181" spans="1:21">
      <c r="A181" s="35">
        <v>35100</v>
      </c>
      <c r="B181" s="36" t="s">
        <v>159</v>
      </c>
      <c r="C181" s="41">
        <v>1.29987E-2</v>
      </c>
      <c r="D181" s="41">
        <v>1.2978699999999999E-2</v>
      </c>
      <c r="E181" s="37">
        <v>15145032.690000001</v>
      </c>
      <c r="F181" s="37">
        <v>47829079</v>
      </c>
      <c r="G181" s="37">
        <v>119471481</v>
      </c>
      <c r="H181" s="37"/>
      <c r="I181" s="38">
        <v>0</v>
      </c>
      <c r="J181" s="38">
        <v>68352455</v>
      </c>
      <c r="K181" s="38">
        <v>17619140</v>
      </c>
      <c r="L181" s="37">
        <v>666082</v>
      </c>
      <c r="M181" s="37"/>
      <c r="N181" s="38">
        <v>5646388</v>
      </c>
      <c r="O181" s="38">
        <v>25745095</v>
      </c>
      <c r="P181" s="38">
        <v>0</v>
      </c>
      <c r="Q181" s="37">
        <v>2523009</v>
      </c>
      <c r="R181" s="37"/>
      <c r="S181" s="38">
        <v>22889047</v>
      </c>
      <c r="T181" s="39">
        <v>-878950</v>
      </c>
      <c r="U181" s="39">
        <v>22010097</v>
      </c>
    </row>
    <row r="182" spans="1:21">
      <c r="A182" s="35">
        <v>35105</v>
      </c>
      <c r="B182" s="36" t="s">
        <v>160</v>
      </c>
      <c r="C182" s="41">
        <v>1.1724999999999999E-3</v>
      </c>
      <c r="D182" s="41">
        <v>1.2034000000000001E-3</v>
      </c>
      <c r="E182" s="37">
        <v>1448372.9400000002</v>
      </c>
      <c r="F182" s="37">
        <v>4434767</v>
      </c>
      <c r="G182" s="37">
        <v>10776486</v>
      </c>
      <c r="H182" s="37"/>
      <c r="I182" s="38">
        <v>0</v>
      </c>
      <c r="J182" s="38">
        <v>6165482</v>
      </c>
      <c r="K182" s="38">
        <v>1589270</v>
      </c>
      <c r="L182" s="37">
        <v>94413</v>
      </c>
      <c r="M182" s="37"/>
      <c r="N182" s="38">
        <v>509312</v>
      </c>
      <c r="O182" s="38">
        <v>2322242</v>
      </c>
      <c r="P182" s="38">
        <v>0</v>
      </c>
      <c r="Q182" s="37">
        <v>203439</v>
      </c>
      <c r="R182" s="37"/>
      <c r="S182" s="38">
        <v>2064622.42</v>
      </c>
      <c r="T182" s="39">
        <v>-11502</v>
      </c>
      <c r="U182" s="39">
        <v>2053121</v>
      </c>
    </row>
    <row r="183" spans="1:21">
      <c r="A183" s="35">
        <v>35106</v>
      </c>
      <c r="B183" s="36" t="s">
        <v>161</v>
      </c>
      <c r="C183" s="41">
        <v>2.9930000000000001E-4</v>
      </c>
      <c r="D183" s="41">
        <v>2.6420000000000003E-4</v>
      </c>
      <c r="E183" s="37">
        <v>313261.80000000005</v>
      </c>
      <c r="F183" s="37">
        <v>973629</v>
      </c>
      <c r="G183" s="37">
        <v>2750876</v>
      </c>
      <c r="H183" s="37"/>
      <c r="I183" s="38">
        <v>0</v>
      </c>
      <c r="J183" s="38">
        <v>1573841</v>
      </c>
      <c r="K183" s="38">
        <v>405687</v>
      </c>
      <c r="L183" s="37">
        <v>223940</v>
      </c>
      <c r="M183" s="37"/>
      <c r="N183" s="38">
        <v>130010</v>
      </c>
      <c r="O183" s="38">
        <v>592791</v>
      </c>
      <c r="P183" s="38">
        <v>0</v>
      </c>
      <c r="Q183" s="37">
        <v>0</v>
      </c>
      <c r="R183" s="37"/>
      <c r="S183" s="38">
        <v>527029</v>
      </c>
      <c r="T183" s="39">
        <v>90741</v>
      </c>
      <c r="U183" s="39">
        <v>617770</v>
      </c>
    </row>
    <row r="184" spans="1:21">
      <c r="A184" s="35">
        <v>35200</v>
      </c>
      <c r="B184" s="36" t="s">
        <v>162</v>
      </c>
      <c r="C184" s="41">
        <v>5.8060000000000002E-4</v>
      </c>
      <c r="D184" s="41">
        <v>5.6170000000000005E-4</v>
      </c>
      <c r="E184" s="37">
        <v>777969.94</v>
      </c>
      <c r="F184" s="37">
        <v>2069976</v>
      </c>
      <c r="G184" s="37">
        <v>5336314</v>
      </c>
      <c r="H184" s="37"/>
      <c r="I184" s="38">
        <v>0</v>
      </c>
      <c r="J184" s="38">
        <v>3053031</v>
      </c>
      <c r="K184" s="38">
        <v>786977</v>
      </c>
      <c r="L184" s="37">
        <v>201070</v>
      </c>
      <c r="M184" s="37"/>
      <c r="N184" s="38">
        <v>252202</v>
      </c>
      <c r="O184" s="38">
        <v>1149931</v>
      </c>
      <c r="P184" s="38">
        <v>0</v>
      </c>
      <c r="Q184" s="37">
        <v>0</v>
      </c>
      <c r="R184" s="37"/>
      <c r="S184" s="38">
        <v>1022362</v>
      </c>
      <c r="T184" s="39">
        <v>77930</v>
      </c>
      <c r="U184" s="39">
        <v>1100292</v>
      </c>
    </row>
    <row r="185" spans="1:21">
      <c r="A185" s="35">
        <v>35300</v>
      </c>
      <c r="B185" s="36" t="s">
        <v>163</v>
      </c>
      <c r="C185" s="41">
        <v>3.8329000000000002E-3</v>
      </c>
      <c r="D185" s="41">
        <v>3.6911000000000001E-3</v>
      </c>
      <c r="E185" s="37">
        <v>4617867.83</v>
      </c>
      <c r="F185" s="37">
        <v>13602434</v>
      </c>
      <c r="G185" s="37">
        <v>35228310</v>
      </c>
      <c r="H185" s="37"/>
      <c r="I185" s="38">
        <v>0</v>
      </c>
      <c r="J185" s="38">
        <v>20154948</v>
      </c>
      <c r="K185" s="38">
        <v>5195320</v>
      </c>
      <c r="L185" s="37">
        <v>499060</v>
      </c>
      <c r="M185" s="37"/>
      <c r="N185" s="38">
        <v>1664939</v>
      </c>
      <c r="O185" s="38">
        <v>7591403</v>
      </c>
      <c r="P185" s="38">
        <v>0</v>
      </c>
      <c r="Q185" s="37">
        <v>246296</v>
      </c>
      <c r="R185" s="37"/>
      <c r="S185" s="38">
        <v>6749246</v>
      </c>
      <c r="T185" s="39">
        <v>25060</v>
      </c>
      <c r="U185" s="39">
        <v>6774306</v>
      </c>
    </row>
    <row r="186" spans="1:21">
      <c r="A186" s="35">
        <v>35305</v>
      </c>
      <c r="B186" s="36" t="s">
        <v>164</v>
      </c>
      <c r="C186" s="41">
        <v>1.42E-3</v>
      </c>
      <c r="D186" s="41">
        <v>1.3343999999999999E-3</v>
      </c>
      <c r="E186" s="37">
        <v>1830820.2000000002</v>
      </c>
      <c r="F186" s="37">
        <v>4917528</v>
      </c>
      <c r="G186" s="37">
        <v>13051267</v>
      </c>
      <c r="H186" s="37"/>
      <c r="I186" s="38">
        <v>0</v>
      </c>
      <c r="J186" s="38">
        <v>7466938</v>
      </c>
      <c r="K186" s="38">
        <v>1924745</v>
      </c>
      <c r="L186" s="37">
        <v>729730</v>
      </c>
      <c r="M186" s="37"/>
      <c r="N186" s="38">
        <v>616821.02</v>
      </c>
      <c r="O186" s="38">
        <v>2812438</v>
      </c>
      <c r="P186" s="38">
        <v>0</v>
      </c>
      <c r="Q186" s="37">
        <v>0</v>
      </c>
      <c r="R186" s="37"/>
      <c r="S186" s="38">
        <v>2500438</v>
      </c>
      <c r="T186" s="39">
        <v>261668</v>
      </c>
      <c r="U186" s="39">
        <v>2762106</v>
      </c>
    </row>
    <row r="187" spans="1:21">
      <c r="A187" s="35">
        <v>35400</v>
      </c>
      <c r="B187" s="36" t="s">
        <v>165</v>
      </c>
      <c r="C187" s="41">
        <v>3.0752000000000002E-3</v>
      </c>
      <c r="D187" s="41">
        <v>3.1616999999999999E-3</v>
      </c>
      <c r="E187" s="37">
        <v>3945927.1199999996</v>
      </c>
      <c r="F187" s="37">
        <v>11651491</v>
      </c>
      <c r="G187" s="37">
        <v>28264265</v>
      </c>
      <c r="H187" s="37"/>
      <c r="I187" s="38">
        <v>0</v>
      </c>
      <c r="J187" s="38">
        <v>16170653</v>
      </c>
      <c r="K187" s="38">
        <v>4168292</v>
      </c>
      <c r="L187" s="37">
        <v>28955</v>
      </c>
      <c r="M187" s="37"/>
      <c r="N187" s="38">
        <v>1335808</v>
      </c>
      <c r="O187" s="38">
        <v>6090710</v>
      </c>
      <c r="P187" s="38">
        <v>0</v>
      </c>
      <c r="Q187" s="37">
        <v>315819</v>
      </c>
      <c r="R187" s="37"/>
      <c r="S187" s="38">
        <v>5415034</v>
      </c>
      <c r="T187" s="39">
        <v>-90068</v>
      </c>
      <c r="U187" s="39">
        <v>5324966</v>
      </c>
    </row>
    <row r="188" spans="1:21">
      <c r="A188" s="35">
        <v>35401</v>
      </c>
      <c r="B188" s="36" t="s">
        <v>166</v>
      </c>
      <c r="C188" s="41">
        <v>2.7900000000000001E-5</v>
      </c>
      <c r="D188" s="41">
        <v>3.29E-5</v>
      </c>
      <c r="E188" s="37">
        <v>37047.659999999996</v>
      </c>
      <c r="F188" s="37">
        <v>121243</v>
      </c>
      <c r="G188" s="37">
        <v>256430</v>
      </c>
      <c r="H188" s="37"/>
      <c r="I188" s="38">
        <v>0</v>
      </c>
      <c r="J188" s="38">
        <v>146710</v>
      </c>
      <c r="K188" s="38">
        <v>37817</v>
      </c>
      <c r="L188" s="37">
        <v>27208</v>
      </c>
      <c r="M188" s="37"/>
      <c r="N188" s="38">
        <v>12119</v>
      </c>
      <c r="O188" s="38">
        <v>55258</v>
      </c>
      <c r="P188" s="38">
        <v>0</v>
      </c>
      <c r="Q188" s="37">
        <v>35444</v>
      </c>
      <c r="R188" s="37"/>
      <c r="S188" s="38">
        <v>49128</v>
      </c>
      <c r="T188" s="39">
        <v>-4942</v>
      </c>
      <c r="U188" s="39">
        <v>44186</v>
      </c>
    </row>
    <row r="189" spans="1:21">
      <c r="A189" s="35">
        <v>35402</v>
      </c>
      <c r="B189" s="36" t="s">
        <v>167</v>
      </c>
      <c r="C189" s="41">
        <v>0</v>
      </c>
      <c r="D189" s="41">
        <v>0</v>
      </c>
      <c r="E189" s="37">
        <v>0</v>
      </c>
      <c r="F189" s="37">
        <v>0</v>
      </c>
      <c r="G189" s="37">
        <v>0</v>
      </c>
      <c r="H189" s="37"/>
      <c r="I189" s="38">
        <v>0</v>
      </c>
      <c r="J189" s="38">
        <v>0</v>
      </c>
      <c r="K189" s="38">
        <v>0</v>
      </c>
      <c r="L189" s="37">
        <v>0</v>
      </c>
      <c r="M189" s="37"/>
      <c r="N189" s="38">
        <v>0</v>
      </c>
      <c r="O189" s="38">
        <v>0</v>
      </c>
      <c r="P189" s="38">
        <v>0</v>
      </c>
      <c r="Q189" s="37">
        <v>224602</v>
      </c>
      <c r="R189" s="37"/>
      <c r="S189" s="38">
        <v>0</v>
      </c>
      <c r="T189" s="39">
        <v>-125476</v>
      </c>
      <c r="U189" s="39">
        <v>-125476</v>
      </c>
    </row>
    <row r="190" spans="1:21">
      <c r="A190" s="35">
        <v>35405</v>
      </c>
      <c r="B190" s="36" t="s">
        <v>168</v>
      </c>
      <c r="C190" s="41">
        <v>1.0782999999999999E-3</v>
      </c>
      <c r="D190" s="41">
        <v>1.0586E-3</v>
      </c>
      <c r="E190" s="37">
        <v>1332448.4099999999</v>
      </c>
      <c r="F190" s="37">
        <v>3901151</v>
      </c>
      <c r="G190" s="37">
        <v>9910691</v>
      </c>
      <c r="H190" s="37"/>
      <c r="I190" s="38">
        <v>0</v>
      </c>
      <c r="J190" s="38">
        <v>5670140</v>
      </c>
      <c r="K190" s="38">
        <v>1461586</v>
      </c>
      <c r="L190" s="37">
        <v>60701</v>
      </c>
      <c r="M190" s="37"/>
      <c r="N190" s="38">
        <v>468393</v>
      </c>
      <c r="O190" s="38">
        <v>2135670</v>
      </c>
      <c r="P190" s="38">
        <v>0</v>
      </c>
      <c r="Q190" s="37">
        <v>84207</v>
      </c>
      <c r="R190" s="37"/>
      <c r="S190" s="38">
        <v>1898748</v>
      </c>
      <c r="T190" s="39">
        <v>-8792</v>
      </c>
      <c r="U190" s="39">
        <v>1889956</v>
      </c>
    </row>
    <row r="191" spans="1:21">
      <c r="A191" s="35">
        <v>35500</v>
      </c>
      <c r="B191" s="36" t="s">
        <v>169</v>
      </c>
      <c r="C191" s="41">
        <v>4.3315999999999997E-3</v>
      </c>
      <c r="D191" s="41">
        <v>4.3539E-3</v>
      </c>
      <c r="E191" s="37">
        <v>5186816.7299999995</v>
      </c>
      <c r="F191" s="37">
        <v>16044984</v>
      </c>
      <c r="G191" s="37">
        <v>39811879</v>
      </c>
      <c r="H191" s="37"/>
      <c r="I191" s="38">
        <v>0</v>
      </c>
      <c r="J191" s="38">
        <v>22777316</v>
      </c>
      <c r="K191" s="38">
        <v>5871285</v>
      </c>
      <c r="L191" s="37">
        <v>241768</v>
      </c>
      <c r="M191" s="37"/>
      <c r="N191" s="38">
        <v>1881565</v>
      </c>
      <c r="O191" s="38">
        <v>8579124</v>
      </c>
      <c r="P191" s="38">
        <v>0</v>
      </c>
      <c r="Q191" s="37">
        <v>554445</v>
      </c>
      <c r="R191" s="37"/>
      <c r="S191" s="38">
        <v>7627393</v>
      </c>
      <c r="T191" s="39">
        <v>-127378</v>
      </c>
      <c r="U191" s="39">
        <v>7500015</v>
      </c>
    </row>
    <row r="192" spans="1:21">
      <c r="A192" s="35">
        <v>35600</v>
      </c>
      <c r="B192" s="36" t="s">
        <v>170</v>
      </c>
      <c r="C192" s="41">
        <v>1.7164999999999999E-3</v>
      </c>
      <c r="D192" s="41">
        <v>1.6930999999999999E-3</v>
      </c>
      <c r="E192" s="37">
        <v>2130102.0100000002</v>
      </c>
      <c r="F192" s="37">
        <v>6239409</v>
      </c>
      <c r="G192" s="37">
        <v>15776408</v>
      </c>
      <c r="H192" s="37"/>
      <c r="I192" s="38">
        <v>0</v>
      </c>
      <c r="J192" s="38">
        <v>9026056</v>
      </c>
      <c r="K192" s="38">
        <v>2326637</v>
      </c>
      <c r="L192" s="37">
        <v>40234</v>
      </c>
      <c r="M192" s="37"/>
      <c r="N192" s="38">
        <v>745615</v>
      </c>
      <c r="O192" s="38">
        <v>3399683</v>
      </c>
      <c r="P192" s="38">
        <v>0</v>
      </c>
      <c r="Q192" s="37">
        <v>175152</v>
      </c>
      <c r="R192" s="37"/>
      <c r="S192" s="38">
        <v>3022537</v>
      </c>
      <c r="T192" s="39">
        <v>-76896</v>
      </c>
      <c r="U192" s="39">
        <v>2945641</v>
      </c>
    </row>
    <row r="193" spans="1:21">
      <c r="A193" s="35">
        <v>35700</v>
      </c>
      <c r="B193" s="36" t="s">
        <v>171</v>
      </c>
      <c r="C193" s="41">
        <v>9.657E-4</v>
      </c>
      <c r="D193" s="41">
        <v>1.0131000000000001E-3</v>
      </c>
      <c r="E193" s="37">
        <v>1208896.53</v>
      </c>
      <c r="F193" s="37">
        <v>3733474</v>
      </c>
      <c r="G193" s="37">
        <v>8875781</v>
      </c>
      <c r="H193" s="37"/>
      <c r="I193" s="38">
        <v>0</v>
      </c>
      <c r="J193" s="38">
        <v>5078044</v>
      </c>
      <c r="K193" s="38">
        <v>1308962</v>
      </c>
      <c r="L193" s="37">
        <v>32785</v>
      </c>
      <c r="M193" s="37"/>
      <c r="N193" s="38">
        <v>419482</v>
      </c>
      <c r="O193" s="38">
        <v>1912656</v>
      </c>
      <c r="P193" s="38">
        <v>0</v>
      </c>
      <c r="Q193" s="37">
        <v>239627</v>
      </c>
      <c r="R193" s="37"/>
      <c r="S193" s="38">
        <v>1700474</v>
      </c>
      <c r="T193" s="39">
        <v>-71998</v>
      </c>
      <c r="U193" s="39">
        <v>1628476</v>
      </c>
    </row>
    <row r="194" spans="1:21">
      <c r="A194" s="35">
        <v>35800</v>
      </c>
      <c r="B194" s="36" t="s">
        <v>172</v>
      </c>
      <c r="C194" s="41">
        <v>1.3967999999999999E-3</v>
      </c>
      <c r="D194" s="41">
        <v>1.4509E-3</v>
      </c>
      <c r="E194" s="37">
        <v>1848729.0199999998</v>
      </c>
      <c r="F194" s="37">
        <v>5346854</v>
      </c>
      <c r="G194" s="37">
        <v>12838035</v>
      </c>
      <c r="H194" s="37"/>
      <c r="I194" s="38">
        <v>0</v>
      </c>
      <c r="J194" s="38">
        <v>7344943</v>
      </c>
      <c r="K194" s="38">
        <v>1893298</v>
      </c>
      <c r="L194" s="37">
        <v>0</v>
      </c>
      <c r="M194" s="37"/>
      <c r="N194" s="38">
        <v>606743</v>
      </c>
      <c r="O194" s="38">
        <v>2766488</v>
      </c>
      <c r="P194" s="38">
        <v>0</v>
      </c>
      <c r="Q194" s="37">
        <v>215379</v>
      </c>
      <c r="R194" s="37"/>
      <c r="S194" s="38">
        <v>2459586</v>
      </c>
      <c r="T194" s="39">
        <v>-78921</v>
      </c>
      <c r="U194" s="39">
        <v>2380665</v>
      </c>
    </row>
    <row r="195" spans="1:21">
      <c r="A195" s="35">
        <v>35805</v>
      </c>
      <c r="B195" s="36" t="s">
        <v>173</v>
      </c>
      <c r="C195" s="41">
        <v>2.2379999999999999E-4</v>
      </c>
      <c r="D195" s="41">
        <v>1.796E-4</v>
      </c>
      <c r="E195" s="37">
        <v>343335.76999999996</v>
      </c>
      <c r="F195" s="37">
        <v>661862</v>
      </c>
      <c r="G195" s="37">
        <v>2056953</v>
      </c>
      <c r="H195" s="37"/>
      <c r="I195" s="38">
        <v>0</v>
      </c>
      <c r="J195" s="38">
        <v>1176831</v>
      </c>
      <c r="K195" s="38">
        <v>303351</v>
      </c>
      <c r="L195" s="37">
        <v>200284</v>
      </c>
      <c r="M195" s="37"/>
      <c r="N195" s="38">
        <v>97214</v>
      </c>
      <c r="O195" s="38">
        <v>443256</v>
      </c>
      <c r="P195" s="38">
        <v>0</v>
      </c>
      <c r="Q195" s="37">
        <v>47415</v>
      </c>
      <c r="R195" s="37"/>
      <c r="S195" s="38">
        <v>394083</v>
      </c>
      <c r="T195" s="39">
        <v>37139</v>
      </c>
      <c r="U195" s="39">
        <v>431222</v>
      </c>
    </row>
    <row r="196" spans="1:21">
      <c r="A196" s="35">
        <v>35900</v>
      </c>
      <c r="B196" s="36" t="s">
        <v>174</v>
      </c>
      <c r="C196" s="41">
        <v>2.5728999999999999E-3</v>
      </c>
      <c r="D196" s="41">
        <v>2.5831999999999999E-3</v>
      </c>
      <c r="E196" s="37">
        <v>3099844.2800000003</v>
      </c>
      <c r="F196" s="37">
        <v>9519603</v>
      </c>
      <c r="G196" s="37">
        <v>23647609</v>
      </c>
      <c r="H196" s="37"/>
      <c r="I196" s="38">
        <v>0</v>
      </c>
      <c r="J196" s="38">
        <v>13529355</v>
      </c>
      <c r="K196" s="38">
        <v>3487448</v>
      </c>
      <c r="L196" s="37">
        <v>0</v>
      </c>
      <c r="M196" s="37"/>
      <c r="N196" s="38">
        <v>1117619</v>
      </c>
      <c r="O196" s="38">
        <v>5095860</v>
      </c>
      <c r="P196" s="38">
        <v>0</v>
      </c>
      <c r="Q196" s="37">
        <v>476209</v>
      </c>
      <c r="R196" s="37"/>
      <c r="S196" s="38">
        <v>4530548</v>
      </c>
      <c r="T196" s="39">
        <v>-211700</v>
      </c>
      <c r="U196" s="39">
        <v>4318848</v>
      </c>
    </row>
    <row r="197" spans="1:21">
      <c r="A197" s="35">
        <v>35905</v>
      </c>
      <c r="B197" s="36" t="s">
        <v>175</v>
      </c>
      <c r="C197" s="41">
        <v>3.5429999999999999E-4</v>
      </c>
      <c r="D197" s="41">
        <v>3.6640000000000002E-4</v>
      </c>
      <c r="E197" s="37">
        <v>533486.52</v>
      </c>
      <c r="F197" s="37">
        <v>1350257</v>
      </c>
      <c r="G197" s="37">
        <v>3256383</v>
      </c>
      <c r="H197" s="37"/>
      <c r="I197" s="38">
        <v>0</v>
      </c>
      <c r="J197" s="38">
        <v>1863054</v>
      </c>
      <c r="K197" s="38">
        <v>480237</v>
      </c>
      <c r="L197" s="37">
        <v>38923</v>
      </c>
      <c r="M197" s="37"/>
      <c r="N197" s="38">
        <v>153901</v>
      </c>
      <c r="O197" s="38">
        <v>701723</v>
      </c>
      <c r="P197" s="38">
        <v>0</v>
      </c>
      <c r="Q197" s="37">
        <v>0</v>
      </c>
      <c r="R197" s="37"/>
      <c r="S197" s="38">
        <v>623877</v>
      </c>
      <c r="T197" s="39">
        <v>14440</v>
      </c>
      <c r="U197" s="39">
        <v>638317</v>
      </c>
    </row>
    <row r="198" spans="1:21">
      <c r="A198" s="35">
        <v>36000</v>
      </c>
      <c r="B198" s="36" t="s">
        <v>176</v>
      </c>
      <c r="C198" s="41">
        <v>5.8661999999999999E-2</v>
      </c>
      <c r="D198" s="41">
        <v>5.6787200000000003E-2</v>
      </c>
      <c r="E198" s="37">
        <v>67840944.230000004</v>
      </c>
      <c r="F198" s="37">
        <v>209272076</v>
      </c>
      <c r="G198" s="37">
        <v>539164378</v>
      </c>
      <c r="H198" s="37"/>
      <c r="I198" s="38">
        <v>0</v>
      </c>
      <c r="J198" s="38">
        <v>308468671</v>
      </c>
      <c r="K198" s="38">
        <v>79513643</v>
      </c>
      <c r="L198" s="37">
        <v>1286089</v>
      </c>
      <c r="M198" s="37"/>
      <c r="N198" s="38">
        <v>25481658</v>
      </c>
      <c r="O198" s="38">
        <v>116185371</v>
      </c>
      <c r="P198" s="38">
        <v>0</v>
      </c>
      <c r="Q198" s="37">
        <v>5513637</v>
      </c>
      <c r="R198" s="37"/>
      <c r="S198" s="38">
        <v>103296273</v>
      </c>
      <c r="T198" s="39">
        <v>-2030294</v>
      </c>
      <c r="U198" s="39">
        <v>101265980</v>
      </c>
    </row>
    <row r="199" spans="1:21">
      <c r="A199" s="35">
        <v>36001</v>
      </c>
      <c r="B199" s="36" t="s">
        <v>177</v>
      </c>
      <c r="C199" s="41">
        <v>3.2799999999999998E-5</v>
      </c>
      <c r="D199" s="41">
        <v>3.4600000000000001E-5</v>
      </c>
      <c r="E199" s="37">
        <v>33855.699999999997</v>
      </c>
      <c r="F199" s="37">
        <v>127508</v>
      </c>
      <c r="G199" s="37">
        <v>301466</v>
      </c>
      <c r="H199" s="37"/>
      <c r="I199" s="38">
        <v>0</v>
      </c>
      <c r="J199" s="38">
        <v>172476</v>
      </c>
      <c r="K199" s="38">
        <v>44459</v>
      </c>
      <c r="L199" s="37">
        <v>0</v>
      </c>
      <c r="M199" s="37"/>
      <c r="N199" s="38">
        <v>14248</v>
      </c>
      <c r="O199" s="38">
        <v>64963</v>
      </c>
      <c r="P199" s="38">
        <v>0</v>
      </c>
      <c r="Q199" s="37">
        <v>89847</v>
      </c>
      <c r="R199" s="37"/>
      <c r="S199" s="38">
        <v>57757</v>
      </c>
      <c r="T199" s="39">
        <v>-36872</v>
      </c>
      <c r="U199" s="39">
        <v>20885</v>
      </c>
    </row>
    <row r="200" spans="1:21">
      <c r="A200" s="35">
        <v>36002</v>
      </c>
      <c r="B200" s="36" t="s">
        <v>178</v>
      </c>
      <c r="C200" s="41">
        <v>1.4239999999999999E-4</v>
      </c>
      <c r="D200" s="41">
        <v>2.019E-4</v>
      </c>
      <c r="E200" s="37"/>
      <c r="F200" s="37">
        <v>744041</v>
      </c>
      <c r="G200" s="37">
        <v>1308803</v>
      </c>
      <c r="H200" s="37"/>
      <c r="I200" s="38">
        <v>0</v>
      </c>
      <c r="J200" s="38">
        <v>748797</v>
      </c>
      <c r="K200" s="38">
        <v>193017</v>
      </c>
      <c r="L200" s="37">
        <v>61294</v>
      </c>
      <c r="M200" s="37"/>
      <c r="N200" s="38">
        <v>61856</v>
      </c>
      <c r="O200" s="38">
        <v>282036</v>
      </c>
      <c r="P200" s="38">
        <v>0</v>
      </c>
      <c r="Q200" s="37">
        <v>381636</v>
      </c>
      <c r="R200" s="37"/>
      <c r="S200" s="38">
        <v>250748</v>
      </c>
      <c r="T200" s="39">
        <v>-78253</v>
      </c>
      <c r="U200" s="39">
        <v>172495</v>
      </c>
    </row>
    <row r="201" spans="1:21">
      <c r="A201" s="35">
        <v>36003</v>
      </c>
      <c r="B201" s="36" t="s">
        <v>179</v>
      </c>
      <c r="C201" s="41">
        <v>4.481E-4</v>
      </c>
      <c r="D201" s="41">
        <v>4.4470000000000002E-4</v>
      </c>
      <c r="E201" s="37">
        <v>456416.97</v>
      </c>
      <c r="F201" s="37">
        <v>1638808</v>
      </c>
      <c r="G201" s="37">
        <v>4118502</v>
      </c>
      <c r="H201" s="37"/>
      <c r="I201" s="38">
        <v>0</v>
      </c>
      <c r="J201" s="38">
        <v>2356292</v>
      </c>
      <c r="K201" s="38">
        <v>607379</v>
      </c>
      <c r="L201" s="37">
        <v>7097</v>
      </c>
      <c r="M201" s="37"/>
      <c r="N201" s="38">
        <v>194646</v>
      </c>
      <c r="O201" s="38">
        <v>887502</v>
      </c>
      <c r="P201" s="38">
        <v>0</v>
      </c>
      <c r="Q201" s="37">
        <v>113433</v>
      </c>
      <c r="R201" s="37"/>
      <c r="S201" s="38">
        <v>789047</v>
      </c>
      <c r="T201" s="39">
        <v>-32111</v>
      </c>
      <c r="U201" s="39">
        <v>756935</v>
      </c>
    </row>
    <row r="202" spans="1:21">
      <c r="A202" s="35">
        <v>36004</v>
      </c>
      <c r="B202" s="36" t="s">
        <v>289</v>
      </c>
      <c r="C202" s="41">
        <v>2.1230000000000001E-4</v>
      </c>
      <c r="D202" s="41">
        <v>1.662E-4</v>
      </c>
      <c r="E202" s="37">
        <v>213964.6</v>
      </c>
      <c r="F202" s="37">
        <v>612480</v>
      </c>
      <c r="G202" s="37">
        <v>1951256</v>
      </c>
      <c r="H202" s="37"/>
      <c r="I202" s="38">
        <v>0</v>
      </c>
      <c r="J202" s="38">
        <v>1116360</v>
      </c>
      <c r="K202" s="38">
        <v>287763</v>
      </c>
      <c r="L202" s="37">
        <v>540573</v>
      </c>
      <c r="M202" s="37"/>
      <c r="N202" s="38">
        <v>92219</v>
      </c>
      <c r="O202" s="38">
        <v>420479</v>
      </c>
      <c r="P202" s="38">
        <v>0</v>
      </c>
      <c r="Q202" s="37">
        <v>0</v>
      </c>
      <c r="R202" s="37"/>
      <c r="S202" s="38">
        <v>373833</v>
      </c>
      <c r="T202" s="39">
        <v>230231</v>
      </c>
      <c r="U202" s="39">
        <v>604065</v>
      </c>
    </row>
    <row r="203" spans="1:21">
      <c r="A203" s="35">
        <v>36005</v>
      </c>
      <c r="B203" s="36" t="s">
        <v>180</v>
      </c>
      <c r="C203" s="41">
        <v>5.0835000000000003E-3</v>
      </c>
      <c r="D203" s="41">
        <v>4.8573000000000002E-3</v>
      </c>
      <c r="E203" s="37">
        <v>6530099.3099999987</v>
      </c>
      <c r="F203" s="37">
        <v>17900112</v>
      </c>
      <c r="G203" s="37">
        <v>46722616</v>
      </c>
      <c r="H203" s="37"/>
      <c r="I203" s="38">
        <v>0</v>
      </c>
      <c r="J203" s="38">
        <v>26731112</v>
      </c>
      <c r="K203" s="38">
        <v>6890450</v>
      </c>
      <c r="L203" s="37">
        <v>2208480</v>
      </c>
      <c r="M203" s="37"/>
      <c r="N203" s="38">
        <v>2208176</v>
      </c>
      <c r="O203" s="38">
        <v>10068329</v>
      </c>
      <c r="P203" s="38">
        <v>0</v>
      </c>
      <c r="Q203" s="37">
        <v>0</v>
      </c>
      <c r="R203" s="37"/>
      <c r="S203" s="38">
        <v>8951393</v>
      </c>
      <c r="T203" s="39">
        <v>866971</v>
      </c>
      <c r="U203" s="39">
        <v>9818364</v>
      </c>
    </row>
    <row r="204" spans="1:21">
      <c r="A204" s="35">
        <v>36006</v>
      </c>
      <c r="B204" s="36" t="s">
        <v>181</v>
      </c>
      <c r="C204" s="41">
        <v>5.3390000000000002E-4</v>
      </c>
      <c r="D204" s="41">
        <v>5.419E-4</v>
      </c>
      <c r="E204" s="37">
        <v>574383.54</v>
      </c>
      <c r="F204" s="37">
        <v>1997009</v>
      </c>
      <c r="G204" s="37">
        <v>4907093</v>
      </c>
      <c r="H204" s="37"/>
      <c r="I204" s="38">
        <v>0</v>
      </c>
      <c r="J204" s="38">
        <v>2807463</v>
      </c>
      <c r="K204" s="38">
        <v>723677</v>
      </c>
      <c r="L204" s="37">
        <v>29904</v>
      </c>
      <c r="M204" s="37"/>
      <c r="N204" s="38">
        <v>231916</v>
      </c>
      <c r="O204" s="38">
        <v>1057437</v>
      </c>
      <c r="P204" s="38">
        <v>0</v>
      </c>
      <c r="Q204" s="37">
        <v>162253</v>
      </c>
      <c r="R204" s="37"/>
      <c r="S204" s="38">
        <v>940130</v>
      </c>
      <c r="T204" s="39">
        <v>-34882</v>
      </c>
      <c r="U204" s="39">
        <v>905248</v>
      </c>
    </row>
    <row r="205" spans="1:21">
      <c r="A205" s="35">
        <v>36007</v>
      </c>
      <c r="B205" s="36" t="s">
        <v>182</v>
      </c>
      <c r="C205" s="41">
        <v>1.7589999999999999E-4</v>
      </c>
      <c r="D205" s="41">
        <v>1.8760000000000001E-4</v>
      </c>
      <c r="E205" s="37">
        <v>203084.61</v>
      </c>
      <c r="F205" s="37">
        <v>691343</v>
      </c>
      <c r="G205" s="37">
        <v>1616703</v>
      </c>
      <c r="H205" s="37"/>
      <c r="I205" s="38">
        <v>0</v>
      </c>
      <c r="J205" s="38">
        <v>924954</v>
      </c>
      <c r="K205" s="38">
        <v>238424</v>
      </c>
      <c r="L205" s="37">
        <v>19155</v>
      </c>
      <c r="M205" s="37"/>
      <c r="N205" s="38">
        <v>76408</v>
      </c>
      <c r="O205" s="38">
        <v>348386</v>
      </c>
      <c r="P205" s="38">
        <v>0</v>
      </c>
      <c r="Q205" s="37">
        <v>62572</v>
      </c>
      <c r="R205" s="37"/>
      <c r="S205" s="38">
        <v>309737</v>
      </c>
      <c r="T205" s="39">
        <v>-7762</v>
      </c>
      <c r="U205" s="39">
        <v>301975</v>
      </c>
    </row>
    <row r="206" spans="1:21">
      <c r="A206" s="35">
        <v>36008</v>
      </c>
      <c r="B206" s="36" t="s">
        <v>183</v>
      </c>
      <c r="C206" s="41">
        <v>5.4390000000000005E-4</v>
      </c>
      <c r="D206" s="41">
        <v>5.4699999999999996E-4</v>
      </c>
      <c r="E206" s="37">
        <v>549609.32999999996</v>
      </c>
      <c r="F206" s="37">
        <v>2015803</v>
      </c>
      <c r="G206" s="37">
        <v>4999003</v>
      </c>
      <c r="H206" s="37"/>
      <c r="I206" s="38">
        <v>0</v>
      </c>
      <c r="J206" s="38">
        <v>2860048</v>
      </c>
      <c r="K206" s="38">
        <v>737231</v>
      </c>
      <c r="L206" s="37">
        <v>30712</v>
      </c>
      <c r="M206" s="37"/>
      <c r="N206" s="38">
        <v>236260</v>
      </c>
      <c r="O206" s="38">
        <v>1077243</v>
      </c>
      <c r="P206" s="38">
        <v>0</v>
      </c>
      <c r="Q206" s="37">
        <v>121488</v>
      </c>
      <c r="R206" s="37"/>
      <c r="S206" s="38">
        <v>957738</v>
      </c>
      <c r="T206" s="39">
        <v>-17949</v>
      </c>
      <c r="U206" s="39">
        <v>939790</v>
      </c>
    </row>
    <row r="207" spans="1:21">
      <c r="A207" s="35">
        <v>36009</v>
      </c>
      <c r="B207" s="36" t="s">
        <v>184</v>
      </c>
      <c r="C207" s="41">
        <v>1.7899999999999999E-4</v>
      </c>
      <c r="D207" s="41">
        <v>1.551E-4</v>
      </c>
      <c r="E207" s="37">
        <v>178529.76</v>
      </c>
      <c r="F207" s="37">
        <v>571574</v>
      </c>
      <c r="G207" s="37">
        <v>1645195</v>
      </c>
      <c r="H207" s="37"/>
      <c r="I207" s="38">
        <v>0</v>
      </c>
      <c r="J207" s="38">
        <v>941255</v>
      </c>
      <c r="K207" s="38">
        <v>242626</v>
      </c>
      <c r="L207" s="37">
        <v>220522</v>
      </c>
      <c r="M207" s="37"/>
      <c r="N207" s="38">
        <v>77754</v>
      </c>
      <c r="O207" s="38">
        <v>354525.61</v>
      </c>
      <c r="P207" s="38">
        <v>0</v>
      </c>
      <c r="Q207" s="37">
        <v>0</v>
      </c>
      <c r="R207" s="37"/>
      <c r="S207" s="38">
        <v>315196</v>
      </c>
      <c r="T207" s="39">
        <v>86689</v>
      </c>
      <c r="U207" s="39">
        <v>401885</v>
      </c>
    </row>
    <row r="208" spans="1:21">
      <c r="A208" s="35">
        <v>36100</v>
      </c>
      <c r="B208" s="36" t="s">
        <v>185</v>
      </c>
      <c r="C208" s="41">
        <v>7.7249999999999997E-4</v>
      </c>
      <c r="D208" s="41">
        <v>7.8470000000000005E-4</v>
      </c>
      <c r="E208" s="37">
        <v>1025991.67</v>
      </c>
      <c r="F208" s="37">
        <v>2891775</v>
      </c>
      <c r="G208" s="37">
        <v>7100073</v>
      </c>
      <c r="H208" s="37"/>
      <c r="I208" s="38">
        <v>0</v>
      </c>
      <c r="J208" s="38">
        <v>4062119</v>
      </c>
      <c r="K208" s="38">
        <v>1047088</v>
      </c>
      <c r="L208" s="37">
        <v>8863</v>
      </c>
      <c r="M208" s="37"/>
      <c r="N208" s="38">
        <v>335559</v>
      </c>
      <c r="O208" s="38">
        <v>1530006</v>
      </c>
      <c r="P208" s="38">
        <v>0</v>
      </c>
      <c r="Q208" s="37">
        <v>84839</v>
      </c>
      <c r="R208" s="37"/>
      <c r="S208" s="38">
        <v>1360274</v>
      </c>
      <c r="T208" s="39">
        <v>-41521</v>
      </c>
      <c r="U208" s="39">
        <v>1318753</v>
      </c>
    </row>
    <row r="209" spans="1:21">
      <c r="A209" s="35">
        <v>36102</v>
      </c>
      <c r="B209" s="36" t="s">
        <v>186</v>
      </c>
      <c r="C209" s="41">
        <v>1.615E-4</v>
      </c>
      <c r="D209" s="41">
        <v>1.21E-4</v>
      </c>
      <c r="E209" s="37">
        <v>166733.16</v>
      </c>
      <c r="F209" s="37">
        <v>445909</v>
      </c>
      <c r="G209" s="37">
        <v>1484352</v>
      </c>
      <c r="H209" s="37"/>
      <c r="I209" s="38">
        <v>0</v>
      </c>
      <c r="J209" s="38">
        <v>849233</v>
      </c>
      <c r="K209" s="38">
        <v>218906</v>
      </c>
      <c r="L209" s="37">
        <v>111668</v>
      </c>
      <c r="M209" s="37"/>
      <c r="N209" s="38">
        <v>70153</v>
      </c>
      <c r="O209" s="38">
        <v>319865</v>
      </c>
      <c r="P209" s="38">
        <v>0</v>
      </c>
      <c r="Q209" s="37">
        <v>164069</v>
      </c>
      <c r="R209" s="37"/>
      <c r="S209" s="38">
        <v>284381</v>
      </c>
      <c r="T209" s="39">
        <v>-33704</v>
      </c>
      <c r="U209" s="39">
        <v>250677</v>
      </c>
    </row>
    <row r="210" spans="1:21">
      <c r="A210" s="35">
        <v>36105</v>
      </c>
      <c r="B210" s="36" t="s">
        <v>187</v>
      </c>
      <c r="C210" s="41">
        <v>4.1159999999999998E-4</v>
      </c>
      <c r="D210" s="41">
        <v>4.0910000000000002E-4</v>
      </c>
      <c r="E210" s="37">
        <v>573321.93999999994</v>
      </c>
      <c r="F210" s="37">
        <v>1507615</v>
      </c>
      <c r="G210" s="37">
        <v>3783029</v>
      </c>
      <c r="H210" s="37"/>
      <c r="I210" s="38">
        <v>0</v>
      </c>
      <c r="J210" s="38">
        <v>2164360</v>
      </c>
      <c r="K210" s="38">
        <v>557905</v>
      </c>
      <c r="L210" s="37">
        <v>47372</v>
      </c>
      <c r="M210" s="37"/>
      <c r="N210" s="38">
        <v>178791</v>
      </c>
      <c r="O210" s="38">
        <v>815211</v>
      </c>
      <c r="P210" s="38">
        <v>0</v>
      </c>
      <c r="Q210" s="37">
        <v>27700</v>
      </c>
      <c r="R210" s="37"/>
      <c r="S210" s="38">
        <v>724775</v>
      </c>
      <c r="T210" s="39">
        <v>-1530</v>
      </c>
      <c r="U210" s="39">
        <v>723245</v>
      </c>
    </row>
    <row r="211" spans="1:21">
      <c r="A211" s="35">
        <v>36200</v>
      </c>
      <c r="B211" s="36" t="s">
        <v>188</v>
      </c>
      <c r="C211" s="41">
        <v>1.632E-3</v>
      </c>
      <c r="D211" s="41">
        <v>1.5869E-3</v>
      </c>
      <c r="E211" s="37">
        <v>2089501.46</v>
      </c>
      <c r="F211" s="37">
        <v>5848041</v>
      </c>
      <c r="G211" s="37">
        <v>14999766</v>
      </c>
      <c r="H211" s="37"/>
      <c r="I211" s="38">
        <v>0</v>
      </c>
      <c r="J211" s="38">
        <v>8581720</v>
      </c>
      <c r="K211" s="38">
        <v>2212101</v>
      </c>
      <c r="L211" s="37">
        <v>200554</v>
      </c>
      <c r="M211" s="37"/>
      <c r="N211" s="38">
        <v>708910</v>
      </c>
      <c r="O211" s="38">
        <v>3232322.88</v>
      </c>
      <c r="P211" s="38">
        <v>0</v>
      </c>
      <c r="Q211" s="37">
        <v>31572</v>
      </c>
      <c r="R211" s="37"/>
      <c r="S211" s="38">
        <v>2873743</v>
      </c>
      <c r="T211" s="39">
        <v>42954</v>
      </c>
      <c r="U211" s="39">
        <v>2916697</v>
      </c>
    </row>
    <row r="212" spans="1:21">
      <c r="A212" s="35">
        <v>36205</v>
      </c>
      <c r="B212" s="36" t="s">
        <v>189</v>
      </c>
      <c r="C212" s="41">
        <v>2.812E-4</v>
      </c>
      <c r="D212" s="41">
        <v>2.611E-4</v>
      </c>
      <c r="E212" s="37">
        <v>364700.55000000005</v>
      </c>
      <c r="F212" s="37">
        <v>962205</v>
      </c>
      <c r="G212" s="37">
        <v>2584518</v>
      </c>
      <c r="H212" s="37"/>
      <c r="I212" s="38">
        <v>0</v>
      </c>
      <c r="J212" s="38">
        <v>1478664</v>
      </c>
      <c r="K212" s="38">
        <v>381154</v>
      </c>
      <c r="L212" s="37">
        <v>125578</v>
      </c>
      <c r="M212" s="37"/>
      <c r="N212" s="38">
        <v>122148</v>
      </c>
      <c r="O212" s="38">
        <v>556942</v>
      </c>
      <c r="P212" s="38">
        <v>0</v>
      </c>
      <c r="Q212" s="37">
        <v>0</v>
      </c>
      <c r="R212" s="37"/>
      <c r="S212" s="38">
        <v>495157</v>
      </c>
      <c r="T212" s="39">
        <v>44246</v>
      </c>
      <c r="U212" s="39">
        <v>539403</v>
      </c>
    </row>
    <row r="213" spans="1:21">
      <c r="A213" s="35">
        <v>36300</v>
      </c>
      <c r="B213" s="36" t="s">
        <v>190</v>
      </c>
      <c r="C213" s="41">
        <v>5.0688E-3</v>
      </c>
      <c r="D213" s="41">
        <v>4.8706000000000001E-3</v>
      </c>
      <c r="E213" s="37">
        <v>6246829.9500000011</v>
      </c>
      <c r="F213" s="37">
        <v>17949125</v>
      </c>
      <c r="G213" s="37">
        <v>46587508</v>
      </c>
      <c r="H213" s="37"/>
      <c r="I213" s="38">
        <v>0</v>
      </c>
      <c r="J213" s="38">
        <v>26653813</v>
      </c>
      <c r="K213" s="38">
        <v>6870525</v>
      </c>
      <c r="L213" s="37">
        <v>600254</v>
      </c>
      <c r="M213" s="37"/>
      <c r="N213" s="38">
        <v>2201790</v>
      </c>
      <c r="O213" s="38">
        <v>10039215</v>
      </c>
      <c r="P213" s="38">
        <v>0</v>
      </c>
      <c r="Q213" s="37">
        <v>112531</v>
      </c>
      <c r="R213" s="37"/>
      <c r="S213" s="38">
        <v>8925508</v>
      </c>
      <c r="T213" s="39">
        <v>115233</v>
      </c>
      <c r="U213" s="39">
        <v>9040741</v>
      </c>
    </row>
    <row r="214" spans="1:21">
      <c r="A214" s="35">
        <v>36301</v>
      </c>
      <c r="B214" s="36" t="s">
        <v>191</v>
      </c>
      <c r="C214" s="41">
        <v>6.3499999999999999E-5</v>
      </c>
      <c r="D214" s="41">
        <v>5.0699999999999999E-5</v>
      </c>
      <c r="E214" s="37">
        <v>66605.39</v>
      </c>
      <c r="F214" s="37">
        <v>186840</v>
      </c>
      <c r="G214" s="37">
        <v>583631</v>
      </c>
      <c r="H214" s="37"/>
      <c r="I214" s="38">
        <v>0</v>
      </c>
      <c r="J214" s="38">
        <v>333909</v>
      </c>
      <c r="K214" s="38">
        <v>86071</v>
      </c>
      <c r="L214" s="37">
        <v>39647</v>
      </c>
      <c r="M214" s="37"/>
      <c r="N214" s="38">
        <v>27583</v>
      </c>
      <c r="O214" s="38">
        <v>125767</v>
      </c>
      <c r="P214" s="38">
        <v>0</v>
      </c>
      <c r="Q214" s="37">
        <v>0</v>
      </c>
      <c r="R214" s="37"/>
      <c r="S214" s="38">
        <v>111815</v>
      </c>
      <c r="T214" s="39">
        <v>12852</v>
      </c>
      <c r="U214" s="39">
        <v>124668</v>
      </c>
    </row>
    <row r="215" spans="1:21">
      <c r="A215" s="35">
        <v>36302</v>
      </c>
      <c r="B215" s="36" t="s">
        <v>192</v>
      </c>
      <c r="C215" s="41">
        <v>1.2420000000000001E-4</v>
      </c>
      <c r="D215" s="41">
        <v>1.2669999999999999E-4</v>
      </c>
      <c r="E215" s="37">
        <v>132633.07999999999</v>
      </c>
      <c r="F215" s="37">
        <v>466915</v>
      </c>
      <c r="G215" s="37">
        <v>1141526</v>
      </c>
      <c r="H215" s="37"/>
      <c r="I215" s="38">
        <v>0</v>
      </c>
      <c r="J215" s="38">
        <v>653094</v>
      </c>
      <c r="K215" s="38">
        <v>168347</v>
      </c>
      <c r="L215" s="37">
        <v>67426</v>
      </c>
      <c r="M215" s="37"/>
      <c r="N215" s="38">
        <v>53950</v>
      </c>
      <c r="O215" s="38">
        <v>245989</v>
      </c>
      <c r="P215" s="38">
        <v>0</v>
      </c>
      <c r="Q215" s="37">
        <v>28473</v>
      </c>
      <c r="R215" s="37"/>
      <c r="S215" s="38">
        <v>218700</v>
      </c>
      <c r="T215" s="39">
        <v>20897</v>
      </c>
      <c r="U215" s="39">
        <v>239598</v>
      </c>
    </row>
    <row r="216" spans="1:21" s="203" customFormat="1">
      <c r="A216" s="192">
        <v>36303</v>
      </c>
      <c r="B216" s="193" t="s">
        <v>397</v>
      </c>
      <c r="C216" s="194">
        <v>0</v>
      </c>
      <c r="D216" s="194">
        <v>0</v>
      </c>
      <c r="E216" s="190"/>
      <c r="F216" s="190"/>
      <c r="G216" s="190"/>
      <c r="H216" s="190"/>
      <c r="I216" s="195"/>
      <c r="J216" s="195"/>
      <c r="K216" s="195"/>
      <c r="L216" s="190"/>
      <c r="M216" s="190"/>
      <c r="N216" s="195"/>
      <c r="O216" s="195"/>
      <c r="P216" s="195"/>
      <c r="Q216" s="190"/>
      <c r="R216" s="190"/>
      <c r="S216" s="195"/>
      <c r="T216" s="196"/>
      <c r="U216" s="196"/>
    </row>
    <row r="217" spans="1:21">
      <c r="A217" s="35">
        <v>36305</v>
      </c>
      <c r="B217" s="36" t="s">
        <v>193</v>
      </c>
      <c r="C217" s="41">
        <v>9.9630000000000009E-4</v>
      </c>
      <c r="D217" s="41">
        <v>9.7300000000000002E-4</v>
      </c>
      <c r="E217" s="37">
        <v>1392474.15</v>
      </c>
      <c r="F217" s="37">
        <v>3585698</v>
      </c>
      <c r="G217" s="37">
        <v>9157026</v>
      </c>
      <c r="H217" s="37"/>
      <c r="I217" s="38">
        <v>0</v>
      </c>
      <c r="J217" s="38">
        <v>5238951</v>
      </c>
      <c r="K217" s="38">
        <v>1350439</v>
      </c>
      <c r="L217" s="37">
        <v>276407</v>
      </c>
      <c r="M217" s="37"/>
      <c r="N217" s="38">
        <v>432774</v>
      </c>
      <c r="O217" s="38">
        <v>1973262</v>
      </c>
      <c r="P217" s="38">
        <v>0</v>
      </c>
      <c r="Q217" s="37">
        <v>58199</v>
      </c>
      <c r="R217" s="37"/>
      <c r="S217" s="38">
        <v>1754357</v>
      </c>
      <c r="T217" s="39">
        <v>56125</v>
      </c>
      <c r="U217" s="39">
        <v>1810481</v>
      </c>
    </row>
    <row r="218" spans="1:21">
      <c r="A218" s="35">
        <v>36400</v>
      </c>
      <c r="B218" s="36" t="s">
        <v>194</v>
      </c>
      <c r="C218" s="41">
        <v>5.4936000000000004E-3</v>
      </c>
      <c r="D218" s="41">
        <v>5.4408E-3</v>
      </c>
      <c r="E218" s="37">
        <v>7057843.2599999998</v>
      </c>
      <c r="F218" s="37">
        <v>20050425</v>
      </c>
      <c r="G218" s="37">
        <v>50491859</v>
      </c>
      <c r="H218" s="37"/>
      <c r="I218" s="38">
        <v>0</v>
      </c>
      <c r="J218" s="38">
        <v>28887585</v>
      </c>
      <c r="K218" s="38">
        <v>7446322</v>
      </c>
      <c r="L218" s="37">
        <v>238394</v>
      </c>
      <c r="M218" s="37"/>
      <c r="N218" s="38">
        <v>2386315</v>
      </c>
      <c r="O218" s="38">
        <v>10880569</v>
      </c>
      <c r="P218" s="38">
        <v>0</v>
      </c>
      <c r="Q218" s="37">
        <v>1316974</v>
      </c>
      <c r="R218" s="37"/>
      <c r="S218" s="38">
        <v>9673526</v>
      </c>
      <c r="T218" s="39">
        <v>-633239</v>
      </c>
      <c r="U218" s="39">
        <v>9040287</v>
      </c>
    </row>
    <row r="219" spans="1:21">
      <c r="A219" s="35">
        <v>36405</v>
      </c>
      <c r="B219" s="36" t="s">
        <v>195</v>
      </c>
      <c r="C219" s="41">
        <v>9.4269999999999998E-4</v>
      </c>
      <c r="D219" s="41">
        <v>9.0160000000000001E-4</v>
      </c>
      <c r="E219" s="37">
        <v>1192167.48</v>
      </c>
      <c r="F219" s="37">
        <v>3322575</v>
      </c>
      <c r="G219" s="37">
        <v>8664387</v>
      </c>
      <c r="H219" s="37"/>
      <c r="I219" s="38">
        <v>0</v>
      </c>
      <c r="J219" s="38">
        <v>4957100</v>
      </c>
      <c r="K219" s="38">
        <v>1277786</v>
      </c>
      <c r="L219" s="37">
        <v>323451</v>
      </c>
      <c r="M219" s="37"/>
      <c r="N219" s="38">
        <v>409491</v>
      </c>
      <c r="O219" s="38">
        <v>1867102</v>
      </c>
      <c r="P219" s="38">
        <v>0</v>
      </c>
      <c r="Q219" s="37">
        <v>0</v>
      </c>
      <c r="R219" s="37"/>
      <c r="S219" s="38">
        <v>1659974</v>
      </c>
      <c r="T219" s="39">
        <v>137975</v>
      </c>
      <c r="U219" s="39">
        <v>1797949</v>
      </c>
    </row>
    <row r="220" spans="1:21">
      <c r="A220" s="35">
        <v>36500</v>
      </c>
      <c r="B220" s="36" t="s">
        <v>196</v>
      </c>
      <c r="C220" s="41">
        <v>1.07055E-2</v>
      </c>
      <c r="D220" s="41">
        <v>1.0474600000000001E-2</v>
      </c>
      <c r="E220" s="37">
        <v>12914489.469999999</v>
      </c>
      <c r="F220" s="37">
        <v>38600975</v>
      </c>
      <c r="G220" s="37">
        <v>98394604</v>
      </c>
      <c r="H220" s="37"/>
      <c r="I220" s="38">
        <v>0</v>
      </c>
      <c r="J220" s="38">
        <v>56293876</v>
      </c>
      <c r="K220" s="38">
        <v>14510813</v>
      </c>
      <c r="L220" s="37">
        <v>1359270</v>
      </c>
      <c r="M220" s="37"/>
      <c r="N220" s="38">
        <v>4650266</v>
      </c>
      <c r="O220" s="38">
        <v>21203206</v>
      </c>
      <c r="P220" s="38">
        <v>0</v>
      </c>
      <c r="Q220" s="37">
        <v>0</v>
      </c>
      <c r="R220" s="37"/>
      <c r="S220" s="38">
        <v>18851015</v>
      </c>
      <c r="T220" s="39">
        <v>594246</v>
      </c>
      <c r="U220" s="39">
        <v>19445261</v>
      </c>
    </row>
    <row r="221" spans="1:21">
      <c r="A221" s="35">
        <v>36501</v>
      </c>
      <c r="B221" s="36" t="s">
        <v>197</v>
      </c>
      <c r="C221" s="41">
        <v>1.205E-4</v>
      </c>
      <c r="D221" s="41">
        <v>1.187E-4</v>
      </c>
      <c r="E221" s="37">
        <v>138943.91999999998</v>
      </c>
      <c r="F221" s="37">
        <v>437433</v>
      </c>
      <c r="G221" s="37">
        <v>1107519</v>
      </c>
      <c r="H221" s="37"/>
      <c r="I221" s="38">
        <v>0</v>
      </c>
      <c r="J221" s="38">
        <v>633638</v>
      </c>
      <c r="K221" s="38">
        <v>163332</v>
      </c>
      <c r="L221" s="37">
        <v>23571</v>
      </c>
      <c r="M221" s="37"/>
      <c r="N221" s="38">
        <v>52343</v>
      </c>
      <c r="O221" s="38">
        <v>238661</v>
      </c>
      <c r="P221" s="38">
        <v>0</v>
      </c>
      <c r="Q221" s="37">
        <v>4857</v>
      </c>
      <c r="R221" s="37"/>
      <c r="S221" s="38">
        <v>212185</v>
      </c>
      <c r="T221" s="39">
        <v>8078</v>
      </c>
      <c r="U221" s="39">
        <v>220263</v>
      </c>
    </row>
    <row r="222" spans="1:21">
      <c r="A222" s="35">
        <v>36502</v>
      </c>
      <c r="B222" s="36" t="s">
        <v>198</v>
      </c>
      <c r="C222" s="41">
        <v>5.1600000000000001E-5</v>
      </c>
      <c r="D222" s="41">
        <v>4.3699999999999998E-5</v>
      </c>
      <c r="E222" s="37">
        <v>51912.999999999985</v>
      </c>
      <c r="F222" s="37">
        <v>161043</v>
      </c>
      <c r="G222" s="37">
        <v>474257</v>
      </c>
      <c r="H222" s="37"/>
      <c r="I222" s="38">
        <v>0</v>
      </c>
      <c r="J222" s="38">
        <v>271334</v>
      </c>
      <c r="K222" s="38">
        <v>69941</v>
      </c>
      <c r="L222" s="37">
        <v>28723</v>
      </c>
      <c r="M222" s="37"/>
      <c r="N222" s="38">
        <v>22414</v>
      </c>
      <c r="O222" s="38">
        <v>102198</v>
      </c>
      <c r="P222" s="38">
        <v>0</v>
      </c>
      <c r="Q222" s="37">
        <v>8746</v>
      </c>
      <c r="R222" s="37"/>
      <c r="S222" s="38">
        <v>90861</v>
      </c>
      <c r="T222" s="39">
        <v>8075</v>
      </c>
      <c r="U222" s="39">
        <v>98936</v>
      </c>
    </row>
    <row r="223" spans="1:21">
      <c r="A223" s="35">
        <v>36505</v>
      </c>
      <c r="B223" s="36" t="s">
        <v>199</v>
      </c>
      <c r="C223" s="41">
        <v>2.1451999999999999E-3</v>
      </c>
      <c r="D223" s="41">
        <v>2.0844000000000001E-3</v>
      </c>
      <c r="E223" s="37">
        <v>2838462.55</v>
      </c>
      <c r="F223" s="37">
        <v>7681427</v>
      </c>
      <c r="G223" s="37">
        <v>19716604</v>
      </c>
      <c r="H223" s="37"/>
      <c r="I223" s="38">
        <v>0</v>
      </c>
      <c r="J223" s="38">
        <v>11280335</v>
      </c>
      <c r="K223" s="38">
        <v>2907720</v>
      </c>
      <c r="L223" s="37">
        <v>530581</v>
      </c>
      <c r="M223" s="37"/>
      <c r="N223" s="38">
        <v>931834</v>
      </c>
      <c r="O223" s="38">
        <v>4248762</v>
      </c>
      <c r="P223" s="38">
        <v>0</v>
      </c>
      <c r="Q223" s="37">
        <v>191590</v>
      </c>
      <c r="R223" s="37"/>
      <c r="S223" s="38">
        <v>3777423</v>
      </c>
      <c r="T223" s="39">
        <v>141962</v>
      </c>
      <c r="U223" s="39">
        <v>3919384</v>
      </c>
    </row>
    <row r="224" spans="1:21">
      <c r="A224" s="35">
        <v>36600</v>
      </c>
      <c r="B224" s="36" t="s">
        <v>200</v>
      </c>
      <c r="C224" s="41">
        <v>7.938E-4</v>
      </c>
      <c r="D224" s="41">
        <v>8.3319999999999998E-4</v>
      </c>
      <c r="E224" s="37">
        <v>1095362.55</v>
      </c>
      <c r="F224" s="37">
        <v>3070507</v>
      </c>
      <c r="G224" s="37">
        <v>7295842</v>
      </c>
      <c r="H224" s="37"/>
      <c r="I224" s="38">
        <v>0</v>
      </c>
      <c r="J224" s="38">
        <v>4174123</v>
      </c>
      <c r="K224" s="38">
        <v>1075959</v>
      </c>
      <c r="L224" s="37">
        <v>0</v>
      </c>
      <c r="M224" s="37"/>
      <c r="N224" s="38">
        <v>344812</v>
      </c>
      <c r="O224" s="38">
        <v>1572192</v>
      </c>
      <c r="P224" s="38">
        <v>0</v>
      </c>
      <c r="Q224" s="37">
        <v>237782</v>
      </c>
      <c r="R224" s="37"/>
      <c r="S224" s="38">
        <v>1397780</v>
      </c>
      <c r="T224" s="39">
        <v>-96293</v>
      </c>
      <c r="U224" s="39">
        <v>1301487</v>
      </c>
    </row>
    <row r="225" spans="1:21">
      <c r="A225" s="35">
        <v>36601</v>
      </c>
      <c r="B225" s="36" t="s">
        <v>201</v>
      </c>
      <c r="C225" s="41">
        <v>4.0440000000000002E-4</v>
      </c>
      <c r="D225" s="41">
        <v>3.6059999999999998E-4</v>
      </c>
      <c r="E225" s="37">
        <v>431383.73</v>
      </c>
      <c r="F225" s="37">
        <v>1328882</v>
      </c>
      <c r="G225" s="37">
        <v>3716854</v>
      </c>
      <c r="H225" s="37"/>
      <c r="I225" s="38">
        <v>0</v>
      </c>
      <c r="J225" s="38">
        <v>2126500</v>
      </c>
      <c r="K225" s="38">
        <v>548146</v>
      </c>
      <c r="L225" s="37">
        <v>255952</v>
      </c>
      <c r="M225" s="37"/>
      <c r="N225" s="38">
        <v>175664</v>
      </c>
      <c r="O225" s="38">
        <v>800951</v>
      </c>
      <c r="P225" s="38">
        <v>0</v>
      </c>
      <c r="Q225" s="37">
        <v>0</v>
      </c>
      <c r="R225" s="37"/>
      <c r="S225" s="38">
        <v>712097</v>
      </c>
      <c r="T225" s="39">
        <v>97730</v>
      </c>
      <c r="U225" s="39">
        <v>809827</v>
      </c>
    </row>
    <row r="226" spans="1:21">
      <c r="A226" s="35">
        <v>36700</v>
      </c>
      <c r="B226" s="36" t="s">
        <v>202</v>
      </c>
      <c r="C226" s="41">
        <v>9.1280000000000007E-3</v>
      </c>
      <c r="D226" s="41">
        <v>9.4318000000000006E-3</v>
      </c>
      <c r="E226" s="37">
        <v>10969466.500000002</v>
      </c>
      <c r="F226" s="37">
        <v>34758050</v>
      </c>
      <c r="G226" s="37">
        <v>83895749</v>
      </c>
      <c r="H226" s="37"/>
      <c r="I226" s="38">
        <v>0</v>
      </c>
      <c r="J226" s="38">
        <v>47998739</v>
      </c>
      <c r="K226" s="38">
        <v>12372584</v>
      </c>
      <c r="L226" s="37">
        <v>1127334</v>
      </c>
      <c r="M226" s="37"/>
      <c r="N226" s="38">
        <v>3965030</v>
      </c>
      <c r="O226" s="38">
        <v>18078826</v>
      </c>
      <c r="P226" s="38">
        <v>0</v>
      </c>
      <c r="Q226" s="37">
        <v>1563328</v>
      </c>
      <c r="R226" s="37"/>
      <c r="S226" s="38">
        <v>16073240</v>
      </c>
      <c r="T226" s="39">
        <v>37449</v>
      </c>
      <c r="U226" s="39">
        <v>16110689</v>
      </c>
    </row>
    <row r="227" spans="1:21">
      <c r="A227" s="35">
        <v>36701</v>
      </c>
      <c r="B227" s="36" t="s">
        <v>203</v>
      </c>
      <c r="C227" s="41">
        <v>4.6300000000000001E-5</v>
      </c>
      <c r="D227" s="41">
        <v>3.3599999999999997E-5</v>
      </c>
      <c r="E227" s="37">
        <v>43809.16</v>
      </c>
      <c r="F227" s="37">
        <v>123823</v>
      </c>
      <c r="G227" s="37">
        <v>425545</v>
      </c>
      <c r="H227" s="37"/>
      <c r="I227" s="38">
        <v>0</v>
      </c>
      <c r="J227" s="38">
        <v>243464</v>
      </c>
      <c r="K227" s="38">
        <v>62758</v>
      </c>
      <c r="L227" s="37">
        <v>114561</v>
      </c>
      <c r="M227" s="37"/>
      <c r="N227" s="38">
        <v>20112</v>
      </c>
      <c r="O227" s="38">
        <v>91701</v>
      </c>
      <c r="P227" s="38">
        <v>0</v>
      </c>
      <c r="Q227" s="37">
        <v>0</v>
      </c>
      <c r="R227" s="37"/>
      <c r="S227" s="38">
        <v>81528</v>
      </c>
      <c r="T227" s="39">
        <v>49482</v>
      </c>
      <c r="U227" s="39">
        <v>131011</v>
      </c>
    </row>
    <row r="228" spans="1:21">
      <c r="A228" s="35">
        <v>36705</v>
      </c>
      <c r="B228" s="36" t="s">
        <v>204</v>
      </c>
      <c r="C228" s="41">
        <v>1.0365999999999999E-3</v>
      </c>
      <c r="D228" s="41">
        <v>1.0287E-3</v>
      </c>
      <c r="E228" s="37">
        <v>1348858.14</v>
      </c>
      <c r="F228" s="37">
        <v>3790963</v>
      </c>
      <c r="G228" s="37">
        <v>9527425</v>
      </c>
      <c r="H228" s="37"/>
      <c r="I228" s="38">
        <v>0</v>
      </c>
      <c r="J228" s="38">
        <v>5450865</v>
      </c>
      <c r="K228" s="38">
        <v>1405064</v>
      </c>
      <c r="L228" s="37">
        <v>85054</v>
      </c>
      <c r="M228" s="37"/>
      <c r="N228" s="38">
        <v>450279</v>
      </c>
      <c r="O228" s="38">
        <v>2053080</v>
      </c>
      <c r="P228" s="38">
        <v>0</v>
      </c>
      <c r="Q228" s="37">
        <v>56437</v>
      </c>
      <c r="R228" s="37"/>
      <c r="S228" s="38">
        <v>1825320</v>
      </c>
      <c r="T228" s="39">
        <v>-3873</v>
      </c>
      <c r="U228" s="39">
        <v>1821447</v>
      </c>
    </row>
    <row r="229" spans="1:21">
      <c r="A229" s="35">
        <v>36800</v>
      </c>
      <c r="B229" s="36" t="s">
        <v>205</v>
      </c>
      <c r="C229" s="41">
        <v>3.4369000000000001E-3</v>
      </c>
      <c r="D229" s="41">
        <v>3.3264000000000002E-3</v>
      </c>
      <c r="E229" s="37">
        <v>4310027.09</v>
      </c>
      <c r="F229" s="37">
        <v>12258443</v>
      </c>
      <c r="G229" s="37">
        <v>31588661</v>
      </c>
      <c r="H229" s="37"/>
      <c r="I229" s="38">
        <v>0</v>
      </c>
      <c r="J229" s="38">
        <v>18072619</v>
      </c>
      <c r="K229" s="38">
        <v>4658560</v>
      </c>
      <c r="L229" s="37">
        <v>496977</v>
      </c>
      <c r="M229" s="37"/>
      <c r="N229" s="38">
        <v>1492924</v>
      </c>
      <c r="O229" s="38">
        <v>6807090</v>
      </c>
      <c r="P229" s="38">
        <v>0</v>
      </c>
      <c r="Q229" s="37">
        <v>69208</v>
      </c>
      <c r="R229" s="37"/>
      <c r="S229" s="38">
        <v>6051941</v>
      </c>
      <c r="T229" s="39">
        <v>119064</v>
      </c>
      <c r="U229" s="39">
        <v>6171005</v>
      </c>
    </row>
    <row r="230" spans="1:21">
      <c r="A230" s="35">
        <v>36801</v>
      </c>
      <c r="B230" s="36" t="s">
        <v>206</v>
      </c>
      <c r="C230" s="41">
        <v>0</v>
      </c>
      <c r="D230" s="41">
        <v>5.8400000000000003E-5</v>
      </c>
      <c r="E230" s="37"/>
      <c r="F230" s="37">
        <v>215216</v>
      </c>
      <c r="G230" s="37">
        <v>0</v>
      </c>
      <c r="H230" s="37"/>
      <c r="I230" s="38">
        <v>0</v>
      </c>
      <c r="J230" s="38">
        <v>0</v>
      </c>
      <c r="K230" s="38">
        <v>0</v>
      </c>
      <c r="L230" s="37">
        <v>0</v>
      </c>
      <c r="M230" s="37"/>
      <c r="N230" s="38">
        <v>0</v>
      </c>
      <c r="O230" s="38">
        <v>0</v>
      </c>
      <c r="P230" s="38">
        <v>0</v>
      </c>
      <c r="Q230" s="37">
        <v>233338</v>
      </c>
      <c r="R230" s="37"/>
      <c r="S230" s="38">
        <v>0</v>
      </c>
      <c r="T230" s="39">
        <v>-70677</v>
      </c>
      <c r="U230" s="39">
        <v>-70677</v>
      </c>
    </row>
    <row r="231" spans="1:21">
      <c r="A231" s="35">
        <v>36802</v>
      </c>
      <c r="B231" s="36" t="s">
        <v>207</v>
      </c>
      <c r="C231" s="41">
        <v>9.0199999999999997E-5</v>
      </c>
      <c r="D231" s="41">
        <v>8.42E-5</v>
      </c>
      <c r="E231" s="37">
        <v>89375.090000000011</v>
      </c>
      <c r="F231" s="37">
        <v>310294</v>
      </c>
      <c r="G231" s="37">
        <v>829031</v>
      </c>
      <c r="H231" s="37"/>
      <c r="I231" s="38">
        <v>0</v>
      </c>
      <c r="J231" s="38">
        <v>474308</v>
      </c>
      <c r="K231" s="38">
        <v>122262</v>
      </c>
      <c r="L231" s="37">
        <v>1278</v>
      </c>
      <c r="M231" s="37"/>
      <c r="N231" s="38">
        <v>39181</v>
      </c>
      <c r="O231" s="38">
        <v>178649</v>
      </c>
      <c r="P231" s="38">
        <v>0</v>
      </c>
      <c r="Q231" s="37">
        <v>43898</v>
      </c>
      <c r="R231" s="37"/>
      <c r="S231" s="38">
        <v>158831</v>
      </c>
      <c r="T231" s="39">
        <v>-20748</v>
      </c>
      <c r="U231" s="39">
        <v>138083</v>
      </c>
    </row>
    <row r="232" spans="1:21">
      <c r="A232" s="35">
        <v>36810</v>
      </c>
      <c r="B232" s="36" t="s">
        <v>208</v>
      </c>
      <c r="C232" s="41">
        <v>6.6347000000000003E-3</v>
      </c>
      <c r="D232" s="41">
        <v>6.4930999999999999E-3</v>
      </c>
      <c r="E232" s="37">
        <v>7899362.8499999996</v>
      </c>
      <c r="F232" s="37">
        <v>23928359</v>
      </c>
      <c r="G232" s="37">
        <v>60979747</v>
      </c>
      <c r="H232" s="37"/>
      <c r="I232" s="38">
        <v>0</v>
      </c>
      <c r="J232" s="38">
        <v>34887953</v>
      </c>
      <c r="K232" s="38">
        <v>8993031</v>
      </c>
      <c r="L232" s="37">
        <v>507831</v>
      </c>
      <c r="M232" s="37"/>
      <c r="N232" s="38">
        <v>2881988</v>
      </c>
      <c r="O232" s="38">
        <v>13140620</v>
      </c>
      <c r="P232" s="38">
        <v>0</v>
      </c>
      <c r="Q232" s="37">
        <v>0</v>
      </c>
      <c r="R232" s="37"/>
      <c r="S232" s="38">
        <v>11682857</v>
      </c>
      <c r="T232" s="39">
        <v>190463</v>
      </c>
      <c r="U232" s="39">
        <v>11873321</v>
      </c>
    </row>
    <row r="233" spans="1:21">
      <c r="A233" s="35">
        <v>36900</v>
      </c>
      <c r="B233" s="36" t="s">
        <v>209</v>
      </c>
      <c r="C233" s="41">
        <v>6.5419999999999996E-4</v>
      </c>
      <c r="D233" s="41">
        <v>6.3560000000000005E-4</v>
      </c>
      <c r="E233" s="37">
        <v>827506.58</v>
      </c>
      <c r="F233" s="37">
        <v>2342312</v>
      </c>
      <c r="G233" s="37">
        <v>6012774</v>
      </c>
      <c r="H233" s="37"/>
      <c r="I233" s="38">
        <v>0</v>
      </c>
      <c r="J233" s="38">
        <v>3440050</v>
      </c>
      <c r="K233" s="38">
        <v>886738</v>
      </c>
      <c r="L233" s="37">
        <v>70923</v>
      </c>
      <c r="M233" s="37"/>
      <c r="N233" s="38">
        <v>284172</v>
      </c>
      <c r="O233" s="38">
        <v>1295702</v>
      </c>
      <c r="P233" s="38">
        <v>0</v>
      </c>
      <c r="Q233" s="37">
        <v>0</v>
      </c>
      <c r="R233" s="37"/>
      <c r="S233" s="38">
        <v>1151962</v>
      </c>
      <c r="T233" s="39">
        <v>22451</v>
      </c>
      <c r="U233" s="39">
        <v>1174413</v>
      </c>
    </row>
    <row r="234" spans="1:21">
      <c r="A234" s="35">
        <v>36901</v>
      </c>
      <c r="B234" s="36" t="s">
        <v>210</v>
      </c>
      <c r="C234" s="41">
        <v>2.1709999999999999E-4</v>
      </c>
      <c r="D234" s="41">
        <v>1.983E-4</v>
      </c>
      <c r="E234" s="37">
        <v>272212.34000000003</v>
      </c>
      <c r="F234" s="37">
        <v>730775</v>
      </c>
      <c r="G234" s="37">
        <v>1995373</v>
      </c>
      <c r="H234" s="37"/>
      <c r="I234" s="38">
        <v>0</v>
      </c>
      <c r="J234" s="38">
        <v>1141600</v>
      </c>
      <c r="K234" s="38">
        <v>294269</v>
      </c>
      <c r="L234" s="37">
        <v>95725</v>
      </c>
      <c r="M234" s="37"/>
      <c r="N234" s="38">
        <v>94304</v>
      </c>
      <c r="O234" s="38">
        <v>429986</v>
      </c>
      <c r="P234" s="38">
        <v>0</v>
      </c>
      <c r="Q234" s="37">
        <v>885</v>
      </c>
      <c r="R234" s="37"/>
      <c r="S234" s="38">
        <v>382285</v>
      </c>
      <c r="T234" s="39">
        <v>30123</v>
      </c>
      <c r="U234" s="39">
        <v>412408</v>
      </c>
    </row>
    <row r="235" spans="1:21">
      <c r="A235" s="35">
        <v>36905</v>
      </c>
      <c r="B235" s="36" t="s">
        <v>211</v>
      </c>
      <c r="C235" s="41">
        <v>2.084E-4</v>
      </c>
      <c r="D235" s="41">
        <v>1.9870000000000001E-4</v>
      </c>
      <c r="E235" s="37">
        <v>299197</v>
      </c>
      <c r="F235" s="37">
        <v>732249</v>
      </c>
      <c r="G235" s="37">
        <v>1915411</v>
      </c>
      <c r="H235" s="37"/>
      <c r="I235" s="38">
        <v>0</v>
      </c>
      <c r="J235" s="38">
        <v>1095852</v>
      </c>
      <c r="K235" s="38">
        <v>282477</v>
      </c>
      <c r="L235" s="37">
        <v>79457</v>
      </c>
      <c r="M235" s="37"/>
      <c r="N235" s="38">
        <v>90525</v>
      </c>
      <c r="O235" s="38">
        <v>412755</v>
      </c>
      <c r="P235" s="38">
        <v>0</v>
      </c>
      <c r="Q235" s="37">
        <v>562</v>
      </c>
      <c r="R235" s="37"/>
      <c r="S235" s="38">
        <v>366966</v>
      </c>
      <c r="T235" s="39">
        <v>27728</v>
      </c>
      <c r="U235" s="39">
        <v>394693</v>
      </c>
    </row>
    <row r="236" spans="1:21">
      <c r="A236" s="35">
        <v>37000</v>
      </c>
      <c r="B236" s="36" t="s">
        <v>212</v>
      </c>
      <c r="C236" s="41">
        <v>2.2902999999999999E-3</v>
      </c>
      <c r="D236" s="41">
        <v>2.1697000000000001E-3</v>
      </c>
      <c r="E236" s="37">
        <v>2829364.21</v>
      </c>
      <c r="F236" s="37">
        <v>7995774</v>
      </c>
      <c r="G236" s="37">
        <v>21050223</v>
      </c>
      <c r="H236" s="37"/>
      <c r="I236" s="38">
        <v>0</v>
      </c>
      <c r="J236" s="38">
        <v>12043330</v>
      </c>
      <c r="K236" s="38">
        <v>3104396</v>
      </c>
      <c r="L236" s="37">
        <v>508916</v>
      </c>
      <c r="M236" s="37"/>
      <c r="N236" s="38">
        <v>994863</v>
      </c>
      <c r="O236" s="38">
        <v>4536145</v>
      </c>
      <c r="P236" s="38">
        <v>0</v>
      </c>
      <c r="Q236" s="37">
        <v>177339</v>
      </c>
      <c r="R236" s="37"/>
      <c r="S236" s="38">
        <v>4032925</v>
      </c>
      <c r="T236" s="39">
        <v>61465</v>
      </c>
      <c r="U236" s="39">
        <v>4094390</v>
      </c>
    </row>
    <row r="237" spans="1:21">
      <c r="A237" s="35">
        <v>37001</v>
      </c>
      <c r="B237" s="36" t="s">
        <v>368</v>
      </c>
      <c r="C237" s="41">
        <v>4.4100000000000001E-5</v>
      </c>
      <c r="D237" s="41">
        <v>0</v>
      </c>
      <c r="E237" s="37">
        <v>48004.07</v>
      </c>
      <c r="F237" s="37"/>
      <c r="G237" s="37">
        <v>405325</v>
      </c>
      <c r="H237" s="37"/>
      <c r="I237" s="38">
        <v>0</v>
      </c>
      <c r="J237" s="38">
        <v>231896</v>
      </c>
      <c r="K237" s="38">
        <v>59776</v>
      </c>
      <c r="L237" s="37">
        <v>148075</v>
      </c>
      <c r="M237" s="37"/>
      <c r="N237" s="38">
        <v>19156</v>
      </c>
      <c r="O237" s="38">
        <v>87344</v>
      </c>
      <c r="P237" s="38">
        <v>0</v>
      </c>
      <c r="Q237" s="37">
        <v>0</v>
      </c>
      <c r="R237" s="37"/>
      <c r="S237" s="38">
        <v>77654</v>
      </c>
      <c r="T237" s="39">
        <v>42428</v>
      </c>
      <c r="U237" s="39">
        <v>120083</v>
      </c>
    </row>
    <row r="238" spans="1:21">
      <c r="A238" s="35">
        <v>37005</v>
      </c>
      <c r="B238" s="36" t="s">
        <v>213</v>
      </c>
      <c r="C238" s="41">
        <v>5.3939999999999999E-4</v>
      </c>
      <c r="D238" s="41">
        <v>5.4609999999999999E-4</v>
      </c>
      <c r="E238" s="37">
        <v>756011.25</v>
      </c>
      <c r="F238" s="37">
        <v>2012487</v>
      </c>
      <c r="G238" s="37">
        <v>4957643</v>
      </c>
      <c r="H238" s="37"/>
      <c r="I238" s="38">
        <v>0</v>
      </c>
      <c r="J238" s="38">
        <v>2836385</v>
      </c>
      <c r="K238" s="38">
        <v>731132</v>
      </c>
      <c r="L238" s="37">
        <v>71728</v>
      </c>
      <c r="M238" s="37"/>
      <c r="N238" s="38">
        <v>234305</v>
      </c>
      <c r="O238" s="38">
        <v>1068330</v>
      </c>
      <c r="P238" s="38">
        <v>0</v>
      </c>
      <c r="Q238" s="37">
        <v>0</v>
      </c>
      <c r="R238" s="37"/>
      <c r="S238" s="38">
        <v>949814</v>
      </c>
      <c r="T238" s="39">
        <v>26846</v>
      </c>
      <c r="U238" s="39">
        <v>976661</v>
      </c>
    </row>
    <row r="239" spans="1:21">
      <c r="A239" s="35">
        <v>37100</v>
      </c>
      <c r="B239" s="36" t="s">
        <v>214</v>
      </c>
      <c r="C239" s="41">
        <v>3.1722999999999999E-3</v>
      </c>
      <c r="D239" s="41">
        <v>3.0909000000000002E-3</v>
      </c>
      <c r="E239" s="37">
        <v>3814575.5800000005</v>
      </c>
      <c r="F239" s="37">
        <v>11390578</v>
      </c>
      <c r="G239" s="37">
        <v>29156714</v>
      </c>
      <c r="H239" s="37"/>
      <c r="I239" s="38">
        <v>0</v>
      </c>
      <c r="J239" s="38">
        <v>16681245</v>
      </c>
      <c r="K239" s="38">
        <v>4299907</v>
      </c>
      <c r="L239" s="37">
        <v>461419</v>
      </c>
      <c r="M239" s="37"/>
      <c r="N239" s="38">
        <v>1377987</v>
      </c>
      <c r="O239" s="38">
        <v>6283026</v>
      </c>
      <c r="P239" s="38">
        <v>0</v>
      </c>
      <c r="Q239" s="37">
        <v>337220</v>
      </c>
      <c r="R239" s="37"/>
      <c r="S239" s="38">
        <v>5586014</v>
      </c>
      <c r="T239" s="39">
        <v>-22519</v>
      </c>
      <c r="U239" s="39">
        <v>5563495</v>
      </c>
    </row>
    <row r="240" spans="1:21">
      <c r="A240" s="35">
        <v>37200</v>
      </c>
      <c r="B240" s="36" t="s">
        <v>215</v>
      </c>
      <c r="C240" s="41">
        <v>7.157E-4</v>
      </c>
      <c r="D240" s="41">
        <v>7.4390000000000003E-4</v>
      </c>
      <c r="E240" s="37">
        <v>926475.11000000022</v>
      </c>
      <c r="F240" s="37">
        <v>2741419</v>
      </c>
      <c r="G240" s="37">
        <v>6578022</v>
      </c>
      <c r="H240" s="37"/>
      <c r="I240" s="38">
        <v>0</v>
      </c>
      <c r="J240" s="38">
        <v>3763442</v>
      </c>
      <c r="K240" s="38">
        <v>970098</v>
      </c>
      <c r="L240" s="37">
        <v>75711</v>
      </c>
      <c r="M240" s="37"/>
      <c r="N240" s="38">
        <v>310886</v>
      </c>
      <c r="O240" s="38">
        <v>1417508</v>
      </c>
      <c r="P240" s="38">
        <v>0</v>
      </c>
      <c r="Q240" s="37">
        <v>135677</v>
      </c>
      <c r="R240" s="37"/>
      <c r="S240" s="38">
        <v>1260256</v>
      </c>
      <c r="T240" s="39">
        <v>-23304</v>
      </c>
      <c r="U240" s="39">
        <v>1236952</v>
      </c>
    </row>
    <row r="241" spans="1:21">
      <c r="A241" s="35">
        <v>37300</v>
      </c>
      <c r="B241" s="36" t="s">
        <v>216</v>
      </c>
      <c r="C241" s="41">
        <v>1.8910000000000001E-3</v>
      </c>
      <c r="D241" s="41">
        <v>1.8423000000000001E-3</v>
      </c>
      <c r="E241" s="37">
        <v>2317890.73</v>
      </c>
      <c r="F241" s="37">
        <v>6789240</v>
      </c>
      <c r="G241" s="37">
        <v>17380243</v>
      </c>
      <c r="H241" s="37"/>
      <c r="I241" s="38">
        <v>0</v>
      </c>
      <c r="J241" s="38">
        <v>9943648</v>
      </c>
      <c r="K241" s="38">
        <v>2563164</v>
      </c>
      <c r="L241" s="37">
        <v>102205</v>
      </c>
      <c r="M241" s="37"/>
      <c r="N241" s="38">
        <v>821414</v>
      </c>
      <c r="O241" s="38">
        <v>3745296</v>
      </c>
      <c r="P241" s="38">
        <v>0</v>
      </c>
      <c r="Q241" s="37">
        <v>359064</v>
      </c>
      <c r="R241" s="37"/>
      <c r="S241" s="38">
        <v>3329809</v>
      </c>
      <c r="T241" s="39">
        <v>-149383</v>
      </c>
      <c r="U241" s="39">
        <v>3180426</v>
      </c>
    </row>
    <row r="242" spans="1:21">
      <c r="A242" s="35">
        <v>37301</v>
      </c>
      <c r="B242" s="36" t="s">
        <v>217</v>
      </c>
      <c r="C242" s="41">
        <v>1.974E-4</v>
      </c>
      <c r="D242" s="41">
        <v>1.941E-4</v>
      </c>
      <c r="E242" s="37">
        <v>234621.66</v>
      </c>
      <c r="F242" s="37">
        <v>715297</v>
      </c>
      <c r="G242" s="37">
        <v>1814310</v>
      </c>
      <c r="H242" s="37"/>
      <c r="I242" s="38">
        <v>0</v>
      </c>
      <c r="J242" s="38">
        <v>1038010</v>
      </c>
      <c r="K242" s="38">
        <v>267567</v>
      </c>
      <c r="L242" s="37">
        <v>82121</v>
      </c>
      <c r="M242" s="37"/>
      <c r="N242" s="38">
        <v>85747</v>
      </c>
      <c r="O242" s="38">
        <v>390968</v>
      </c>
      <c r="P242" s="38">
        <v>0</v>
      </c>
      <c r="Q242" s="37">
        <v>1281</v>
      </c>
      <c r="R242" s="37"/>
      <c r="S242" s="38">
        <v>347596</v>
      </c>
      <c r="T242" s="39">
        <v>33474</v>
      </c>
      <c r="U242" s="39">
        <v>381071</v>
      </c>
    </row>
    <row r="243" spans="1:21">
      <c r="A243" s="35">
        <v>37305</v>
      </c>
      <c r="B243" s="36" t="s">
        <v>218</v>
      </c>
      <c r="C243" s="41">
        <v>5.6899999999999995E-4</v>
      </c>
      <c r="D243" s="41">
        <v>6.1359999999999995E-4</v>
      </c>
      <c r="E243" s="37">
        <v>825933.24000000011</v>
      </c>
      <c r="F243" s="37">
        <v>2261237</v>
      </c>
      <c r="G243" s="37">
        <v>5229698</v>
      </c>
      <c r="H243" s="37"/>
      <c r="I243" s="38">
        <v>0</v>
      </c>
      <c r="J243" s="38">
        <v>2992034</v>
      </c>
      <c r="K243" s="38">
        <v>771253</v>
      </c>
      <c r="L243" s="37">
        <v>0</v>
      </c>
      <c r="M243" s="37"/>
      <c r="N243" s="38">
        <v>247163</v>
      </c>
      <c r="O243" s="38">
        <v>1126955.71</v>
      </c>
      <c r="P243" s="38">
        <v>0</v>
      </c>
      <c r="Q243" s="37">
        <v>369515</v>
      </c>
      <c r="R243" s="37"/>
      <c r="S243" s="38">
        <v>1001936</v>
      </c>
      <c r="T243" s="39">
        <v>-141397</v>
      </c>
      <c r="U243" s="39">
        <v>860539</v>
      </c>
    </row>
    <row r="244" spans="1:21">
      <c r="A244" s="35">
        <v>37400</v>
      </c>
      <c r="B244" s="36" t="s">
        <v>219</v>
      </c>
      <c r="C244" s="41">
        <v>9.1569000000000008E-3</v>
      </c>
      <c r="D244" s="41">
        <v>9.2087999999999996E-3</v>
      </c>
      <c r="E244" s="37">
        <v>10687672.52</v>
      </c>
      <c r="F244" s="37">
        <v>33936251</v>
      </c>
      <c r="G244" s="37">
        <v>84161370</v>
      </c>
      <c r="H244" s="37"/>
      <c r="I244" s="38">
        <v>0</v>
      </c>
      <c r="J244" s="38">
        <v>48150707</v>
      </c>
      <c r="K244" s="38">
        <v>12411757</v>
      </c>
      <c r="L244" s="37">
        <v>102319</v>
      </c>
      <c r="M244" s="37"/>
      <c r="N244" s="38">
        <v>3977583</v>
      </c>
      <c r="O244" s="38">
        <v>18136065</v>
      </c>
      <c r="P244" s="38">
        <v>0</v>
      </c>
      <c r="Q244" s="37">
        <v>1253089</v>
      </c>
      <c r="R244" s="37"/>
      <c r="S244" s="38">
        <v>16124129</v>
      </c>
      <c r="T244" s="39">
        <v>-407995</v>
      </c>
      <c r="U244" s="39">
        <v>15716134</v>
      </c>
    </row>
    <row r="245" spans="1:21">
      <c r="A245" s="35">
        <v>37405</v>
      </c>
      <c r="B245" s="36" t="s">
        <v>220</v>
      </c>
      <c r="C245" s="41">
        <v>2.0752000000000001E-3</v>
      </c>
      <c r="D245" s="41">
        <v>1.9784E-3</v>
      </c>
      <c r="E245" s="37">
        <v>2527980.0299999998</v>
      </c>
      <c r="F245" s="37">
        <v>7290796</v>
      </c>
      <c r="G245" s="37">
        <v>19073232</v>
      </c>
      <c r="H245" s="37"/>
      <c r="I245" s="38">
        <v>0</v>
      </c>
      <c r="J245" s="38">
        <v>10912246</v>
      </c>
      <c r="K245" s="38">
        <v>2812838</v>
      </c>
      <c r="L245" s="37">
        <v>599792</v>
      </c>
      <c r="M245" s="37"/>
      <c r="N245" s="38">
        <v>901427</v>
      </c>
      <c r="O245" s="38">
        <v>4110120</v>
      </c>
      <c r="P245" s="38">
        <v>0</v>
      </c>
      <c r="Q245" s="37">
        <v>0</v>
      </c>
      <c r="R245" s="37"/>
      <c r="S245" s="38">
        <v>3654162</v>
      </c>
      <c r="T245" s="39">
        <v>226753</v>
      </c>
      <c r="U245" s="39">
        <v>3880915</v>
      </c>
    </row>
    <row r="246" spans="1:21">
      <c r="A246" s="35">
        <v>37500</v>
      </c>
      <c r="B246" s="36" t="s">
        <v>221</v>
      </c>
      <c r="C246" s="41">
        <v>1.0169000000000001E-3</v>
      </c>
      <c r="D246" s="41">
        <v>1.0656000000000001E-3</v>
      </c>
      <c r="E246" s="37">
        <v>1373813.3499999999</v>
      </c>
      <c r="F246" s="37">
        <v>3926947</v>
      </c>
      <c r="G246" s="37">
        <v>9346361</v>
      </c>
      <c r="H246" s="37"/>
      <c r="I246" s="38">
        <v>0</v>
      </c>
      <c r="J246" s="38">
        <v>5347274</v>
      </c>
      <c r="K246" s="38">
        <v>1378361</v>
      </c>
      <c r="L246" s="37">
        <v>230793</v>
      </c>
      <c r="M246" s="37"/>
      <c r="N246" s="38">
        <v>441722</v>
      </c>
      <c r="O246" s="38">
        <v>2014062</v>
      </c>
      <c r="P246" s="38">
        <v>0</v>
      </c>
      <c r="Q246" s="37">
        <v>108197</v>
      </c>
      <c r="R246" s="37"/>
      <c r="S246" s="38">
        <v>1790631</v>
      </c>
      <c r="T246" s="39">
        <v>71608</v>
      </c>
      <c r="U246" s="39">
        <v>1862239</v>
      </c>
    </row>
    <row r="247" spans="1:21">
      <c r="A247" s="35">
        <v>37600</v>
      </c>
      <c r="B247" s="36" t="s">
        <v>222</v>
      </c>
      <c r="C247" s="41">
        <v>6.4549000000000004E-3</v>
      </c>
      <c r="D247" s="41">
        <v>6.4326000000000001E-3</v>
      </c>
      <c r="E247" s="37">
        <v>7626235.6799999997</v>
      </c>
      <c r="F247" s="37">
        <v>23705405</v>
      </c>
      <c r="G247" s="37">
        <v>59327199</v>
      </c>
      <c r="H247" s="37"/>
      <c r="I247" s="38">
        <v>0</v>
      </c>
      <c r="J247" s="38">
        <v>33942491</v>
      </c>
      <c r="K247" s="38">
        <v>8749320</v>
      </c>
      <c r="L247" s="37">
        <v>0</v>
      </c>
      <c r="M247" s="37"/>
      <c r="N247" s="38">
        <v>2803886</v>
      </c>
      <c r="O247" s="38">
        <v>12784510</v>
      </c>
      <c r="P247" s="38">
        <v>0</v>
      </c>
      <c r="Q247" s="37">
        <v>1130498</v>
      </c>
      <c r="R247" s="37"/>
      <c r="S247" s="38">
        <v>11366253</v>
      </c>
      <c r="T247" s="39">
        <v>-414681</v>
      </c>
      <c r="U247" s="39">
        <v>10951571</v>
      </c>
    </row>
    <row r="248" spans="1:21">
      <c r="A248" s="35">
        <v>37601</v>
      </c>
      <c r="B248" s="36" t="s">
        <v>223</v>
      </c>
      <c r="C248" s="41">
        <v>2.029E-4</v>
      </c>
      <c r="D248" s="41">
        <v>8.25E-5</v>
      </c>
      <c r="E248" s="37">
        <v>204986.33000000002</v>
      </c>
      <c r="F248" s="37">
        <v>304029</v>
      </c>
      <c r="G248" s="37">
        <v>1864861</v>
      </c>
      <c r="H248" s="37"/>
      <c r="I248" s="38">
        <v>0</v>
      </c>
      <c r="J248" s="38">
        <v>1066931</v>
      </c>
      <c r="K248" s="38">
        <v>275022</v>
      </c>
      <c r="L248" s="37">
        <v>588427</v>
      </c>
      <c r="M248" s="37"/>
      <c r="N248" s="38">
        <v>88136</v>
      </c>
      <c r="O248" s="38">
        <v>401862</v>
      </c>
      <c r="P248" s="38">
        <v>0</v>
      </c>
      <c r="Q248" s="37">
        <v>0</v>
      </c>
      <c r="R248" s="37"/>
      <c r="S248" s="38">
        <v>357281</v>
      </c>
      <c r="T248" s="39">
        <v>205125</v>
      </c>
      <c r="U248" s="39">
        <v>562406</v>
      </c>
    </row>
    <row r="249" spans="1:21">
      <c r="A249" s="35">
        <v>37605</v>
      </c>
      <c r="B249" s="36" t="s">
        <v>224</v>
      </c>
      <c r="C249" s="41">
        <v>7.6970000000000001E-4</v>
      </c>
      <c r="D249" s="41">
        <v>7.3910000000000002E-4</v>
      </c>
      <c r="E249" s="37">
        <v>948930.6399999999</v>
      </c>
      <c r="F249" s="37">
        <v>2723730</v>
      </c>
      <c r="G249" s="37">
        <v>7074338</v>
      </c>
      <c r="H249" s="37"/>
      <c r="I249" s="38">
        <v>0</v>
      </c>
      <c r="J249" s="38">
        <v>4047396</v>
      </c>
      <c r="K249" s="38">
        <v>1043293</v>
      </c>
      <c r="L249" s="37">
        <v>83580</v>
      </c>
      <c r="M249" s="37"/>
      <c r="N249" s="38">
        <v>334343</v>
      </c>
      <c r="O249" s="38">
        <v>1524460</v>
      </c>
      <c r="P249" s="38">
        <v>0</v>
      </c>
      <c r="Q249" s="37">
        <v>20415</v>
      </c>
      <c r="R249" s="37"/>
      <c r="S249" s="38">
        <v>1355343</v>
      </c>
      <c r="T249" s="39">
        <v>15608</v>
      </c>
      <c r="U249" s="39">
        <v>1370951</v>
      </c>
    </row>
    <row r="250" spans="1:21">
      <c r="A250" s="35">
        <v>37610</v>
      </c>
      <c r="B250" s="36" t="s">
        <v>225</v>
      </c>
      <c r="C250" s="41">
        <v>1.9426999999999999E-3</v>
      </c>
      <c r="D250" s="41">
        <v>2.0593E-3</v>
      </c>
      <c r="E250" s="37">
        <v>2187554.94</v>
      </c>
      <c r="F250" s="37">
        <v>7588928</v>
      </c>
      <c r="G250" s="37">
        <v>17855420</v>
      </c>
      <c r="H250" s="37"/>
      <c r="I250" s="38">
        <v>0</v>
      </c>
      <c r="J250" s="38">
        <v>10215507</v>
      </c>
      <c r="K250" s="38">
        <v>2633240</v>
      </c>
      <c r="L250" s="37">
        <v>10412</v>
      </c>
      <c r="M250" s="37"/>
      <c r="N250" s="38">
        <v>843872</v>
      </c>
      <c r="O250" s="38">
        <v>3847692</v>
      </c>
      <c r="P250" s="38">
        <v>0</v>
      </c>
      <c r="Q250" s="37">
        <v>856589</v>
      </c>
      <c r="R250" s="37"/>
      <c r="S250" s="38">
        <v>3420846</v>
      </c>
      <c r="T250" s="39">
        <v>-261626</v>
      </c>
      <c r="U250" s="39">
        <v>3159220</v>
      </c>
    </row>
    <row r="251" spans="1:21">
      <c r="A251" s="35">
        <v>37700</v>
      </c>
      <c r="B251" s="36" t="s">
        <v>226</v>
      </c>
      <c r="C251" s="41">
        <v>2.7463000000000001E-3</v>
      </c>
      <c r="D251" s="41">
        <v>2.7039999999999998E-3</v>
      </c>
      <c r="E251" s="37">
        <v>3374355.0599999996</v>
      </c>
      <c r="F251" s="37">
        <v>9964775</v>
      </c>
      <c r="G251" s="37">
        <v>25241334</v>
      </c>
      <c r="H251" s="37"/>
      <c r="I251" s="38">
        <v>0</v>
      </c>
      <c r="J251" s="38">
        <v>14441163</v>
      </c>
      <c r="K251" s="38">
        <v>3722483</v>
      </c>
      <c r="L251" s="37">
        <v>55207</v>
      </c>
      <c r="M251" s="37"/>
      <c r="N251" s="38">
        <v>1192941</v>
      </c>
      <c r="O251" s="38">
        <v>5439294</v>
      </c>
      <c r="P251" s="38">
        <v>0</v>
      </c>
      <c r="Q251" s="37">
        <v>172136</v>
      </c>
      <c r="R251" s="37"/>
      <c r="S251" s="38">
        <v>4835883</v>
      </c>
      <c r="T251" s="39">
        <v>-74123</v>
      </c>
      <c r="U251" s="39">
        <v>4761760</v>
      </c>
    </row>
    <row r="252" spans="1:21">
      <c r="A252" s="35">
        <v>37705</v>
      </c>
      <c r="B252" s="36" t="s">
        <v>227</v>
      </c>
      <c r="C252" s="41">
        <v>8.03E-4</v>
      </c>
      <c r="D252" s="41">
        <v>7.9880000000000001E-4</v>
      </c>
      <c r="E252" s="37">
        <v>1000791.2300000001</v>
      </c>
      <c r="F252" s="37">
        <v>2943736</v>
      </c>
      <c r="G252" s="37">
        <v>7380399</v>
      </c>
      <c r="H252" s="37"/>
      <c r="I252" s="38">
        <v>0</v>
      </c>
      <c r="J252" s="38">
        <v>4222501</v>
      </c>
      <c r="K252" s="38">
        <v>1088430</v>
      </c>
      <c r="L252" s="37">
        <v>200597</v>
      </c>
      <c r="M252" s="37"/>
      <c r="N252" s="38">
        <v>348808</v>
      </c>
      <c r="O252" s="38">
        <v>1590413.77</v>
      </c>
      <c r="P252" s="38">
        <v>0</v>
      </c>
      <c r="Q252" s="37">
        <v>1450</v>
      </c>
      <c r="R252" s="37"/>
      <c r="S252" s="38">
        <v>1413980</v>
      </c>
      <c r="T252" s="39">
        <v>105184</v>
      </c>
      <c r="U252" s="39">
        <v>1519164</v>
      </c>
    </row>
    <row r="253" spans="1:21">
      <c r="A253" s="35">
        <v>37800</v>
      </c>
      <c r="B253" s="36" t="s">
        <v>228</v>
      </c>
      <c r="C253" s="41">
        <v>8.3046000000000005E-3</v>
      </c>
      <c r="D253" s="41">
        <v>8.3140999999999996E-3</v>
      </c>
      <c r="E253" s="37">
        <v>10326532.890000001</v>
      </c>
      <c r="F253" s="37">
        <v>30639105</v>
      </c>
      <c r="G253" s="37">
        <v>76327853</v>
      </c>
      <c r="H253" s="37"/>
      <c r="I253" s="38">
        <v>0</v>
      </c>
      <c r="J253" s="38">
        <v>43668967</v>
      </c>
      <c r="K253" s="38">
        <v>11256503</v>
      </c>
      <c r="L253" s="37">
        <v>232682</v>
      </c>
      <c r="M253" s="37"/>
      <c r="N253" s="38">
        <v>3607360</v>
      </c>
      <c r="O253" s="38">
        <v>16448008</v>
      </c>
      <c r="P253" s="38">
        <v>0</v>
      </c>
      <c r="Q253" s="37">
        <v>302653</v>
      </c>
      <c r="R253" s="37"/>
      <c r="S253" s="38">
        <v>14623338</v>
      </c>
      <c r="T253" s="39">
        <v>35155</v>
      </c>
      <c r="U253" s="39">
        <v>14658493</v>
      </c>
    </row>
    <row r="254" spans="1:21">
      <c r="A254" s="35">
        <v>37801</v>
      </c>
      <c r="B254" s="36" t="s">
        <v>229</v>
      </c>
      <c r="C254" s="41">
        <v>5.3900000000000002E-5</v>
      </c>
      <c r="D254" s="41">
        <v>5.6499999999999998E-5</v>
      </c>
      <c r="E254" s="37">
        <v>63337.650000000009</v>
      </c>
      <c r="F254" s="37">
        <v>208214</v>
      </c>
      <c r="G254" s="37">
        <v>495397</v>
      </c>
      <c r="H254" s="37"/>
      <c r="I254" s="38">
        <v>0</v>
      </c>
      <c r="J254" s="38">
        <v>283428</v>
      </c>
      <c r="K254" s="38">
        <v>73059</v>
      </c>
      <c r="L254" s="37">
        <v>141029</v>
      </c>
      <c r="M254" s="37"/>
      <c r="N254" s="38">
        <v>23413</v>
      </c>
      <c r="O254" s="38">
        <v>106754</v>
      </c>
      <c r="P254" s="38">
        <v>0</v>
      </c>
      <c r="Q254" s="37">
        <v>13169</v>
      </c>
      <c r="R254" s="37"/>
      <c r="S254" s="38">
        <v>94911</v>
      </c>
      <c r="T254" s="39">
        <v>62897</v>
      </c>
      <c r="U254" s="39">
        <v>157808</v>
      </c>
    </row>
    <row r="255" spans="1:21">
      <c r="A255" s="35">
        <v>37805</v>
      </c>
      <c r="B255" s="36" t="s">
        <v>230</v>
      </c>
      <c r="C255" s="41">
        <v>6.6949999999999996E-4</v>
      </c>
      <c r="D255" s="41">
        <v>7.4660000000000004E-4</v>
      </c>
      <c r="E255" s="37">
        <v>884208.79</v>
      </c>
      <c r="F255" s="37">
        <v>2751369</v>
      </c>
      <c r="G255" s="37">
        <v>6153397</v>
      </c>
      <c r="H255" s="37"/>
      <c r="I255" s="38">
        <v>0</v>
      </c>
      <c r="J255" s="38">
        <v>3520503</v>
      </c>
      <c r="K255" s="38">
        <v>907476</v>
      </c>
      <c r="L255" s="37">
        <v>79272</v>
      </c>
      <c r="M255" s="37"/>
      <c r="N255" s="38">
        <v>290818</v>
      </c>
      <c r="O255" s="38">
        <v>1326005</v>
      </c>
      <c r="P255" s="38">
        <v>0</v>
      </c>
      <c r="Q255" s="37">
        <v>448677</v>
      </c>
      <c r="R255" s="37"/>
      <c r="S255" s="38">
        <v>1178904</v>
      </c>
      <c r="T255" s="39">
        <v>-103986</v>
      </c>
      <c r="U255" s="39">
        <v>1074918</v>
      </c>
    </row>
    <row r="256" spans="1:21">
      <c r="A256" s="35">
        <v>37900</v>
      </c>
      <c r="B256" s="36" t="s">
        <v>231</v>
      </c>
      <c r="C256" s="41">
        <v>4.5617000000000001E-3</v>
      </c>
      <c r="D256" s="41">
        <v>4.7647999999999996E-3</v>
      </c>
      <c r="E256" s="37">
        <v>5820538.7399999993</v>
      </c>
      <c r="F256" s="37">
        <v>17559231</v>
      </c>
      <c r="G256" s="37">
        <v>41926735</v>
      </c>
      <c r="H256" s="37"/>
      <c r="I256" s="38">
        <v>0</v>
      </c>
      <c r="J256" s="38">
        <v>23987275</v>
      </c>
      <c r="K256" s="38">
        <v>6183175</v>
      </c>
      <c r="L256" s="37">
        <v>88219</v>
      </c>
      <c r="M256" s="37"/>
      <c r="N256" s="38">
        <v>1981516</v>
      </c>
      <c r="O256" s="38">
        <v>9034857</v>
      </c>
      <c r="P256" s="38">
        <v>0</v>
      </c>
      <c r="Q256" s="37">
        <v>1236921</v>
      </c>
      <c r="R256" s="37"/>
      <c r="S256" s="38">
        <v>8032570</v>
      </c>
      <c r="T256" s="39">
        <v>-357238</v>
      </c>
      <c r="U256" s="39">
        <v>7675332</v>
      </c>
    </row>
    <row r="257" spans="1:21">
      <c r="A257" s="35">
        <v>37901</v>
      </c>
      <c r="B257" s="36" t="s">
        <v>232</v>
      </c>
      <c r="C257" s="41">
        <v>6.1799999999999998E-5</v>
      </c>
      <c r="D257" s="41">
        <v>6.3499999999999999E-5</v>
      </c>
      <c r="E257" s="37">
        <v>69945.09</v>
      </c>
      <c r="F257" s="37">
        <v>234010</v>
      </c>
      <c r="G257" s="37">
        <v>568006</v>
      </c>
      <c r="H257" s="37"/>
      <c r="I257" s="38">
        <v>0</v>
      </c>
      <c r="J257" s="38">
        <v>324970</v>
      </c>
      <c r="K257" s="38">
        <v>83767</v>
      </c>
      <c r="L257" s="37">
        <v>571</v>
      </c>
      <c r="M257" s="37"/>
      <c r="N257" s="38">
        <v>26845</v>
      </c>
      <c r="O257" s="38">
        <v>122400</v>
      </c>
      <c r="P257" s="38">
        <v>0</v>
      </c>
      <c r="Q257" s="37">
        <v>12695</v>
      </c>
      <c r="R257" s="37"/>
      <c r="S257" s="38">
        <v>108822</v>
      </c>
      <c r="T257" s="39">
        <v>-3345</v>
      </c>
      <c r="U257" s="39">
        <v>105477</v>
      </c>
    </row>
    <row r="258" spans="1:21">
      <c r="A258" s="35">
        <v>37905</v>
      </c>
      <c r="B258" s="36" t="s">
        <v>233</v>
      </c>
      <c r="C258" s="41">
        <v>5.1179999999999997E-4</v>
      </c>
      <c r="D258" s="41">
        <v>5.2079999999999997E-4</v>
      </c>
      <c r="E258" s="37">
        <v>734022.86</v>
      </c>
      <c r="F258" s="37">
        <v>1919251</v>
      </c>
      <c r="G258" s="37">
        <v>4703971</v>
      </c>
      <c r="H258" s="37"/>
      <c r="I258" s="38">
        <v>0</v>
      </c>
      <c r="J258" s="38">
        <v>2691253</v>
      </c>
      <c r="K258" s="38">
        <v>693721</v>
      </c>
      <c r="L258" s="37">
        <v>35133</v>
      </c>
      <c r="M258" s="37"/>
      <c r="N258" s="38">
        <v>222316</v>
      </c>
      <c r="O258" s="38">
        <v>1013666</v>
      </c>
      <c r="P258" s="38">
        <v>0</v>
      </c>
      <c r="Q258" s="37">
        <v>44488</v>
      </c>
      <c r="R258" s="37"/>
      <c r="S258" s="38">
        <v>901214</v>
      </c>
      <c r="T258" s="39">
        <v>-6383</v>
      </c>
      <c r="U258" s="39">
        <v>894832</v>
      </c>
    </row>
    <row r="259" spans="1:21">
      <c r="A259" s="35">
        <v>38000</v>
      </c>
      <c r="B259" s="36" t="s">
        <v>234</v>
      </c>
      <c r="C259" s="41">
        <v>7.1815000000000004E-3</v>
      </c>
      <c r="D259" s="41">
        <v>7.1176E-3</v>
      </c>
      <c r="E259" s="37">
        <v>8836148.3300000001</v>
      </c>
      <c r="F259" s="37">
        <v>26229765</v>
      </c>
      <c r="G259" s="37">
        <v>66005403</v>
      </c>
      <c r="H259" s="37"/>
      <c r="I259" s="38">
        <v>0</v>
      </c>
      <c r="J259" s="38">
        <v>37763250</v>
      </c>
      <c r="K259" s="38">
        <v>9734193</v>
      </c>
      <c r="L259" s="37">
        <v>0</v>
      </c>
      <c r="M259" s="37"/>
      <c r="N259" s="38">
        <v>3119507</v>
      </c>
      <c r="O259" s="38">
        <v>14223607</v>
      </c>
      <c r="P259" s="38">
        <v>0</v>
      </c>
      <c r="Q259" s="37">
        <v>1444366</v>
      </c>
      <c r="R259" s="37"/>
      <c r="S259" s="38">
        <v>12645702</v>
      </c>
      <c r="T259" s="39">
        <v>-730520</v>
      </c>
      <c r="U259" s="39">
        <v>11915182</v>
      </c>
    </row>
    <row r="260" spans="1:21">
      <c r="A260" s="35">
        <v>38005</v>
      </c>
      <c r="B260" s="36" t="s">
        <v>235</v>
      </c>
      <c r="C260" s="41">
        <v>1.4989000000000001E-3</v>
      </c>
      <c r="D260" s="41">
        <v>1.4445E-3</v>
      </c>
      <c r="E260" s="37">
        <v>1905174.84</v>
      </c>
      <c r="F260" s="37">
        <v>5323269</v>
      </c>
      <c r="G260" s="37">
        <v>13776439</v>
      </c>
      <c r="H260" s="37"/>
      <c r="I260" s="38">
        <v>0</v>
      </c>
      <c r="J260" s="38">
        <v>7881826</v>
      </c>
      <c r="K260" s="38">
        <v>2031690</v>
      </c>
      <c r="L260" s="37">
        <v>397636</v>
      </c>
      <c r="M260" s="37"/>
      <c r="N260" s="38">
        <v>651094</v>
      </c>
      <c r="O260" s="38">
        <v>2968706</v>
      </c>
      <c r="P260" s="38">
        <v>0</v>
      </c>
      <c r="Q260" s="37">
        <v>0</v>
      </c>
      <c r="R260" s="37"/>
      <c r="S260" s="38">
        <v>2639371</v>
      </c>
      <c r="T260" s="39">
        <v>152911</v>
      </c>
      <c r="U260" s="39">
        <v>2792282</v>
      </c>
    </row>
    <row r="261" spans="1:21">
      <c r="A261" s="35">
        <v>38100</v>
      </c>
      <c r="B261" s="36" t="s">
        <v>236</v>
      </c>
      <c r="C261" s="41">
        <v>3.3161000000000002E-3</v>
      </c>
      <c r="D261" s="41">
        <v>3.3126000000000002E-3</v>
      </c>
      <c r="E261" s="37">
        <v>4178328.9000000004</v>
      </c>
      <c r="F261" s="37">
        <v>12207587</v>
      </c>
      <c r="G261" s="37">
        <v>30478385</v>
      </c>
      <c r="H261" s="37"/>
      <c r="I261" s="38">
        <v>0</v>
      </c>
      <c r="J261" s="38">
        <v>17437403</v>
      </c>
      <c r="K261" s="38">
        <v>4494821</v>
      </c>
      <c r="L261" s="37">
        <v>0</v>
      </c>
      <c r="M261" s="37"/>
      <c r="N261" s="38">
        <v>1440451</v>
      </c>
      <c r="O261" s="38">
        <v>6567834</v>
      </c>
      <c r="P261" s="38">
        <v>0</v>
      </c>
      <c r="Q261" s="37">
        <v>504299</v>
      </c>
      <c r="R261" s="37"/>
      <c r="S261" s="38">
        <v>5839228</v>
      </c>
      <c r="T261" s="39">
        <v>-258290</v>
      </c>
      <c r="U261" s="39">
        <v>5580938</v>
      </c>
    </row>
    <row r="262" spans="1:21">
      <c r="A262" s="35">
        <v>38105</v>
      </c>
      <c r="B262" s="36" t="s">
        <v>237</v>
      </c>
      <c r="C262" s="41">
        <v>6.8400000000000004E-4</v>
      </c>
      <c r="D262" s="41">
        <v>6.8559999999999997E-4</v>
      </c>
      <c r="E262" s="37">
        <v>857933.99</v>
      </c>
      <c r="F262" s="37">
        <v>2526572</v>
      </c>
      <c r="G262" s="37">
        <v>6286667</v>
      </c>
      <c r="H262" s="37"/>
      <c r="I262" s="38">
        <v>0</v>
      </c>
      <c r="J262" s="38">
        <v>3596750</v>
      </c>
      <c r="K262" s="38">
        <v>927131</v>
      </c>
      <c r="L262" s="37">
        <v>0</v>
      </c>
      <c r="M262" s="37"/>
      <c r="N262" s="38">
        <v>297117</v>
      </c>
      <c r="O262" s="38">
        <v>1354723.56</v>
      </c>
      <c r="P262" s="38">
        <v>0</v>
      </c>
      <c r="Q262" s="37">
        <v>82858</v>
      </c>
      <c r="R262" s="37"/>
      <c r="S262" s="38">
        <v>1204436</v>
      </c>
      <c r="T262" s="39">
        <v>-32836</v>
      </c>
      <c r="U262" s="39">
        <v>1171600</v>
      </c>
    </row>
    <row r="263" spans="1:21">
      <c r="A263" s="35">
        <v>38200</v>
      </c>
      <c r="B263" s="36" t="s">
        <v>238</v>
      </c>
      <c r="C263" s="41">
        <v>3.2125000000000001E-3</v>
      </c>
      <c r="D263" s="41">
        <v>3.2916E-3</v>
      </c>
      <c r="E263" s="37">
        <v>3908534.33</v>
      </c>
      <c r="F263" s="37">
        <v>12130198</v>
      </c>
      <c r="G263" s="37">
        <v>29526194</v>
      </c>
      <c r="H263" s="37"/>
      <c r="I263" s="38">
        <v>0</v>
      </c>
      <c r="J263" s="38">
        <v>16892632</v>
      </c>
      <c r="K263" s="38">
        <v>4354396</v>
      </c>
      <c r="L263" s="37">
        <v>50250</v>
      </c>
      <c r="M263" s="37"/>
      <c r="N263" s="38">
        <v>1395449</v>
      </c>
      <c r="O263" s="38">
        <v>6362645</v>
      </c>
      <c r="P263" s="38">
        <v>0</v>
      </c>
      <c r="Q263" s="37">
        <v>470033</v>
      </c>
      <c r="R263" s="37"/>
      <c r="S263" s="38">
        <v>5656801</v>
      </c>
      <c r="T263" s="39">
        <v>-111871</v>
      </c>
      <c r="U263" s="39">
        <v>5544930</v>
      </c>
    </row>
    <row r="264" spans="1:21">
      <c r="A264" s="35">
        <v>38205</v>
      </c>
      <c r="B264" s="36" t="s">
        <v>239</v>
      </c>
      <c r="C264" s="41">
        <v>4.5439999999999999E-4</v>
      </c>
      <c r="D264" s="41">
        <v>4.5619999999999998E-4</v>
      </c>
      <c r="E264" s="37">
        <v>624809.80999999994</v>
      </c>
      <c r="F264" s="37">
        <v>1681187</v>
      </c>
      <c r="G264" s="37">
        <v>4176405</v>
      </c>
      <c r="H264" s="37"/>
      <c r="I264" s="38">
        <v>0</v>
      </c>
      <c r="J264" s="38">
        <v>2389420</v>
      </c>
      <c r="K264" s="38">
        <v>615918</v>
      </c>
      <c r="L264" s="37">
        <v>30018</v>
      </c>
      <c r="M264" s="37"/>
      <c r="N264" s="38">
        <v>197383</v>
      </c>
      <c r="O264" s="38">
        <v>899980</v>
      </c>
      <c r="P264" s="38">
        <v>0</v>
      </c>
      <c r="Q264" s="37">
        <v>84868</v>
      </c>
      <c r="R264" s="37"/>
      <c r="S264" s="38">
        <v>800140</v>
      </c>
      <c r="T264" s="39">
        <v>-26192</v>
      </c>
      <c r="U264" s="39">
        <v>773948</v>
      </c>
    </row>
    <row r="265" spans="1:21">
      <c r="A265" s="35">
        <v>38210</v>
      </c>
      <c r="B265" s="36" t="s">
        <v>240</v>
      </c>
      <c r="C265" s="41">
        <v>1.1793000000000001E-3</v>
      </c>
      <c r="D265" s="41">
        <v>1.1485E-3</v>
      </c>
      <c r="E265" s="37">
        <v>1417451.14</v>
      </c>
      <c r="F265" s="37">
        <v>4232450</v>
      </c>
      <c r="G265" s="37">
        <v>10838985</v>
      </c>
      <c r="H265" s="37"/>
      <c r="I265" s="38">
        <v>0</v>
      </c>
      <c r="J265" s="38">
        <v>6201239</v>
      </c>
      <c r="K265" s="38">
        <v>1598487</v>
      </c>
      <c r="L265" s="37">
        <v>87673</v>
      </c>
      <c r="M265" s="37"/>
      <c r="N265" s="38">
        <v>512266</v>
      </c>
      <c r="O265" s="38">
        <v>2335710</v>
      </c>
      <c r="P265" s="38">
        <v>0</v>
      </c>
      <c r="Q265" s="37">
        <v>62799</v>
      </c>
      <c r="R265" s="37"/>
      <c r="S265" s="38">
        <v>2076596</v>
      </c>
      <c r="T265" s="39">
        <v>13103</v>
      </c>
      <c r="U265" s="39">
        <v>2089699</v>
      </c>
    </row>
    <row r="266" spans="1:21">
      <c r="A266" s="35">
        <v>38300</v>
      </c>
      <c r="B266" s="36" t="s">
        <v>241</v>
      </c>
      <c r="C266" s="41">
        <v>2.5320999999999998E-3</v>
      </c>
      <c r="D266" s="41">
        <v>2.5233E-3</v>
      </c>
      <c r="E266" s="37">
        <v>3100456.2</v>
      </c>
      <c r="F266" s="37">
        <v>9298860</v>
      </c>
      <c r="G266" s="37">
        <v>23272615</v>
      </c>
      <c r="H266" s="37"/>
      <c r="I266" s="38">
        <v>0</v>
      </c>
      <c r="J266" s="38">
        <v>13314812</v>
      </c>
      <c r="K266" s="38">
        <v>3432145</v>
      </c>
      <c r="L266" s="37">
        <v>0</v>
      </c>
      <c r="M266" s="37"/>
      <c r="N266" s="38">
        <v>1099896</v>
      </c>
      <c r="O266" s="38">
        <v>5015052</v>
      </c>
      <c r="P266" s="38">
        <v>0</v>
      </c>
      <c r="Q266" s="37">
        <v>502401</v>
      </c>
      <c r="R266" s="37"/>
      <c r="S266" s="38">
        <v>4458704</v>
      </c>
      <c r="T266" s="39">
        <v>-260227</v>
      </c>
      <c r="U266" s="39">
        <v>4198477</v>
      </c>
    </row>
    <row r="267" spans="1:21">
      <c r="A267" s="35">
        <v>38400</v>
      </c>
      <c r="B267" s="36" t="s">
        <v>242</v>
      </c>
      <c r="C267" s="41">
        <v>3.1153999999999999E-3</v>
      </c>
      <c r="D267" s="41">
        <v>3.2049000000000001E-3</v>
      </c>
      <c r="E267" s="37">
        <v>3816257.2099999995</v>
      </c>
      <c r="F267" s="37">
        <v>11810691</v>
      </c>
      <c r="G267" s="37">
        <v>28633744</v>
      </c>
      <c r="H267" s="37"/>
      <c r="I267" s="38">
        <v>0</v>
      </c>
      <c r="J267" s="38">
        <v>16382041</v>
      </c>
      <c r="K267" s="38">
        <v>4222781</v>
      </c>
      <c r="L267" s="37">
        <v>8437</v>
      </c>
      <c r="M267" s="37"/>
      <c r="N267" s="38">
        <v>1353271</v>
      </c>
      <c r="O267" s="38">
        <v>6170330</v>
      </c>
      <c r="P267" s="38">
        <v>0</v>
      </c>
      <c r="Q267" s="37">
        <v>840268</v>
      </c>
      <c r="R267" s="37"/>
      <c r="S267" s="38">
        <v>5485821</v>
      </c>
      <c r="T267" s="39">
        <v>-349814</v>
      </c>
      <c r="U267" s="39">
        <v>5136006</v>
      </c>
    </row>
    <row r="268" spans="1:21">
      <c r="A268" s="35">
        <v>38402</v>
      </c>
      <c r="B268" s="36" t="s">
        <v>243</v>
      </c>
      <c r="C268" s="41">
        <v>1.052E-4</v>
      </c>
      <c r="D268" s="41">
        <v>1.086E-4</v>
      </c>
      <c r="E268" s="37">
        <v>126613.90000000001</v>
      </c>
      <c r="F268" s="37">
        <v>400213</v>
      </c>
      <c r="G268" s="37">
        <v>966897</v>
      </c>
      <c r="H268" s="37"/>
      <c r="I268" s="38">
        <v>0</v>
      </c>
      <c r="J268" s="38">
        <v>553184</v>
      </c>
      <c r="K268" s="38">
        <v>142594</v>
      </c>
      <c r="L268" s="37">
        <v>20431</v>
      </c>
      <c r="M268" s="37"/>
      <c r="N268" s="38">
        <v>45697</v>
      </c>
      <c r="O268" s="38">
        <v>208358</v>
      </c>
      <c r="P268" s="38">
        <v>0</v>
      </c>
      <c r="Q268" s="37">
        <v>28487</v>
      </c>
      <c r="R268" s="37"/>
      <c r="S268" s="38">
        <v>185244</v>
      </c>
      <c r="T268" s="39">
        <v>2192</v>
      </c>
      <c r="U268" s="39">
        <v>187435</v>
      </c>
    </row>
    <row r="269" spans="1:21">
      <c r="A269" s="35">
        <v>38405</v>
      </c>
      <c r="B269" s="36" t="s">
        <v>244</v>
      </c>
      <c r="C269" s="41">
        <v>7.6369999999999997E-4</v>
      </c>
      <c r="D269" s="41">
        <v>7.5730000000000003E-4</v>
      </c>
      <c r="E269" s="37">
        <v>927482.5</v>
      </c>
      <c r="F269" s="37">
        <v>2790800</v>
      </c>
      <c r="G269" s="37">
        <v>7019192</v>
      </c>
      <c r="H269" s="37"/>
      <c r="I269" s="38">
        <v>0</v>
      </c>
      <c r="J269" s="38">
        <v>4015845</v>
      </c>
      <c r="K269" s="38">
        <v>1035160</v>
      </c>
      <c r="L269" s="37">
        <v>0</v>
      </c>
      <c r="M269" s="37"/>
      <c r="N269" s="38">
        <v>331737</v>
      </c>
      <c r="O269" s="38">
        <v>1512577</v>
      </c>
      <c r="P269" s="38">
        <v>0</v>
      </c>
      <c r="Q269" s="37">
        <v>136046</v>
      </c>
      <c r="R269" s="37"/>
      <c r="S269" s="38">
        <v>1344778</v>
      </c>
      <c r="T269" s="39">
        <v>-58469</v>
      </c>
      <c r="U269" s="39">
        <v>1286309</v>
      </c>
    </row>
    <row r="270" spans="1:21">
      <c r="A270" s="35">
        <v>38500</v>
      </c>
      <c r="B270" s="36" t="s">
        <v>245</v>
      </c>
      <c r="C270" s="41">
        <v>2.4922999999999998E-3</v>
      </c>
      <c r="D270" s="41">
        <v>2.5734E-3</v>
      </c>
      <c r="E270" s="37">
        <v>3070391.3</v>
      </c>
      <c r="F270" s="37">
        <v>9483489</v>
      </c>
      <c r="G270" s="37">
        <v>22906812</v>
      </c>
      <c r="H270" s="37"/>
      <c r="I270" s="38">
        <v>0</v>
      </c>
      <c r="J270" s="38">
        <v>13105528</v>
      </c>
      <c r="K270" s="38">
        <v>3378198</v>
      </c>
      <c r="L270" s="37">
        <v>0</v>
      </c>
      <c r="M270" s="37"/>
      <c r="N270" s="38">
        <v>1082608</v>
      </c>
      <c r="O270" s="38">
        <v>4936224</v>
      </c>
      <c r="P270" s="38">
        <v>0</v>
      </c>
      <c r="Q270" s="37">
        <v>683080</v>
      </c>
      <c r="R270" s="37"/>
      <c r="S270" s="38">
        <v>4388621</v>
      </c>
      <c r="T270" s="39">
        <v>-246507</v>
      </c>
      <c r="U270" s="39">
        <v>4142115</v>
      </c>
    </row>
    <row r="271" spans="1:21">
      <c r="A271" s="35">
        <v>38600</v>
      </c>
      <c r="B271" s="36" t="s">
        <v>246</v>
      </c>
      <c r="C271" s="41">
        <v>3.0961000000000001E-3</v>
      </c>
      <c r="D271" s="41">
        <v>3.1337000000000001E-3</v>
      </c>
      <c r="E271" s="37">
        <v>3785122.2700000005</v>
      </c>
      <c r="F271" s="37">
        <v>11548305</v>
      </c>
      <c r="G271" s="37">
        <v>28456357</v>
      </c>
      <c r="H271" s="37"/>
      <c r="I271" s="38">
        <v>0</v>
      </c>
      <c r="J271" s="38">
        <v>16280554</v>
      </c>
      <c r="K271" s="38">
        <v>4196621</v>
      </c>
      <c r="L271" s="37">
        <v>4145</v>
      </c>
      <c r="M271" s="37"/>
      <c r="N271" s="38">
        <v>1344887</v>
      </c>
      <c r="O271" s="38">
        <v>6132105</v>
      </c>
      <c r="P271" s="38">
        <v>0</v>
      </c>
      <c r="Q271" s="37">
        <v>634452</v>
      </c>
      <c r="R271" s="37"/>
      <c r="S271" s="38">
        <v>5451836</v>
      </c>
      <c r="T271" s="39">
        <v>-284523</v>
      </c>
      <c r="U271" s="39">
        <v>5167312</v>
      </c>
    </row>
    <row r="272" spans="1:21">
      <c r="A272" s="35">
        <v>38601</v>
      </c>
      <c r="B272" s="36" t="s">
        <v>247</v>
      </c>
      <c r="C272" s="41">
        <v>4.1300000000000001E-5</v>
      </c>
      <c r="D272" s="41">
        <v>4.0399999999999999E-5</v>
      </c>
      <c r="E272" s="37">
        <v>45523.1</v>
      </c>
      <c r="F272" s="37">
        <v>148882</v>
      </c>
      <c r="G272" s="37">
        <v>379590</v>
      </c>
      <c r="H272" s="37"/>
      <c r="I272" s="38">
        <v>0</v>
      </c>
      <c r="J272" s="38">
        <v>217172</v>
      </c>
      <c r="K272" s="38">
        <v>55980</v>
      </c>
      <c r="L272" s="37">
        <v>23619</v>
      </c>
      <c r="M272" s="37"/>
      <c r="N272" s="38">
        <v>17940</v>
      </c>
      <c r="O272" s="38">
        <v>81798</v>
      </c>
      <c r="P272" s="38">
        <v>0</v>
      </c>
      <c r="Q272" s="37">
        <v>2305</v>
      </c>
      <c r="R272" s="37"/>
      <c r="S272" s="38">
        <v>72724</v>
      </c>
      <c r="T272" s="39">
        <v>9992</v>
      </c>
      <c r="U272" s="39">
        <v>82716</v>
      </c>
    </row>
    <row r="273" spans="1:21">
      <c r="A273" s="35">
        <v>38602</v>
      </c>
      <c r="B273" s="36" t="s">
        <v>248</v>
      </c>
      <c r="C273" s="41">
        <v>1.83E-4</v>
      </c>
      <c r="D273" s="41">
        <v>1.717E-4</v>
      </c>
      <c r="E273" s="37">
        <v>227788.36999999997</v>
      </c>
      <c r="F273" s="37">
        <v>632748</v>
      </c>
      <c r="G273" s="37">
        <v>1681959</v>
      </c>
      <c r="H273" s="37"/>
      <c r="I273" s="38">
        <v>0</v>
      </c>
      <c r="J273" s="38">
        <v>962288</v>
      </c>
      <c r="K273" s="38">
        <v>248048</v>
      </c>
      <c r="L273" s="37">
        <v>98125</v>
      </c>
      <c r="M273" s="37"/>
      <c r="N273" s="38">
        <v>79492</v>
      </c>
      <c r="O273" s="38">
        <v>362448</v>
      </c>
      <c r="P273" s="38">
        <v>0</v>
      </c>
      <c r="Q273" s="37">
        <v>0</v>
      </c>
      <c r="R273" s="37"/>
      <c r="S273" s="38">
        <v>322240</v>
      </c>
      <c r="T273" s="39">
        <v>34463</v>
      </c>
      <c r="U273" s="39">
        <v>356702</v>
      </c>
    </row>
    <row r="274" spans="1:21">
      <c r="A274" s="35">
        <v>38605</v>
      </c>
      <c r="B274" s="36" t="s">
        <v>249</v>
      </c>
      <c r="C274" s="41">
        <v>8.5070000000000002E-4</v>
      </c>
      <c r="D274" s="41">
        <v>8.4349999999999996E-4</v>
      </c>
      <c r="E274" s="37">
        <v>1074563.79</v>
      </c>
      <c r="F274" s="37">
        <v>3108465</v>
      </c>
      <c r="G274" s="37">
        <v>7818812</v>
      </c>
      <c r="H274" s="37"/>
      <c r="I274" s="38">
        <v>0</v>
      </c>
      <c r="J274" s="38">
        <v>4473327</v>
      </c>
      <c r="K274" s="38">
        <v>1153085</v>
      </c>
      <c r="L274" s="37">
        <v>56750</v>
      </c>
      <c r="M274" s="37"/>
      <c r="N274" s="38">
        <v>369528</v>
      </c>
      <c r="O274" s="38">
        <v>1684888</v>
      </c>
      <c r="P274" s="38">
        <v>0</v>
      </c>
      <c r="Q274" s="37">
        <v>42459</v>
      </c>
      <c r="R274" s="37"/>
      <c r="S274" s="38">
        <v>1497974</v>
      </c>
      <c r="T274" s="39">
        <v>10204</v>
      </c>
      <c r="U274" s="39">
        <v>1508178</v>
      </c>
    </row>
    <row r="275" spans="1:21">
      <c r="A275" s="35">
        <v>38610</v>
      </c>
      <c r="B275" s="36" t="s">
        <v>250</v>
      </c>
      <c r="C275" s="41">
        <v>6.2620000000000004E-4</v>
      </c>
      <c r="D275" s="41">
        <v>6.401E-4</v>
      </c>
      <c r="E275" s="37">
        <v>827029.58</v>
      </c>
      <c r="F275" s="37">
        <v>2358895</v>
      </c>
      <c r="G275" s="37">
        <v>5755425</v>
      </c>
      <c r="H275" s="37"/>
      <c r="I275" s="38">
        <v>0</v>
      </c>
      <c r="J275" s="38">
        <v>3292814</v>
      </c>
      <c r="K275" s="38">
        <v>848785</v>
      </c>
      <c r="L275" s="37">
        <v>36605</v>
      </c>
      <c r="M275" s="37"/>
      <c r="N275" s="38">
        <v>272009</v>
      </c>
      <c r="O275" s="38">
        <v>1240245</v>
      </c>
      <c r="P275" s="38">
        <v>0</v>
      </c>
      <c r="Q275" s="37">
        <v>26746</v>
      </c>
      <c r="R275" s="37"/>
      <c r="S275" s="38">
        <v>1102658</v>
      </c>
      <c r="T275" s="39">
        <v>12621</v>
      </c>
      <c r="U275" s="39">
        <v>1115279</v>
      </c>
    </row>
    <row r="276" spans="1:21">
      <c r="A276" s="35">
        <v>38620</v>
      </c>
      <c r="B276" s="36" t="s">
        <v>251</v>
      </c>
      <c r="C276" s="41">
        <v>5.3479999999999999E-4</v>
      </c>
      <c r="D276" s="41">
        <v>5.2720000000000002E-4</v>
      </c>
      <c r="E276" s="37">
        <v>666269.61</v>
      </c>
      <c r="F276" s="37">
        <v>1942836</v>
      </c>
      <c r="G276" s="37">
        <v>4915364</v>
      </c>
      <c r="H276" s="37"/>
      <c r="I276" s="38">
        <v>0</v>
      </c>
      <c r="J276" s="38">
        <v>2812196</v>
      </c>
      <c r="K276" s="38">
        <v>724897</v>
      </c>
      <c r="L276" s="37">
        <v>100747</v>
      </c>
      <c r="M276" s="37"/>
      <c r="N276" s="38">
        <v>232307</v>
      </c>
      <c r="O276" s="38">
        <v>1059220</v>
      </c>
      <c r="P276" s="38">
        <v>0</v>
      </c>
      <c r="Q276" s="37">
        <v>0</v>
      </c>
      <c r="R276" s="37"/>
      <c r="S276" s="38">
        <v>941714</v>
      </c>
      <c r="T276" s="39">
        <v>39081</v>
      </c>
      <c r="U276" s="39">
        <v>980795</v>
      </c>
    </row>
    <row r="277" spans="1:21">
      <c r="A277" s="35">
        <v>38700</v>
      </c>
      <c r="B277" s="36" t="s">
        <v>252</v>
      </c>
      <c r="C277" s="41">
        <v>9.167E-4</v>
      </c>
      <c r="D277" s="41">
        <v>8.9820000000000004E-4</v>
      </c>
      <c r="E277" s="37">
        <v>1134767.1400000001</v>
      </c>
      <c r="F277" s="37">
        <v>3310045</v>
      </c>
      <c r="G277" s="37">
        <v>8425420</v>
      </c>
      <c r="H277" s="37"/>
      <c r="I277" s="38">
        <v>0</v>
      </c>
      <c r="J277" s="38">
        <v>4820382</v>
      </c>
      <c r="K277" s="38">
        <v>1242545</v>
      </c>
      <c r="L277" s="37">
        <v>221072</v>
      </c>
      <c r="M277" s="37"/>
      <c r="N277" s="38">
        <v>398197</v>
      </c>
      <c r="O277" s="38">
        <v>1815607</v>
      </c>
      <c r="P277" s="38">
        <v>0</v>
      </c>
      <c r="Q277" s="37">
        <v>0</v>
      </c>
      <c r="R277" s="37"/>
      <c r="S277" s="38">
        <v>1614191</v>
      </c>
      <c r="T277" s="39">
        <v>87744</v>
      </c>
      <c r="U277" s="39">
        <v>1701935</v>
      </c>
    </row>
    <row r="278" spans="1:21">
      <c r="A278" s="35">
        <v>38701</v>
      </c>
      <c r="B278" s="36" t="s">
        <v>253</v>
      </c>
      <c r="C278" s="41">
        <v>6.2899999999999997E-5</v>
      </c>
      <c r="D278" s="41">
        <v>6.0099999999999997E-5</v>
      </c>
      <c r="E278" s="37">
        <v>75743.73000000001</v>
      </c>
      <c r="F278" s="37">
        <v>221480</v>
      </c>
      <c r="G278" s="37">
        <v>578116</v>
      </c>
      <c r="H278" s="37"/>
      <c r="I278" s="38">
        <v>0</v>
      </c>
      <c r="J278" s="38">
        <v>330754</v>
      </c>
      <c r="K278" s="38">
        <v>85258</v>
      </c>
      <c r="L278" s="37">
        <v>6477</v>
      </c>
      <c r="M278" s="37"/>
      <c r="N278" s="38">
        <v>27323</v>
      </c>
      <c r="O278" s="38">
        <v>124579</v>
      </c>
      <c r="P278" s="38">
        <v>0</v>
      </c>
      <c r="Q278" s="37">
        <v>34487</v>
      </c>
      <c r="R278" s="37"/>
      <c r="S278" s="38">
        <v>110759</v>
      </c>
      <c r="T278" s="39">
        <v>-14978</v>
      </c>
      <c r="U278" s="39">
        <v>95781</v>
      </c>
    </row>
    <row r="279" spans="1:21">
      <c r="A279" s="35">
        <v>38800</v>
      </c>
      <c r="B279" s="36" t="s">
        <v>254</v>
      </c>
      <c r="C279" s="41">
        <v>1.5732999999999999E-3</v>
      </c>
      <c r="D279" s="41">
        <v>1.5524E-3</v>
      </c>
      <c r="E279" s="37">
        <v>1931735.9200000002</v>
      </c>
      <c r="F279" s="37">
        <v>5720901</v>
      </c>
      <c r="G279" s="37">
        <v>14460252</v>
      </c>
      <c r="H279" s="37"/>
      <c r="I279" s="38">
        <v>0</v>
      </c>
      <c r="J279" s="38">
        <v>8273052</v>
      </c>
      <c r="K279" s="38">
        <v>2132536</v>
      </c>
      <c r="L279" s="37">
        <v>129136</v>
      </c>
      <c r="M279" s="37"/>
      <c r="N279" s="38">
        <v>683412</v>
      </c>
      <c r="O279" s="38">
        <v>3116062</v>
      </c>
      <c r="P279" s="38">
        <v>0</v>
      </c>
      <c r="Q279" s="37">
        <v>22708</v>
      </c>
      <c r="R279" s="37"/>
      <c r="S279" s="38">
        <v>2770380</v>
      </c>
      <c r="T279" s="39">
        <v>34965</v>
      </c>
      <c r="U279" s="39">
        <v>2805345</v>
      </c>
    </row>
    <row r="280" spans="1:21">
      <c r="A280" s="35">
        <v>38801</v>
      </c>
      <c r="B280" s="36" t="s">
        <v>255</v>
      </c>
      <c r="C280" s="41">
        <v>1.1069999999999999E-4</v>
      </c>
      <c r="D280" s="41">
        <v>8.8300000000000005E-5</v>
      </c>
      <c r="E280" s="37">
        <v>110631.39000000001</v>
      </c>
      <c r="F280" s="37">
        <v>325403</v>
      </c>
      <c r="G280" s="37">
        <v>1017447</v>
      </c>
      <c r="H280" s="37"/>
      <c r="I280" s="38">
        <v>0</v>
      </c>
      <c r="J280" s="38">
        <v>582106</v>
      </c>
      <c r="K280" s="38">
        <v>150049</v>
      </c>
      <c r="L280" s="37">
        <v>109390</v>
      </c>
      <c r="M280" s="37"/>
      <c r="N280" s="38">
        <v>48086</v>
      </c>
      <c r="O280" s="38">
        <v>219251</v>
      </c>
      <c r="P280" s="38">
        <v>0</v>
      </c>
      <c r="Q280" s="37">
        <v>32694</v>
      </c>
      <c r="R280" s="37"/>
      <c r="S280" s="38">
        <v>194929</v>
      </c>
      <c r="T280" s="39">
        <v>33636</v>
      </c>
      <c r="U280" s="39">
        <v>228564</v>
      </c>
    </row>
    <row r="281" spans="1:21">
      <c r="A281" s="35">
        <v>38900</v>
      </c>
      <c r="B281" s="36" t="s">
        <v>256</v>
      </c>
      <c r="C281" s="41">
        <v>3.5940000000000001E-4</v>
      </c>
      <c r="D281" s="41">
        <v>3.3260000000000001E-4</v>
      </c>
      <c r="E281" s="37">
        <v>405249.82999999996</v>
      </c>
      <c r="F281" s="37">
        <v>1225697</v>
      </c>
      <c r="G281" s="37">
        <v>3303257</v>
      </c>
      <c r="H281" s="37"/>
      <c r="I281" s="38">
        <v>0</v>
      </c>
      <c r="J281" s="38">
        <v>1889871</v>
      </c>
      <c r="K281" s="38">
        <v>487150</v>
      </c>
      <c r="L281" s="37">
        <v>70964</v>
      </c>
      <c r="M281" s="37"/>
      <c r="N281" s="38">
        <v>156117</v>
      </c>
      <c r="O281" s="38">
        <v>711824</v>
      </c>
      <c r="P281" s="38">
        <v>0</v>
      </c>
      <c r="Q281" s="37">
        <v>48740</v>
      </c>
      <c r="R281" s="37"/>
      <c r="S281" s="38">
        <v>632857</v>
      </c>
      <c r="T281" s="39">
        <v>-5200</v>
      </c>
      <c r="U281" s="39">
        <v>627658</v>
      </c>
    </row>
    <row r="282" spans="1:21">
      <c r="A282" s="35">
        <v>39000</v>
      </c>
      <c r="B282" s="36" t="s">
        <v>257</v>
      </c>
      <c r="C282" s="41">
        <v>1.5830199999999999E-2</v>
      </c>
      <c r="D282" s="41">
        <v>1.5730299999999999E-2</v>
      </c>
      <c r="E282" s="37">
        <v>18695918.549999997</v>
      </c>
      <c r="F282" s="37">
        <v>57969270</v>
      </c>
      <c r="G282" s="37">
        <v>145495891</v>
      </c>
      <c r="H282" s="37"/>
      <c r="I282" s="38">
        <v>0</v>
      </c>
      <c r="J282" s="38">
        <v>83241634</v>
      </c>
      <c r="K282" s="38">
        <v>21457108</v>
      </c>
      <c r="L282" s="37">
        <v>643682</v>
      </c>
      <c r="M282" s="37"/>
      <c r="N282" s="38">
        <v>6876338</v>
      </c>
      <c r="O282" s="38">
        <v>31353136</v>
      </c>
      <c r="P282" s="38">
        <v>0</v>
      </c>
      <c r="Q282" s="37">
        <v>1707340</v>
      </c>
      <c r="R282" s="37"/>
      <c r="S282" s="38">
        <v>27874956</v>
      </c>
      <c r="T282" s="39">
        <v>-497104</v>
      </c>
      <c r="U282" s="39">
        <v>27377852</v>
      </c>
    </row>
    <row r="283" spans="1:21">
      <c r="A283" s="35">
        <v>39100</v>
      </c>
      <c r="B283" s="36" t="s">
        <v>258</v>
      </c>
      <c r="C283" s="41">
        <v>2.4624E-3</v>
      </c>
      <c r="D283" s="41">
        <v>2.5027999999999999E-3</v>
      </c>
      <c r="E283" s="37">
        <v>3305539.8199999994</v>
      </c>
      <c r="F283" s="37">
        <v>9223314</v>
      </c>
      <c r="G283" s="37">
        <v>22632000</v>
      </c>
      <c r="H283" s="37"/>
      <c r="I283" s="38">
        <v>0</v>
      </c>
      <c r="J283" s="38">
        <v>12948301</v>
      </c>
      <c r="K283" s="38">
        <v>3337670</v>
      </c>
      <c r="L283" s="37">
        <v>0</v>
      </c>
      <c r="M283" s="37"/>
      <c r="N283" s="38">
        <v>1069620</v>
      </c>
      <c r="O283" s="38">
        <v>4877005</v>
      </c>
      <c r="P283" s="38">
        <v>0</v>
      </c>
      <c r="Q283" s="37">
        <v>135880</v>
      </c>
      <c r="R283" s="37"/>
      <c r="S283" s="38">
        <v>4335971</v>
      </c>
      <c r="T283" s="39">
        <v>-73101</v>
      </c>
      <c r="U283" s="39">
        <v>4262870</v>
      </c>
    </row>
    <row r="284" spans="1:21">
      <c r="A284" s="35">
        <v>39101</v>
      </c>
      <c r="B284" s="36" t="s">
        <v>259</v>
      </c>
      <c r="C284" s="41">
        <v>1.7560000000000001E-4</v>
      </c>
      <c r="D284" s="41">
        <v>1.75E-4</v>
      </c>
      <c r="E284" s="37">
        <v>214530.62</v>
      </c>
      <c r="F284" s="37">
        <v>644909.65</v>
      </c>
      <c r="G284" s="37">
        <v>1613945</v>
      </c>
      <c r="H284" s="37"/>
      <c r="I284" s="38">
        <v>0</v>
      </c>
      <c r="J284" s="38">
        <v>923376</v>
      </c>
      <c r="K284" s="38">
        <v>238018</v>
      </c>
      <c r="L284" s="37">
        <v>0</v>
      </c>
      <c r="M284" s="37"/>
      <c r="N284" s="38">
        <v>76277</v>
      </c>
      <c r="O284" s="38">
        <v>347792</v>
      </c>
      <c r="P284" s="38">
        <v>0</v>
      </c>
      <c r="Q284" s="37">
        <v>26692</v>
      </c>
      <c r="R284" s="37"/>
      <c r="S284" s="38">
        <v>309209</v>
      </c>
      <c r="T284" s="39">
        <v>-10852</v>
      </c>
      <c r="U284" s="39">
        <v>298357</v>
      </c>
    </row>
    <row r="285" spans="1:21">
      <c r="A285" s="35">
        <v>39105</v>
      </c>
      <c r="B285" s="36" t="s">
        <v>260</v>
      </c>
      <c r="C285" s="41">
        <v>1.0095E-3</v>
      </c>
      <c r="D285" s="41">
        <v>1.0374E-3</v>
      </c>
      <c r="E285" s="37">
        <v>1313777.6500000004</v>
      </c>
      <c r="F285" s="37">
        <v>3823024</v>
      </c>
      <c r="G285" s="37">
        <v>9278348</v>
      </c>
      <c r="H285" s="37"/>
      <c r="I285" s="38">
        <v>0</v>
      </c>
      <c r="J285" s="38">
        <v>5308362</v>
      </c>
      <c r="K285" s="38">
        <v>1368331</v>
      </c>
      <c r="L285" s="37">
        <v>90010</v>
      </c>
      <c r="M285" s="37"/>
      <c r="N285" s="38">
        <v>438508</v>
      </c>
      <c r="O285" s="38">
        <v>1999406</v>
      </c>
      <c r="P285" s="38">
        <v>0</v>
      </c>
      <c r="Q285" s="37">
        <v>74735</v>
      </c>
      <c r="R285" s="37"/>
      <c r="S285" s="38">
        <v>1777600</v>
      </c>
      <c r="T285" s="39">
        <v>21519</v>
      </c>
      <c r="U285" s="39">
        <v>1799120</v>
      </c>
    </row>
    <row r="286" spans="1:21">
      <c r="A286" s="35">
        <v>39200</v>
      </c>
      <c r="B286" s="36" t="s">
        <v>261</v>
      </c>
      <c r="C286" s="41">
        <v>6.4350400000000002E-2</v>
      </c>
      <c r="D286" s="41">
        <v>6.1601799999999998E-2</v>
      </c>
      <c r="E286" s="37">
        <v>76747294.299999982</v>
      </c>
      <c r="F286" s="37">
        <v>227014830</v>
      </c>
      <c r="G286" s="37">
        <v>591446650</v>
      </c>
      <c r="H286" s="37"/>
      <c r="I286" s="38">
        <v>0</v>
      </c>
      <c r="J286" s="38">
        <v>338380594</v>
      </c>
      <c r="K286" s="38">
        <v>87224007</v>
      </c>
      <c r="L286" s="37">
        <v>9051046</v>
      </c>
      <c r="M286" s="37"/>
      <c r="N286" s="38">
        <v>27952591</v>
      </c>
      <c r="O286" s="38">
        <v>127451759</v>
      </c>
      <c r="P286" s="38">
        <v>0</v>
      </c>
      <c r="Q286" s="37">
        <v>0</v>
      </c>
      <c r="R286" s="37"/>
      <c r="S286" s="38">
        <v>113312818</v>
      </c>
      <c r="T286" s="39">
        <v>2985489</v>
      </c>
      <c r="U286" s="39">
        <v>116298306</v>
      </c>
    </row>
    <row r="287" spans="1:21">
      <c r="A287" s="35">
        <v>39201</v>
      </c>
      <c r="B287" s="36" t="s">
        <v>262</v>
      </c>
      <c r="C287" s="41">
        <v>1.94E-4</v>
      </c>
      <c r="D287" s="41">
        <v>1.8990000000000001E-4</v>
      </c>
      <c r="E287" s="37">
        <v>194379.69</v>
      </c>
      <c r="F287" s="37">
        <v>699819</v>
      </c>
      <c r="G287" s="37">
        <v>1783060</v>
      </c>
      <c r="H287" s="37"/>
      <c r="I287" s="38">
        <v>0</v>
      </c>
      <c r="J287" s="38">
        <v>1020131</v>
      </c>
      <c r="K287" s="38">
        <v>262958</v>
      </c>
      <c r="L287" s="37">
        <v>46220</v>
      </c>
      <c r="M287" s="37"/>
      <c r="N287" s="38">
        <v>84270</v>
      </c>
      <c r="O287" s="38">
        <v>384234.46</v>
      </c>
      <c r="P287" s="38">
        <v>0</v>
      </c>
      <c r="Q287" s="37">
        <v>36210</v>
      </c>
      <c r="R287" s="37"/>
      <c r="S287" s="38">
        <v>341609</v>
      </c>
      <c r="T287" s="39">
        <v>4663</v>
      </c>
      <c r="U287" s="39">
        <v>346272</v>
      </c>
    </row>
    <row r="288" spans="1:21">
      <c r="A288" s="35">
        <v>39204</v>
      </c>
      <c r="B288" s="36" t="s">
        <v>263</v>
      </c>
      <c r="C288" s="41">
        <v>1.3359999999999999E-4</v>
      </c>
      <c r="D288" s="41">
        <v>1.167E-4</v>
      </c>
      <c r="E288" s="37">
        <v>147095.62</v>
      </c>
      <c r="F288" s="37">
        <v>430063</v>
      </c>
      <c r="G288" s="37">
        <v>1227922</v>
      </c>
      <c r="H288" s="37"/>
      <c r="I288" s="38">
        <v>0</v>
      </c>
      <c r="J288" s="38">
        <v>702523</v>
      </c>
      <c r="K288" s="38">
        <v>181089</v>
      </c>
      <c r="L288" s="37">
        <v>202630</v>
      </c>
      <c r="M288" s="37"/>
      <c r="N288" s="38">
        <v>58033</v>
      </c>
      <c r="O288" s="38">
        <v>264607</v>
      </c>
      <c r="P288" s="38">
        <v>0</v>
      </c>
      <c r="Q288" s="37">
        <v>0</v>
      </c>
      <c r="R288" s="37"/>
      <c r="S288" s="38">
        <v>235252</v>
      </c>
      <c r="T288" s="39">
        <v>80968</v>
      </c>
      <c r="U288" s="39">
        <v>316220</v>
      </c>
    </row>
    <row r="289" spans="1:21">
      <c r="A289" s="35">
        <v>39205</v>
      </c>
      <c r="B289" s="36" t="s">
        <v>264</v>
      </c>
      <c r="C289" s="41">
        <v>5.0689000000000003E-3</v>
      </c>
      <c r="D289" s="41">
        <v>4.8887000000000002E-3</v>
      </c>
      <c r="E289" s="37">
        <v>6578882.8900000006</v>
      </c>
      <c r="F289" s="37">
        <v>18015827</v>
      </c>
      <c r="G289" s="37">
        <v>46588427</v>
      </c>
      <c r="H289" s="37"/>
      <c r="I289" s="38">
        <v>0</v>
      </c>
      <c r="J289" s="38">
        <v>26654339</v>
      </c>
      <c r="K289" s="38">
        <v>6870661</v>
      </c>
      <c r="L289" s="37">
        <v>2928732</v>
      </c>
      <c r="M289" s="37"/>
      <c r="N289" s="38">
        <v>2201834</v>
      </c>
      <c r="O289" s="38">
        <v>10039413</v>
      </c>
      <c r="P289" s="38">
        <v>0</v>
      </c>
      <c r="Q289" s="37">
        <v>0</v>
      </c>
      <c r="R289" s="37"/>
      <c r="S289" s="38">
        <v>8925684</v>
      </c>
      <c r="T289" s="39">
        <v>1178875</v>
      </c>
      <c r="U289" s="39">
        <v>10104559</v>
      </c>
    </row>
    <row r="290" spans="1:21">
      <c r="A290" s="35">
        <v>39208</v>
      </c>
      <c r="B290" s="36" t="s">
        <v>290</v>
      </c>
      <c r="C290" s="41">
        <v>4.0460000000000002E-4</v>
      </c>
      <c r="D290" s="41">
        <v>3.926E-4</v>
      </c>
      <c r="E290" s="37">
        <v>417317.87000000005</v>
      </c>
      <c r="F290" s="37">
        <v>1446809</v>
      </c>
      <c r="G290" s="37">
        <v>3718692</v>
      </c>
      <c r="H290" s="37"/>
      <c r="I290" s="38">
        <v>0</v>
      </c>
      <c r="J290" s="38">
        <v>2127551</v>
      </c>
      <c r="K290" s="38">
        <v>548417</v>
      </c>
      <c r="L290" s="37">
        <v>0</v>
      </c>
      <c r="M290" s="37"/>
      <c r="N290" s="38">
        <v>175751</v>
      </c>
      <c r="O290" s="38">
        <v>801347</v>
      </c>
      <c r="P290" s="38">
        <v>0</v>
      </c>
      <c r="Q290" s="37">
        <v>147063</v>
      </c>
      <c r="R290" s="37"/>
      <c r="S290" s="38">
        <v>712449</v>
      </c>
      <c r="T290" s="39">
        <v>-66847</v>
      </c>
      <c r="U290" s="39">
        <v>645602</v>
      </c>
    </row>
    <row r="291" spans="1:21">
      <c r="A291" s="35">
        <v>39209</v>
      </c>
      <c r="B291" s="36" t="s">
        <v>265</v>
      </c>
      <c r="C291" s="41">
        <v>2.0369999999999999E-4</v>
      </c>
      <c r="D291" s="41">
        <v>1.7799999999999999E-4</v>
      </c>
      <c r="E291" s="37">
        <v>204766.38999999998</v>
      </c>
      <c r="F291" s="37">
        <v>655965</v>
      </c>
      <c r="G291" s="37">
        <v>1872213</v>
      </c>
      <c r="H291" s="37"/>
      <c r="I291" s="38">
        <v>0</v>
      </c>
      <c r="J291" s="38">
        <v>1071138</v>
      </c>
      <c r="K291" s="38">
        <v>276106</v>
      </c>
      <c r="L291" s="37">
        <v>80092</v>
      </c>
      <c r="M291" s="37"/>
      <c r="N291" s="38">
        <v>88483</v>
      </c>
      <c r="O291" s="38">
        <v>403446</v>
      </c>
      <c r="P291" s="38">
        <v>0</v>
      </c>
      <c r="Q291" s="37">
        <v>32248</v>
      </c>
      <c r="R291" s="37"/>
      <c r="S291" s="38">
        <v>358690</v>
      </c>
      <c r="T291" s="39">
        <v>8064</v>
      </c>
      <c r="U291" s="39">
        <v>366753</v>
      </c>
    </row>
    <row r="292" spans="1:21">
      <c r="A292" s="35">
        <v>39300</v>
      </c>
      <c r="B292" s="36" t="s">
        <v>266</v>
      </c>
      <c r="C292" s="41">
        <v>9.5830000000000004E-4</v>
      </c>
      <c r="D292" s="41">
        <v>9.5180000000000004E-4</v>
      </c>
      <c r="E292" s="37">
        <v>1228877.2500000002</v>
      </c>
      <c r="F292" s="37">
        <v>3507571</v>
      </c>
      <c r="G292" s="37">
        <v>8807767</v>
      </c>
      <c r="H292" s="37"/>
      <c r="I292" s="38">
        <v>0</v>
      </c>
      <c r="J292" s="38">
        <v>5039131</v>
      </c>
      <c r="K292" s="38">
        <v>1298932</v>
      </c>
      <c r="L292" s="37">
        <v>86747</v>
      </c>
      <c r="M292" s="37"/>
      <c r="N292" s="38">
        <v>416267</v>
      </c>
      <c r="O292" s="38">
        <v>1897999</v>
      </c>
      <c r="P292" s="38">
        <v>0</v>
      </c>
      <c r="Q292" s="37">
        <v>31101</v>
      </c>
      <c r="R292" s="37"/>
      <c r="S292" s="38">
        <v>1687444</v>
      </c>
      <c r="T292" s="39">
        <v>12932</v>
      </c>
      <c r="U292" s="39">
        <v>1700376</v>
      </c>
    </row>
    <row r="293" spans="1:21">
      <c r="A293" s="35">
        <v>39301</v>
      </c>
      <c r="B293" s="36" t="s">
        <v>267</v>
      </c>
      <c r="C293" s="41">
        <v>5.2299999999999997E-5</v>
      </c>
      <c r="D293" s="41">
        <v>6.4499999999999996E-5</v>
      </c>
      <c r="E293" s="37">
        <v>71062.23</v>
      </c>
      <c r="F293" s="37">
        <v>237695</v>
      </c>
      <c r="G293" s="37">
        <v>480691</v>
      </c>
      <c r="H293" s="37"/>
      <c r="I293" s="38">
        <v>0</v>
      </c>
      <c r="J293" s="38">
        <v>275015</v>
      </c>
      <c r="K293" s="38">
        <v>70890</v>
      </c>
      <c r="L293" s="37">
        <v>33180</v>
      </c>
      <c r="M293" s="37"/>
      <c r="N293" s="38">
        <v>22718</v>
      </c>
      <c r="O293" s="38">
        <v>103585</v>
      </c>
      <c r="P293" s="38">
        <v>0</v>
      </c>
      <c r="Q293" s="37">
        <v>65178</v>
      </c>
      <c r="R293" s="37"/>
      <c r="S293" s="38">
        <v>92094</v>
      </c>
      <c r="T293" s="39">
        <v>-2650</v>
      </c>
      <c r="U293" s="39">
        <v>89443</v>
      </c>
    </row>
    <row r="294" spans="1:21">
      <c r="A294" s="35">
        <v>39400</v>
      </c>
      <c r="B294" s="36" t="s">
        <v>268</v>
      </c>
      <c r="C294" s="41">
        <v>6.5919999999999998E-4</v>
      </c>
      <c r="D294" s="41">
        <v>6.8510000000000001E-4</v>
      </c>
      <c r="E294" s="37">
        <v>898724.91</v>
      </c>
      <c r="F294" s="37">
        <v>2524729</v>
      </c>
      <c r="G294" s="37">
        <v>6058729</v>
      </c>
      <c r="H294" s="37"/>
      <c r="I294" s="38">
        <v>0</v>
      </c>
      <c r="J294" s="38">
        <v>3466342</v>
      </c>
      <c r="K294" s="38">
        <v>893515</v>
      </c>
      <c r="L294" s="37">
        <v>152179</v>
      </c>
      <c r="M294" s="37"/>
      <c r="N294" s="38">
        <v>286344</v>
      </c>
      <c r="O294" s="38">
        <v>1305605</v>
      </c>
      <c r="P294" s="38">
        <v>0</v>
      </c>
      <c r="Q294" s="37">
        <v>98699</v>
      </c>
      <c r="R294" s="37"/>
      <c r="S294" s="38">
        <v>1160767</v>
      </c>
      <c r="T294" s="39">
        <v>51447</v>
      </c>
      <c r="U294" s="39">
        <v>1212213</v>
      </c>
    </row>
    <row r="295" spans="1:21">
      <c r="A295" s="35">
        <v>39401</v>
      </c>
      <c r="B295" s="36" t="s">
        <v>269</v>
      </c>
      <c r="C295" s="41">
        <v>2.22E-4</v>
      </c>
      <c r="D295" s="41">
        <v>1.6760000000000001E-4</v>
      </c>
      <c r="E295" s="37">
        <v>228226.07</v>
      </c>
      <c r="F295" s="37">
        <v>617639</v>
      </c>
      <c r="G295" s="37">
        <v>2040409</v>
      </c>
      <c r="H295" s="37"/>
      <c r="I295" s="38">
        <v>0</v>
      </c>
      <c r="J295" s="38">
        <v>1167366</v>
      </c>
      <c r="K295" s="38">
        <v>300911</v>
      </c>
      <c r="L295" s="37">
        <v>352846</v>
      </c>
      <c r="M295" s="37"/>
      <c r="N295" s="38">
        <v>96433</v>
      </c>
      <c r="O295" s="38">
        <v>439690.98</v>
      </c>
      <c r="P295" s="38">
        <v>0</v>
      </c>
      <c r="Q295" s="37">
        <v>0</v>
      </c>
      <c r="R295" s="37"/>
      <c r="S295" s="38">
        <v>390914</v>
      </c>
      <c r="T295" s="39">
        <v>131233</v>
      </c>
      <c r="U295" s="39">
        <v>522147</v>
      </c>
    </row>
    <row r="296" spans="1:21">
      <c r="A296" s="35">
        <v>39500</v>
      </c>
      <c r="B296" s="36" t="s">
        <v>270</v>
      </c>
      <c r="C296" s="41">
        <v>1.9851000000000001E-3</v>
      </c>
      <c r="D296" s="41">
        <v>1.9558000000000002E-3</v>
      </c>
      <c r="E296" s="37">
        <v>2430298.8899999997</v>
      </c>
      <c r="F296" s="37">
        <v>7207510</v>
      </c>
      <c r="G296" s="37">
        <v>18245120</v>
      </c>
      <c r="H296" s="37"/>
      <c r="I296" s="38">
        <v>0</v>
      </c>
      <c r="J296" s="38">
        <v>10438464</v>
      </c>
      <c r="K296" s="38">
        <v>2690712</v>
      </c>
      <c r="L296" s="37">
        <v>67779</v>
      </c>
      <c r="M296" s="37"/>
      <c r="N296" s="38">
        <v>862290</v>
      </c>
      <c r="O296" s="38">
        <v>3931669</v>
      </c>
      <c r="P296" s="38">
        <v>0</v>
      </c>
      <c r="Q296" s="37">
        <v>51158</v>
      </c>
      <c r="R296" s="37"/>
      <c r="S296" s="38">
        <v>3495507</v>
      </c>
      <c r="T296" s="39">
        <v>10477</v>
      </c>
      <c r="U296" s="39">
        <v>3505984</v>
      </c>
    </row>
    <row r="297" spans="1:21">
      <c r="A297" s="35">
        <v>39501</v>
      </c>
      <c r="B297" s="36" t="s">
        <v>271</v>
      </c>
      <c r="C297" s="41">
        <v>6.41E-5</v>
      </c>
      <c r="D297" s="41">
        <v>6.7199999999999994E-5</v>
      </c>
      <c r="E297" s="37">
        <v>77170.959999999977</v>
      </c>
      <c r="F297" s="37">
        <v>247645</v>
      </c>
      <c r="G297" s="37">
        <v>589145</v>
      </c>
      <c r="H297" s="37"/>
      <c r="I297" s="38">
        <v>0</v>
      </c>
      <c r="J297" s="38">
        <v>337064</v>
      </c>
      <c r="K297" s="38">
        <v>86885</v>
      </c>
      <c r="L297" s="37">
        <v>6068</v>
      </c>
      <c r="M297" s="37"/>
      <c r="N297" s="38">
        <v>27844</v>
      </c>
      <c r="O297" s="38">
        <v>126956</v>
      </c>
      <c r="P297" s="38">
        <v>0</v>
      </c>
      <c r="Q297" s="37">
        <v>30379</v>
      </c>
      <c r="R297" s="37"/>
      <c r="S297" s="38">
        <v>112872</v>
      </c>
      <c r="T297" s="39">
        <v>-6873</v>
      </c>
      <c r="U297" s="39">
        <v>105999</v>
      </c>
    </row>
    <row r="298" spans="1:21">
      <c r="A298" s="35">
        <v>39600</v>
      </c>
      <c r="B298" s="36" t="s">
        <v>272</v>
      </c>
      <c r="C298" s="41">
        <v>6.5063999999999999E-3</v>
      </c>
      <c r="D298" s="41">
        <v>6.4853000000000003E-3</v>
      </c>
      <c r="E298" s="37">
        <v>8224795.6099999994</v>
      </c>
      <c r="F298" s="37">
        <v>23899615</v>
      </c>
      <c r="G298" s="37">
        <v>59800537</v>
      </c>
      <c r="H298" s="37"/>
      <c r="I298" s="38">
        <v>0</v>
      </c>
      <c r="J298" s="38">
        <v>34213299</v>
      </c>
      <c r="K298" s="38">
        <v>8819126</v>
      </c>
      <c r="L298" s="37">
        <v>118037</v>
      </c>
      <c r="M298" s="37"/>
      <c r="N298" s="38">
        <v>2826257</v>
      </c>
      <c r="O298" s="38">
        <v>12886511</v>
      </c>
      <c r="P298" s="38">
        <v>0</v>
      </c>
      <c r="Q298" s="37">
        <v>623421</v>
      </c>
      <c r="R298" s="37"/>
      <c r="S298" s="38">
        <v>11456938</v>
      </c>
      <c r="T298" s="39">
        <v>-306240</v>
      </c>
      <c r="U298" s="39">
        <v>11150698</v>
      </c>
    </row>
    <row r="299" spans="1:21">
      <c r="A299" s="35">
        <v>39605</v>
      </c>
      <c r="B299" s="36" t="s">
        <v>273</v>
      </c>
      <c r="C299" s="41">
        <v>9.4019999999999998E-4</v>
      </c>
      <c r="D299" s="41">
        <v>9.5520000000000002E-4</v>
      </c>
      <c r="E299" s="37">
        <v>1247634.5999999999</v>
      </c>
      <c r="F299" s="37">
        <v>3520101</v>
      </c>
      <c r="G299" s="37">
        <v>8641409</v>
      </c>
      <c r="H299" s="37"/>
      <c r="I299" s="38">
        <v>0</v>
      </c>
      <c r="J299" s="38">
        <v>4943954</v>
      </c>
      <c r="K299" s="38">
        <v>1274398</v>
      </c>
      <c r="L299" s="37">
        <v>168824</v>
      </c>
      <c r="M299" s="37"/>
      <c r="N299" s="38">
        <v>408405</v>
      </c>
      <c r="O299" s="38">
        <v>1862151</v>
      </c>
      <c r="P299" s="38">
        <v>0</v>
      </c>
      <c r="Q299" s="37">
        <v>12463</v>
      </c>
      <c r="R299" s="37"/>
      <c r="S299" s="38">
        <v>1655572</v>
      </c>
      <c r="T299" s="39">
        <v>74105</v>
      </c>
      <c r="U299" s="39">
        <v>1729676</v>
      </c>
    </row>
    <row r="300" spans="1:21">
      <c r="A300" s="35">
        <v>39700</v>
      </c>
      <c r="B300" s="36" t="s">
        <v>274</v>
      </c>
      <c r="C300" s="41">
        <v>3.8947000000000001E-3</v>
      </c>
      <c r="D300" s="41">
        <v>3.9490999999999997E-3</v>
      </c>
      <c r="E300" s="37">
        <v>4694298.05</v>
      </c>
      <c r="F300" s="37">
        <v>14553215</v>
      </c>
      <c r="G300" s="37">
        <v>35796316</v>
      </c>
      <c r="H300" s="37"/>
      <c r="I300" s="38">
        <v>0</v>
      </c>
      <c r="J300" s="38">
        <v>20479918</v>
      </c>
      <c r="K300" s="38">
        <v>5279087</v>
      </c>
      <c r="L300" s="37">
        <v>268552</v>
      </c>
      <c r="M300" s="37"/>
      <c r="N300" s="38">
        <v>1691784</v>
      </c>
      <c r="O300" s="38">
        <v>7713804</v>
      </c>
      <c r="P300" s="38">
        <v>0</v>
      </c>
      <c r="Q300" s="37">
        <v>565655</v>
      </c>
      <c r="R300" s="37"/>
      <c r="S300" s="38">
        <v>6858068</v>
      </c>
      <c r="T300" s="39">
        <v>-106191</v>
      </c>
      <c r="U300" s="39">
        <v>6751877</v>
      </c>
    </row>
    <row r="301" spans="1:21">
      <c r="A301" s="35">
        <v>39703</v>
      </c>
      <c r="B301" s="36" t="s">
        <v>275</v>
      </c>
      <c r="C301" s="41">
        <v>1.199E-4</v>
      </c>
      <c r="D301" s="41">
        <v>8.6700000000000007E-5</v>
      </c>
      <c r="E301" s="37">
        <v>119537.79000000001</v>
      </c>
      <c r="F301" s="37">
        <v>319507</v>
      </c>
      <c r="G301" s="37">
        <v>1102005</v>
      </c>
      <c r="H301" s="37"/>
      <c r="I301" s="38">
        <v>0</v>
      </c>
      <c r="J301" s="38">
        <v>630483</v>
      </c>
      <c r="K301" s="38">
        <v>162519</v>
      </c>
      <c r="L301" s="37">
        <v>292240</v>
      </c>
      <c r="M301" s="37"/>
      <c r="N301" s="38">
        <v>52082</v>
      </c>
      <c r="O301" s="38">
        <v>237473</v>
      </c>
      <c r="P301" s="38">
        <v>0</v>
      </c>
      <c r="Q301" s="37">
        <v>0</v>
      </c>
      <c r="R301" s="37"/>
      <c r="S301" s="38">
        <v>211129</v>
      </c>
      <c r="T301" s="39">
        <v>128316</v>
      </c>
      <c r="U301" s="39">
        <v>339444</v>
      </c>
    </row>
    <row r="302" spans="1:21">
      <c r="A302" s="35">
        <v>39705</v>
      </c>
      <c r="B302" s="36" t="s">
        <v>276</v>
      </c>
      <c r="C302" s="41">
        <v>9.0930000000000004E-4</v>
      </c>
      <c r="D302" s="41">
        <v>9.142E-4</v>
      </c>
      <c r="E302" s="37">
        <v>1194986.71</v>
      </c>
      <c r="F302" s="37">
        <v>3369008</v>
      </c>
      <c r="G302" s="37">
        <v>8357406</v>
      </c>
      <c r="H302" s="37"/>
      <c r="I302" s="38">
        <v>0</v>
      </c>
      <c r="J302" s="38">
        <v>4781469</v>
      </c>
      <c r="K302" s="38">
        <v>1232514</v>
      </c>
      <c r="L302" s="37">
        <v>222038</v>
      </c>
      <c r="M302" s="37"/>
      <c r="N302" s="38">
        <v>394983</v>
      </c>
      <c r="O302" s="38">
        <v>1800950</v>
      </c>
      <c r="P302" s="38">
        <v>0</v>
      </c>
      <c r="Q302" s="37">
        <v>0</v>
      </c>
      <c r="R302" s="37"/>
      <c r="S302" s="38">
        <v>1601161</v>
      </c>
      <c r="T302" s="39">
        <v>101669</v>
      </c>
      <c r="U302" s="39">
        <v>1702830</v>
      </c>
    </row>
    <row r="303" spans="1:21">
      <c r="A303" s="35">
        <v>39800</v>
      </c>
      <c r="B303" s="36" t="s">
        <v>277</v>
      </c>
      <c r="C303" s="41">
        <v>4.3068999999999998E-3</v>
      </c>
      <c r="D303" s="41">
        <v>4.3731000000000004E-3</v>
      </c>
      <c r="E303" s="37">
        <v>5344290.3400000008</v>
      </c>
      <c r="F303" s="37">
        <v>16115739</v>
      </c>
      <c r="G303" s="37">
        <v>39584860</v>
      </c>
      <c r="H303" s="37"/>
      <c r="I303" s="38">
        <v>0</v>
      </c>
      <c r="J303" s="38">
        <v>22647433</v>
      </c>
      <c r="K303" s="38">
        <v>5837805</v>
      </c>
      <c r="L303" s="37">
        <v>0</v>
      </c>
      <c r="M303" s="37"/>
      <c r="N303" s="38">
        <v>1870836</v>
      </c>
      <c r="O303" s="38">
        <v>8530203</v>
      </c>
      <c r="P303" s="38">
        <v>0</v>
      </c>
      <c r="Q303" s="37">
        <v>819822</v>
      </c>
      <c r="R303" s="37"/>
      <c r="S303" s="38">
        <v>7583900</v>
      </c>
      <c r="T303" s="39">
        <v>-365122</v>
      </c>
      <c r="U303" s="39">
        <v>7218777</v>
      </c>
    </row>
    <row r="304" spans="1:21">
      <c r="A304" s="64">
        <v>39805</v>
      </c>
      <c r="B304" s="1" t="s">
        <v>278</v>
      </c>
      <c r="C304" s="47">
        <v>4.8710000000000002E-4</v>
      </c>
      <c r="D304" s="47">
        <v>4.8930000000000002E-4</v>
      </c>
      <c r="E304" s="37">
        <v>678122.10000000009</v>
      </c>
      <c r="F304" s="37">
        <v>1803167</v>
      </c>
      <c r="G304" s="3">
        <v>4476952</v>
      </c>
      <c r="I304" s="38">
        <v>0</v>
      </c>
      <c r="J304" s="1">
        <v>2561370.0496999999</v>
      </c>
      <c r="K304" s="1">
        <v>660241.64339999994</v>
      </c>
      <c r="L304" s="1">
        <v>60555.833927609798</v>
      </c>
      <c r="N304" s="1">
        <v>211586.98509999999</v>
      </c>
      <c r="O304" s="1">
        <v>964745.38899999997</v>
      </c>
      <c r="P304" s="38">
        <v>0</v>
      </c>
      <c r="Q304" s="1">
        <v>35622.923577127403</v>
      </c>
      <c r="S304" s="1">
        <v>857720.75120000006</v>
      </c>
      <c r="T304" s="39">
        <v>-344</v>
      </c>
      <c r="U304" s="34">
        <v>857377</v>
      </c>
    </row>
    <row r="305" spans="1:21" s="32" customFormat="1">
      <c r="A305" s="64">
        <v>39900</v>
      </c>
      <c r="B305" s="65" t="s">
        <v>279</v>
      </c>
      <c r="C305" s="47">
        <v>2.1467000000000001E-3</v>
      </c>
      <c r="D305" s="47">
        <v>2.1565E-3</v>
      </c>
      <c r="E305" s="37">
        <v>2718248.7299999995</v>
      </c>
      <c r="F305" s="37">
        <v>7947129</v>
      </c>
      <c r="G305" s="3">
        <v>19730391</v>
      </c>
      <c r="H305" s="43"/>
      <c r="I305" s="38">
        <v>0</v>
      </c>
      <c r="J305" s="65">
        <v>11288222.3069</v>
      </c>
      <c r="K305" s="65">
        <v>2909753.1017999998</v>
      </c>
      <c r="L305" s="65">
        <v>101989.875498482</v>
      </c>
      <c r="M305" s="65"/>
      <c r="N305" s="65">
        <v>932485.69270000001</v>
      </c>
      <c r="O305" s="65">
        <v>4251732.5530000003</v>
      </c>
      <c r="P305" s="38">
        <v>0</v>
      </c>
      <c r="Q305" s="65">
        <v>266818.631954037</v>
      </c>
      <c r="R305" s="65"/>
      <c r="S305" s="65">
        <v>3780063.9224</v>
      </c>
      <c r="T305" s="66">
        <v>-97948</v>
      </c>
      <c r="U305" s="66">
        <v>3682116</v>
      </c>
    </row>
    <row r="306" spans="1:21">
      <c r="A306" s="64">
        <v>51000</v>
      </c>
      <c r="B306" s="1" t="s">
        <v>369</v>
      </c>
      <c r="C306" s="47">
        <v>3.3725400000000003E-2</v>
      </c>
      <c r="D306" s="47">
        <v>3.5084200000000003E-2</v>
      </c>
      <c r="E306" s="37">
        <v>47171405.390000008</v>
      </c>
      <c r="F306" s="37">
        <v>132444542</v>
      </c>
      <c r="G306" s="3">
        <v>309971264</v>
      </c>
      <c r="I306" s="38">
        <v>0</v>
      </c>
      <c r="J306" s="1">
        <v>177341879.43779999</v>
      </c>
      <c r="K306" s="1">
        <v>45713228.331600003</v>
      </c>
      <c r="L306" s="1">
        <v>2309154.99830369</v>
      </c>
      <c r="N306" s="1">
        <v>14649672.977399999</v>
      </c>
      <c r="O306" s="1">
        <v>66796189.986000001</v>
      </c>
      <c r="P306" s="38">
        <v>0</v>
      </c>
      <c r="Q306" s="1">
        <v>3340984.1708170301</v>
      </c>
      <c r="S306" s="1">
        <v>59386112.548799999</v>
      </c>
      <c r="T306" s="34">
        <v>236870</v>
      </c>
      <c r="U306" s="34">
        <v>59622983</v>
      </c>
    </row>
    <row r="307" spans="1:21">
      <c r="A307" s="64">
        <v>51000.2</v>
      </c>
      <c r="B307" s="1" t="s">
        <v>370</v>
      </c>
      <c r="C307" s="47">
        <v>2.34E-5</v>
      </c>
      <c r="D307" s="47">
        <v>3.9499999999999998E-5</v>
      </c>
      <c r="E307" s="37"/>
      <c r="F307" s="37"/>
      <c r="G307" s="3">
        <v>215070</v>
      </c>
      <c r="I307" s="38">
        <v>0</v>
      </c>
      <c r="J307" s="1">
        <v>123046.72380000001</v>
      </c>
      <c r="K307" s="1">
        <v>31717.623599999999</v>
      </c>
      <c r="L307" s="1">
        <v>2601.99811680836</v>
      </c>
      <c r="N307" s="1">
        <v>10164.5154</v>
      </c>
      <c r="O307" s="1">
        <v>46345.805999999997</v>
      </c>
      <c r="P307" s="38">
        <v>0</v>
      </c>
      <c r="Q307" s="1">
        <v>48931.273209544401</v>
      </c>
      <c r="S307" s="1">
        <v>41204.404799999997</v>
      </c>
      <c r="T307" s="34">
        <v>-12675</v>
      </c>
      <c r="U307" s="34">
        <v>28530</v>
      </c>
    </row>
    <row r="308" spans="1:21">
      <c r="A308" s="64">
        <v>51000.3</v>
      </c>
      <c r="B308" s="1" t="s">
        <v>371</v>
      </c>
      <c r="C308" s="47">
        <v>7.8580000000000002E-4</v>
      </c>
      <c r="D308" s="47">
        <v>8.1579999999999999E-4</v>
      </c>
      <c r="E308" s="37"/>
      <c r="F308" s="37"/>
      <c r="G308" s="3">
        <v>7222314</v>
      </c>
      <c r="I308" s="38">
        <v>0</v>
      </c>
      <c r="J308" s="1">
        <v>4132056.2206000001</v>
      </c>
      <c r="K308" s="1">
        <v>1065115.7531999999</v>
      </c>
      <c r="L308" s="1">
        <v>53695.7760723272</v>
      </c>
      <c r="N308" s="1">
        <v>341336.58980000002</v>
      </c>
      <c r="O308" s="1">
        <v>1556347.622</v>
      </c>
      <c r="P308" s="38">
        <v>0</v>
      </c>
      <c r="Q308" s="1">
        <v>28835.667793451699</v>
      </c>
      <c r="S308" s="1">
        <v>1383693.2176000001</v>
      </c>
      <c r="T308" s="34">
        <v>19506</v>
      </c>
      <c r="U308" s="34">
        <v>1403199</v>
      </c>
    </row>
    <row r="309" spans="1:21" s="203" customFormat="1">
      <c r="A309" s="64"/>
      <c r="C309" s="47"/>
      <c r="D309" s="47"/>
      <c r="E309" s="190"/>
      <c r="F309" s="190"/>
      <c r="G309" s="3"/>
      <c r="I309" s="195"/>
      <c r="P309" s="195"/>
      <c r="T309" s="34"/>
      <c r="U309" s="34"/>
    </row>
    <row r="310" spans="1:21" s="203" customFormat="1">
      <c r="A310" s="64"/>
      <c r="C310" s="47"/>
      <c r="D310" s="47"/>
      <c r="E310" s="190"/>
      <c r="F310" s="190"/>
      <c r="G310" s="3"/>
      <c r="I310" s="195"/>
      <c r="P310" s="195"/>
      <c r="T310" s="34"/>
      <c r="U310" s="34"/>
    </row>
    <row r="311" spans="1:21" s="203" customFormat="1">
      <c r="A311" s="64"/>
      <c r="C311" s="47"/>
      <c r="D311" s="47"/>
      <c r="E311" s="190"/>
      <c r="F311" s="190"/>
      <c r="G311" s="3"/>
      <c r="I311" s="195"/>
      <c r="P311" s="195"/>
      <c r="T311" s="34"/>
      <c r="U311" s="34"/>
    </row>
    <row r="312" spans="1:21" s="203" customFormat="1">
      <c r="A312" s="64"/>
      <c r="C312" s="47"/>
      <c r="D312" s="47"/>
      <c r="E312" s="190"/>
      <c r="F312" s="190"/>
      <c r="G312" s="3"/>
      <c r="I312" s="195"/>
      <c r="P312" s="195"/>
      <c r="T312" s="34"/>
      <c r="U312" s="34"/>
    </row>
    <row r="313" spans="1:21" s="203" customFormat="1">
      <c r="A313" s="64"/>
      <c r="C313" s="47"/>
      <c r="D313" s="47"/>
      <c r="E313" s="190"/>
      <c r="F313" s="190"/>
      <c r="G313" s="3"/>
      <c r="I313" s="195"/>
      <c r="P313" s="195"/>
      <c r="T313" s="34"/>
      <c r="U313" s="34"/>
    </row>
    <row r="314" spans="1:21" s="203" customFormat="1">
      <c r="A314" s="64"/>
      <c r="C314" s="47"/>
      <c r="D314" s="47"/>
      <c r="E314" s="190"/>
      <c r="F314" s="190"/>
      <c r="G314" s="3"/>
      <c r="I314" s="195"/>
      <c r="P314" s="195"/>
      <c r="T314" s="34"/>
      <c r="U314" s="34"/>
    </row>
    <row r="316" spans="1:21">
      <c r="B316" s="1" t="s">
        <v>372</v>
      </c>
      <c r="C316" s="67">
        <f>SUM(C8:C308)</f>
        <v>0.99999999999999978</v>
      </c>
      <c r="D316" s="67">
        <f>SUM(D8:D308)</f>
        <v>0.99999989999999994</v>
      </c>
      <c r="E316" s="49">
        <f>SUM(E8:E308)</f>
        <v>1272194390.52</v>
      </c>
      <c r="F316" s="49">
        <f>SUM(F8:F308)</f>
        <v>3685197998.6500001</v>
      </c>
      <c r="G316" s="49">
        <f>SUM(G8:G308)</f>
        <v>9191032996</v>
      </c>
      <c r="H316" s="49"/>
      <c r="I316" s="49">
        <f t="shared" ref="I316:U316" si="1">SUM(I8:I308)</f>
        <v>0</v>
      </c>
      <c r="J316" s="49">
        <f t="shared" si="1"/>
        <v>5258406992.7388</v>
      </c>
      <c r="K316" s="49">
        <f t="shared" si="1"/>
        <v>1355454004.1536</v>
      </c>
      <c r="L316" s="49">
        <f t="shared" si="1"/>
        <v>105861789.48191893</v>
      </c>
      <c r="M316" s="49"/>
      <c r="N316" s="49">
        <f t="shared" si="1"/>
        <v>434381000.89039999</v>
      </c>
      <c r="O316" s="49">
        <f t="shared" si="1"/>
        <v>1980589996.546</v>
      </c>
      <c r="P316" s="49">
        <f t="shared" si="1"/>
        <v>0</v>
      </c>
      <c r="Q316" s="49">
        <f t="shared" si="1"/>
        <v>105861381.6673512</v>
      </c>
      <c r="R316" s="49"/>
      <c r="S316" s="49">
        <f t="shared" si="1"/>
        <v>1760872005.2848001</v>
      </c>
      <c r="T316" s="49">
        <f t="shared" si="1"/>
        <v>156</v>
      </c>
      <c r="U316" s="49">
        <f t="shared" si="1"/>
        <v>1760872160</v>
      </c>
    </row>
    <row r="317" spans="1:21">
      <c r="G317" s="44"/>
      <c r="I317" s="44"/>
      <c r="J317" s="44"/>
      <c r="K317" s="44"/>
      <c r="L317" s="45"/>
      <c r="M317" s="44"/>
      <c r="N317" s="44"/>
      <c r="O317" s="44"/>
      <c r="P317" s="44"/>
      <c r="Q317" s="44"/>
      <c r="R317" s="44"/>
      <c r="S317" s="44"/>
      <c r="T317" s="44"/>
      <c r="U317" s="44"/>
    </row>
    <row r="318" spans="1:21" hidden="1">
      <c r="J318" s="68"/>
      <c r="K318" s="68"/>
      <c r="L318" s="68"/>
      <c r="M318" s="68"/>
      <c r="N318" s="68"/>
      <c r="O318" s="68"/>
      <c r="P318" s="68"/>
      <c r="Q318" s="68"/>
      <c r="R318" s="68"/>
      <c r="S318" s="68"/>
    </row>
    <row r="319" spans="1:21" hidden="1">
      <c r="J319" s="69"/>
      <c r="K319" s="70"/>
      <c r="L319" s="70"/>
      <c r="M319" s="70"/>
      <c r="N319" s="70"/>
      <c r="O319" s="70"/>
      <c r="P319" s="70"/>
      <c r="Q319" s="70"/>
      <c r="R319" s="70"/>
      <c r="S319" s="69"/>
    </row>
    <row r="320" spans="1:21" hidden="1">
      <c r="J320" s="69"/>
      <c r="K320" s="70"/>
      <c r="L320" s="70"/>
      <c r="M320" s="70"/>
      <c r="N320" s="70"/>
      <c r="O320" s="70"/>
      <c r="P320" s="70"/>
      <c r="Q320" s="70"/>
      <c r="R320" s="70"/>
      <c r="S320" s="69"/>
    </row>
    <row r="321" spans="2:21" hidden="1">
      <c r="J321" s="69"/>
      <c r="K321" s="70"/>
      <c r="L321" s="70"/>
      <c r="M321" s="70"/>
      <c r="N321" s="70"/>
      <c r="O321" s="70"/>
      <c r="P321" s="70"/>
      <c r="Q321" s="70"/>
      <c r="R321" s="70"/>
      <c r="S321" s="69"/>
    </row>
    <row r="322" spans="2:21" hidden="1">
      <c r="J322" s="69"/>
      <c r="K322" s="70"/>
      <c r="L322" s="70"/>
      <c r="M322" s="70"/>
      <c r="N322" s="70"/>
      <c r="O322" s="70"/>
      <c r="P322" s="70"/>
      <c r="Q322" s="70"/>
      <c r="R322" s="70"/>
      <c r="S322" s="69"/>
    </row>
    <row r="323" spans="2:21" hidden="1">
      <c r="J323" s="69"/>
      <c r="K323" s="70"/>
      <c r="L323" s="70"/>
      <c r="M323" s="70"/>
      <c r="N323" s="70"/>
      <c r="O323" s="70"/>
      <c r="P323" s="70"/>
      <c r="Q323" s="70"/>
      <c r="R323" s="70"/>
      <c r="S323" s="69"/>
    </row>
    <row r="324" spans="2:21" hidden="1">
      <c r="J324" s="69"/>
      <c r="K324" s="70"/>
      <c r="L324" s="70"/>
      <c r="M324" s="70"/>
      <c r="N324" s="70"/>
      <c r="O324" s="70"/>
      <c r="P324" s="70"/>
      <c r="Q324" s="70"/>
      <c r="R324" s="70"/>
      <c r="S324" s="69"/>
    </row>
    <row r="325" spans="2:21" hidden="1">
      <c r="J325" s="69"/>
      <c r="K325" s="70"/>
      <c r="L325" s="70"/>
      <c r="M325" s="70"/>
      <c r="N325" s="70"/>
      <c r="O325" s="70"/>
      <c r="P325" s="70"/>
      <c r="Q325" s="70"/>
      <c r="R325" s="70"/>
      <c r="S325" s="69"/>
    </row>
    <row r="326" spans="2:21" hidden="1">
      <c r="J326" s="69"/>
      <c r="K326" s="70"/>
      <c r="L326" s="70"/>
      <c r="M326" s="70"/>
      <c r="N326" s="70"/>
      <c r="O326" s="70"/>
      <c r="P326" s="70"/>
      <c r="Q326" s="70"/>
      <c r="R326" s="70"/>
      <c r="S326" s="69"/>
    </row>
    <row r="327" spans="2:21" hidden="1">
      <c r="J327" s="68"/>
      <c r="K327" s="68"/>
      <c r="L327" s="68"/>
      <c r="M327" s="68"/>
      <c r="N327" s="68"/>
      <c r="O327" s="68"/>
      <c r="P327" s="68"/>
      <c r="Q327" s="68"/>
      <c r="R327" s="68"/>
      <c r="S327" s="68"/>
    </row>
    <row r="329" spans="2:21">
      <c r="G329" s="63"/>
      <c r="H329" s="63"/>
      <c r="I329" s="63"/>
      <c r="J329" s="63"/>
      <c r="K329" s="42"/>
      <c r="L329" s="63"/>
      <c r="M329" s="63"/>
      <c r="N329" s="63"/>
      <c r="O329" s="63"/>
      <c r="P329" s="63"/>
      <c r="Q329" s="63"/>
      <c r="R329" s="8"/>
      <c r="S329" s="63"/>
      <c r="T329" s="63"/>
      <c r="U329" s="63"/>
    </row>
    <row r="330" spans="2:21">
      <c r="B330" s="36" t="s">
        <v>131</v>
      </c>
      <c r="C330" s="35">
        <v>33501</v>
      </c>
    </row>
    <row r="331" spans="2:21">
      <c r="B331" s="36" t="s">
        <v>191</v>
      </c>
      <c r="C331" s="35">
        <v>36301</v>
      </c>
    </row>
    <row r="332" spans="2:21">
      <c r="B332" s="36" t="s">
        <v>4</v>
      </c>
      <c r="C332" s="35">
        <v>10800</v>
      </c>
    </row>
    <row r="333" spans="2:21">
      <c r="B333" s="36" t="s">
        <v>58</v>
      </c>
      <c r="C333" s="35">
        <v>30105</v>
      </c>
      <c r="G333" s="44"/>
      <c r="L333" s="46"/>
    </row>
    <row r="334" spans="2:21">
      <c r="B334" s="36" t="s">
        <v>54</v>
      </c>
      <c r="C334" s="35">
        <v>30100</v>
      </c>
      <c r="G334" s="44"/>
      <c r="L334" s="46"/>
    </row>
    <row r="335" spans="2:21">
      <c r="B335" s="36" t="s">
        <v>59</v>
      </c>
      <c r="C335" s="35">
        <v>30200</v>
      </c>
      <c r="G335" s="44"/>
    </row>
    <row r="336" spans="2:21">
      <c r="B336" s="36" t="s">
        <v>60</v>
      </c>
      <c r="C336" s="35">
        <v>30300</v>
      </c>
      <c r="G336" s="44"/>
      <c r="K336" s="46"/>
      <c r="L336" s="46"/>
      <c r="M336" s="46"/>
      <c r="N336" s="46"/>
    </row>
    <row r="337" spans="2:14">
      <c r="B337" s="36" t="s">
        <v>288</v>
      </c>
      <c r="C337" s="35">
        <v>34901</v>
      </c>
      <c r="G337" s="44"/>
      <c r="K337" s="46"/>
      <c r="L337" s="46"/>
      <c r="M337" s="46"/>
      <c r="N337" s="46"/>
    </row>
    <row r="338" spans="2:14">
      <c r="B338" s="36" t="s">
        <v>61</v>
      </c>
      <c r="C338" s="35">
        <v>30400</v>
      </c>
      <c r="G338" s="44"/>
      <c r="K338" s="46"/>
      <c r="L338" s="46"/>
      <c r="M338" s="46"/>
      <c r="N338" s="46"/>
    </row>
    <row r="339" spans="2:14">
      <c r="B339" s="36" t="s">
        <v>33</v>
      </c>
      <c r="C339" s="35">
        <v>20100</v>
      </c>
      <c r="G339" s="44"/>
    </row>
    <row r="340" spans="2:14">
      <c r="B340" s="36" t="s">
        <v>210</v>
      </c>
      <c r="C340" s="35">
        <v>36901</v>
      </c>
      <c r="G340" s="44"/>
    </row>
    <row r="341" spans="2:14">
      <c r="B341" s="36" t="s">
        <v>128</v>
      </c>
      <c r="C341" s="35">
        <v>33402</v>
      </c>
    </row>
    <row r="342" spans="2:14">
      <c r="B342" s="36" t="s">
        <v>63</v>
      </c>
      <c r="C342" s="35">
        <v>30500</v>
      </c>
    </row>
    <row r="343" spans="2:14">
      <c r="B343" s="36" t="s">
        <v>225</v>
      </c>
      <c r="C343" s="35">
        <v>37610</v>
      </c>
    </row>
    <row r="344" spans="2:14">
      <c r="B344" s="36" t="s">
        <v>77</v>
      </c>
      <c r="C344" s="35">
        <v>31110</v>
      </c>
    </row>
    <row r="345" spans="2:14">
      <c r="B345" s="36" t="s">
        <v>76</v>
      </c>
      <c r="C345" s="35">
        <v>31105</v>
      </c>
      <c r="L345" s="22"/>
    </row>
    <row r="346" spans="2:14">
      <c r="B346" s="36" t="s">
        <v>64</v>
      </c>
      <c r="C346" s="35">
        <v>30600</v>
      </c>
    </row>
    <row r="347" spans="2:14">
      <c r="B347" s="36" t="s">
        <v>26</v>
      </c>
      <c r="C347" s="35">
        <v>18600</v>
      </c>
    </row>
    <row r="348" spans="2:14">
      <c r="B348" s="36" t="s">
        <v>124</v>
      </c>
      <c r="C348" s="35">
        <v>33206</v>
      </c>
    </row>
    <row r="349" spans="2:14">
      <c r="B349" s="36" t="s">
        <v>67</v>
      </c>
      <c r="C349" s="35">
        <v>30705</v>
      </c>
    </row>
    <row r="350" spans="2:14">
      <c r="B350" s="36" t="s">
        <v>66</v>
      </c>
      <c r="C350" s="35">
        <v>30700</v>
      </c>
    </row>
    <row r="351" spans="2:14">
      <c r="B351" s="36" t="s">
        <v>68</v>
      </c>
      <c r="C351" s="35">
        <v>30800</v>
      </c>
    </row>
    <row r="352" spans="2:14">
      <c r="B352" s="36" t="s">
        <v>232</v>
      </c>
      <c r="C352" s="35">
        <v>37901</v>
      </c>
    </row>
    <row r="353" spans="2:3">
      <c r="B353" s="36" t="s">
        <v>70</v>
      </c>
      <c r="C353" s="35">
        <v>30905</v>
      </c>
    </row>
    <row r="354" spans="2:3">
      <c r="B354" s="36" t="s">
        <v>69</v>
      </c>
      <c r="C354" s="35">
        <v>30900</v>
      </c>
    </row>
    <row r="355" spans="2:3">
      <c r="B355" s="36" t="s">
        <v>149</v>
      </c>
      <c r="C355" s="35">
        <v>34505</v>
      </c>
    </row>
    <row r="356" spans="2:3">
      <c r="B356" s="36" t="s">
        <v>255</v>
      </c>
      <c r="C356" s="35">
        <v>38801</v>
      </c>
    </row>
    <row r="357" spans="2:3">
      <c r="B357" s="36" t="s">
        <v>247</v>
      </c>
      <c r="C357" s="35">
        <v>38601</v>
      </c>
    </row>
    <row r="358" spans="2:3">
      <c r="B358" s="36" t="s">
        <v>72</v>
      </c>
      <c r="C358" s="35">
        <v>31005</v>
      </c>
    </row>
    <row r="359" spans="2:3">
      <c r="B359" s="36" t="s">
        <v>71</v>
      </c>
      <c r="C359" s="35">
        <v>31000</v>
      </c>
    </row>
    <row r="360" spans="2:3">
      <c r="B360" s="36" t="s">
        <v>73</v>
      </c>
      <c r="C360" s="35">
        <v>31100</v>
      </c>
    </row>
    <row r="361" spans="2:3">
      <c r="B361" s="36" t="s">
        <v>78</v>
      </c>
      <c r="C361" s="35">
        <v>31200</v>
      </c>
    </row>
    <row r="362" spans="2:3">
      <c r="B362" s="36" t="s">
        <v>80</v>
      </c>
      <c r="C362" s="35">
        <v>31300</v>
      </c>
    </row>
    <row r="363" spans="2:3">
      <c r="B363" s="36" t="s">
        <v>84</v>
      </c>
      <c r="C363" s="35">
        <v>31405</v>
      </c>
    </row>
    <row r="364" spans="2:3">
      <c r="B364" s="36" t="s">
        <v>83</v>
      </c>
      <c r="C364" s="35">
        <v>31400</v>
      </c>
    </row>
    <row r="365" spans="2:3">
      <c r="B365" s="36" t="s">
        <v>85</v>
      </c>
      <c r="C365" s="35">
        <v>31500</v>
      </c>
    </row>
    <row r="366" spans="2:3">
      <c r="B366" s="36" t="s">
        <v>199</v>
      </c>
      <c r="C366" s="35">
        <v>36505</v>
      </c>
    </row>
    <row r="367" spans="2:3">
      <c r="B367" s="36" t="s">
        <v>197</v>
      </c>
      <c r="C367" s="35">
        <v>36501</v>
      </c>
    </row>
    <row r="368" spans="2:3">
      <c r="B368" s="36" t="s">
        <v>284</v>
      </c>
      <c r="C368" s="35">
        <v>31601</v>
      </c>
    </row>
    <row r="369" spans="2:3">
      <c r="B369" s="36" t="s">
        <v>81</v>
      </c>
      <c r="C369" s="35">
        <v>31301</v>
      </c>
    </row>
    <row r="370" spans="2:3">
      <c r="B370" s="36" t="s">
        <v>87</v>
      </c>
      <c r="C370" s="35">
        <v>31605</v>
      </c>
    </row>
    <row r="371" spans="2:3">
      <c r="B371" s="36" t="s">
        <v>86</v>
      </c>
      <c r="C371" s="35">
        <v>31600</v>
      </c>
    </row>
    <row r="372" spans="2:3">
      <c r="B372" s="36" t="s">
        <v>265</v>
      </c>
      <c r="C372" s="35">
        <v>39209</v>
      </c>
    </row>
    <row r="373" spans="2:3">
      <c r="B373" s="36" t="s">
        <v>88</v>
      </c>
      <c r="C373" s="35">
        <v>31700</v>
      </c>
    </row>
    <row r="374" spans="2:3">
      <c r="B374" s="36" t="s">
        <v>89</v>
      </c>
      <c r="C374" s="35">
        <v>31800</v>
      </c>
    </row>
    <row r="375" spans="2:3">
      <c r="B375" s="36" t="s">
        <v>90</v>
      </c>
      <c r="C375" s="35">
        <v>31805</v>
      </c>
    </row>
    <row r="376" spans="2:3">
      <c r="B376" s="36" t="s">
        <v>164</v>
      </c>
      <c r="C376" s="35">
        <v>35305</v>
      </c>
    </row>
    <row r="377" spans="2:3">
      <c r="B377" s="36" t="s">
        <v>120</v>
      </c>
      <c r="C377" s="35">
        <v>33202</v>
      </c>
    </row>
    <row r="378" spans="2:3">
      <c r="B378" s="36" t="s">
        <v>180</v>
      </c>
      <c r="C378" s="35">
        <v>36005</v>
      </c>
    </row>
    <row r="379" spans="2:3">
      <c r="B379" s="36" t="s">
        <v>208</v>
      </c>
      <c r="C379" s="35">
        <v>36810</v>
      </c>
    </row>
    <row r="380" spans="2:3">
      <c r="B380" s="36" t="s">
        <v>184</v>
      </c>
      <c r="C380" s="35">
        <v>36009</v>
      </c>
    </row>
    <row r="381" spans="2:3">
      <c r="B381" s="36" t="s">
        <v>176</v>
      </c>
      <c r="C381" s="35">
        <v>36000</v>
      </c>
    </row>
    <row r="382" spans="2:3">
      <c r="B382" s="36" t="s">
        <v>93</v>
      </c>
      <c r="C382" s="35">
        <v>31900</v>
      </c>
    </row>
    <row r="383" spans="2:3">
      <c r="B383" s="36" t="s">
        <v>94</v>
      </c>
      <c r="C383" s="35">
        <v>32000</v>
      </c>
    </row>
    <row r="384" spans="2:3">
      <c r="B384" s="36" t="s">
        <v>166</v>
      </c>
      <c r="C384" s="35">
        <v>35401</v>
      </c>
    </row>
    <row r="385" spans="2:3">
      <c r="B385" s="36" t="s">
        <v>97</v>
      </c>
      <c r="C385" s="35">
        <v>32200</v>
      </c>
    </row>
    <row r="386" spans="2:3">
      <c r="B386" s="36" t="s">
        <v>98</v>
      </c>
      <c r="C386" s="35">
        <v>32300</v>
      </c>
    </row>
    <row r="387" spans="2:3">
      <c r="B387" s="36" t="s">
        <v>99</v>
      </c>
      <c r="C387" s="35">
        <v>32305</v>
      </c>
    </row>
    <row r="388" spans="2:3">
      <c r="B388" s="36" t="s">
        <v>240</v>
      </c>
      <c r="C388" s="35">
        <v>38210</v>
      </c>
    </row>
    <row r="389" spans="2:3">
      <c r="B389" s="36" t="s">
        <v>55</v>
      </c>
      <c r="C389" s="35">
        <v>30102</v>
      </c>
    </row>
    <row r="390" spans="2:3">
      <c r="B390" s="36" t="s">
        <v>204</v>
      </c>
      <c r="C390" s="35">
        <v>36705</v>
      </c>
    </row>
    <row r="391" spans="2:3">
      <c r="B391" s="36" t="s">
        <v>213</v>
      </c>
      <c r="C391" s="35">
        <v>37005</v>
      </c>
    </row>
    <row r="392" spans="2:3">
      <c r="B392" s="36" t="s">
        <v>100</v>
      </c>
      <c r="C392" s="35">
        <v>32400</v>
      </c>
    </row>
    <row r="393" spans="2:3">
      <c r="B393" s="36" t="s">
        <v>177</v>
      </c>
      <c r="C393" s="35">
        <v>36001</v>
      </c>
    </row>
    <row r="394" spans="2:3">
      <c r="B394" s="36" t="s">
        <v>31</v>
      </c>
      <c r="C394" s="35">
        <v>19005</v>
      </c>
    </row>
    <row r="395" spans="2:3">
      <c r="B395" s="36" t="s">
        <v>179</v>
      </c>
      <c r="C395" s="35">
        <v>36003</v>
      </c>
    </row>
    <row r="396" spans="2:3">
      <c r="B396" s="36" t="s">
        <v>116</v>
      </c>
      <c r="C396" s="35">
        <v>33027</v>
      </c>
    </row>
    <row r="397" spans="2:3">
      <c r="B397" s="36" t="s">
        <v>289</v>
      </c>
      <c r="C397" s="35">
        <v>36004</v>
      </c>
    </row>
    <row r="398" spans="2:3">
      <c r="B398" s="36" t="s">
        <v>105</v>
      </c>
      <c r="C398" s="35">
        <v>32505</v>
      </c>
    </row>
    <row r="399" spans="2:3">
      <c r="B399" s="36" t="s">
        <v>106</v>
      </c>
      <c r="C399" s="35">
        <v>32600</v>
      </c>
    </row>
    <row r="400" spans="2:3">
      <c r="B400" s="36" t="s">
        <v>108</v>
      </c>
      <c r="C400" s="35">
        <v>32700</v>
      </c>
    </row>
    <row r="401" spans="2:3">
      <c r="B401" s="36" t="s">
        <v>109</v>
      </c>
      <c r="C401" s="35">
        <v>32800</v>
      </c>
    </row>
    <row r="402" spans="2:3">
      <c r="B402" s="36" t="s">
        <v>111</v>
      </c>
      <c r="C402" s="35">
        <v>32905</v>
      </c>
    </row>
    <row r="403" spans="2:3">
      <c r="B403" s="36" t="s">
        <v>110</v>
      </c>
      <c r="C403" s="35">
        <v>32900</v>
      </c>
    </row>
    <row r="404" spans="2:3">
      <c r="B404" s="36" t="s">
        <v>114</v>
      </c>
      <c r="C404" s="35">
        <v>33000</v>
      </c>
    </row>
    <row r="405" spans="2:3">
      <c r="B405" s="36" t="s">
        <v>6</v>
      </c>
      <c r="C405" s="35">
        <v>10900</v>
      </c>
    </row>
    <row r="406" spans="2:3">
      <c r="B406" s="36" t="s">
        <v>25</v>
      </c>
      <c r="C406" s="35">
        <v>18400</v>
      </c>
    </row>
    <row r="407" spans="2:3">
      <c r="B407" s="36" t="s">
        <v>19</v>
      </c>
      <c r="C407" s="35">
        <v>12510</v>
      </c>
    </row>
    <row r="408" spans="2:3">
      <c r="B408" s="36" t="s">
        <v>3</v>
      </c>
      <c r="C408" s="35">
        <v>10700</v>
      </c>
    </row>
    <row r="409" spans="2:3">
      <c r="B409" s="184" t="s">
        <v>457</v>
      </c>
      <c r="C409" s="204" t="s">
        <v>451</v>
      </c>
    </row>
    <row r="410" spans="2:3">
      <c r="B410" s="36" t="s">
        <v>1</v>
      </c>
      <c r="C410" s="35">
        <v>10400</v>
      </c>
    </row>
    <row r="411" spans="2:3">
      <c r="B411" s="36" t="s">
        <v>49</v>
      </c>
      <c r="C411" s="35">
        <v>22000</v>
      </c>
    </row>
    <row r="412" spans="2:3">
      <c r="B412" s="36" t="s">
        <v>32</v>
      </c>
      <c r="C412" s="35">
        <v>19100</v>
      </c>
    </row>
    <row r="413" spans="2:3">
      <c r="B413" s="36" t="s">
        <v>286</v>
      </c>
      <c r="C413" s="42">
        <v>33403</v>
      </c>
    </row>
    <row r="414" spans="2:3">
      <c r="B414" s="36" t="s">
        <v>117</v>
      </c>
      <c r="C414" s="35">
        <v>33100</v>
      </c>
    </row>
    <row r="415" spans="2:3">
      <c r="B415" s="36" t="s">
        <v>119</v>
      </c>
      <c r="C415" s="35">
        <v>33200</v>
      </c>
    </row>
    <row r="416" spans="2:3">
      <c r="B416" s="36" t="s">
        <v>123</v>
      </c>
      <c r="C416" s="35">
        <v>33205</v>
      </c>
    </row>
    <row r="417" spans="2:3">
      <c r="B417" s="36" t="s">
        <v>35</v>
      </c>
      <c r="C417" s="35">
        <v>20300</v>
      </c>
    </row>
    <row r="418" spans="2:3">
      <c r="B418" s="36" t="s">
        <v>290</v>
      </c>
      <c r="C418" s="35">
        <v>39208</v>
      </c>
    </row>
    <row r="419" spans="2:3">
      <c r="B419" s="36" t="s">
        <v>96</v>
      </c>
      <c r="C419" s="35">
        <v>32100</v>
      </c>
    </row>
    <row r="420" spans="2:3">
      <c r="B420" s="36" t="s">
        <v>125</v>
      </c>
      <c r="C420" s="35">
        <v>33300</v>
      </c>
    </row>
    <row r="421" spans="2:3">
      <c r="B421" s="36" t="s">
        <v>126</v>
      </c>
      <c r="C421" s="35">
        <v>33305</v>
      </c>
    </row>
    <row r="422" spans="2:3">
      <c r="B422" s="36" t="s">
        <v>212</v>
      </c>
      <c r="C422" s="35">
        <v>37000</v>
      </c>
    </row>
    <row r="423" spans="2:3">
      <c r="B423" s="36" t="s">
        <v>36</v>
      </c>
      <c r="C423" s="35">
        <v>20400</v>
      </c>
    </row>
    <row r="424" spans="2:3">
      <c r="B424" s="36" t="s">
        <v>251</v>
      </c>
      <c r="C424" s="35">
        <v>38620</v>
      </c>
    </row>
    <row r="425" spans="2:3">
      <c r="B425" s="36" t="s">
        <v>262</v>
      </c>
      <c r="C425" s="35">
        <v>39201</v>
      </c>
    </row>
    <row r="426" spans="2:3">
      <c r="B426" s="36" t="s">
        <v>11</v>
      </c>
      <c r="C426" s="35">
        <v>11300</v>
      </c>
    </row>
    <row r="427" spans="2:3">
      <c r="B427" s="36" t="s">
        <v>75</v>
      </c>
      <c r="C427" s="35">
        <v>31102</v>
      </c>
    </row>
    <row r="428" spans="2:3">
      <c r="B428" s="36" t="s">
        <v>74</v>
      </c>
      <c r="C428" s="35">
        <v>31101</v>
      </c>
    </row>
    <row r="429" spans="2:3">
      <c r="B429" s="36" t="s">
        <v>37</v>
      </c>
      <c r="C429" s="35">
        <v>20600</v>
      </c>
    </row>
    <row r="430" spans="2:3">
      <c r="B430" s="36" t="s">
        <v>107</v>
      </c>
      <c r="C430" s="35">
        <v>32605</v>
      </c>
    </row>
    <row r="431" spans="2:3">
      <c r="B431" s="36" t="s">
        <v>129</v>
      </c>
      <c r="C431" s="42">
        <v>33405</v>
      </c>
    </row>
    <row r="432" spans="2:3">
      <c r="B432" s="36" t="s">
        <v>130</v>
      </c>
      <c r="C432" s="42">
        <v>33500</v>
      </c>
    </row>
    <row r="433" spans="2:3">
      <c r="B433" s="36" t="s">
        <v>133</v>
      </c>
      <c r="C433" s="35">
        <v>33605</v>
      </c>
    </row>
    <row r="434" spans="2:3">
      <c r="B434" s="36" t="s">
        <v>201</v>
      </c>
      <c r="C434" s="35">
        <v>36601</v>
      </c>
    </row>
    <row r="435" spans="2:3">
      <c r="B435" s="36" t="s">
        <v>132</v>
      </c>
      <c r="C435" s="35">
        <v>33600</v>
      </c>
    </row>
    <row r="436" spans="2:3">
      <c r="B436" s="36" t="s">
        <v>134</v>
      </c>
      <c r="C436" s="35">
        <v>33700</v>
      </c>
    </row>
    <row r="437" spans="2:3">
      <c r="B437" s="36" t="s">
        <v>17</v>
      </c>
      <c r="C437" s="35">
        <v>12160</v>
      </c>
    </row>
    <row r="438" spans="2:3">
      <c r="B438" s="36" t="s">
        <v>15</v>
      </c>
      <c r="C438" s="35">
        <v>12100</v>
      </c>
    </row>
    <row r="439" spans="2:3">
      <c r="B439" s="36" t="s">
        <v>135</v>
      </c>
      <c r="C439" s="35">
        <v>33800</v>
      </c>
    </row>
    <row r="440" spans="2:3">
      <c r="B440" s="36" t="s">
        <v>65</v>
      </c>
      <c r="C440" s="35">
        <v>30601</v>
      </c>
    </row>
    <row r="441" spans="2:3">
      <c r="B441" s="36" t="s">
        <v>136</v>
      </c>
      <c r="C441" s="35">
        <v>33900</v>
      </c>
    </row>
    <row r="442" spans="2:3">
      <c r="B442" s="36" t="s">
        <v>243</v>
      </c>
      <c r="C442" s="35">
        <v>38402</v>
      </c>
    </row>
    <row r="443" spans="2:3">
      <c r="B443" s="36" t="s">
        <v>137</v>
      </c>
      <c r="C443" s="35">
        <v>34000</v>
      </c>
    </row>
    <row r="444" spans="2:3">
      <c r="B444" s="36" t="s">
        <v>138</v>
      </c>
      <c r="C444" s="35">
        <v>34100</v>
      </c>
    </row>
    <row r="445" spans="2:3">
      <c r="B445" s="36" t="s">
        <v>139</v>
      </c>
      <c r="C445" s="35">
        <v>34105</v>
      </c>
    </row>
    <row r="446" spans="2:3">
      <c r="B446" s="36" t="s">
        <v>141</v>
      </c>
      <c r="C446" s="35">
        <v>34205</v>
      </c>
    </row>
    <row r="447" spans="2:3">
      <c r="B447" s="36" t="s">
        <v>140</v>
      </c>
      <c r="C447" s="35">
        <v>34200</v>
      </c>
    </row>
    <row r="448" spans="2:3">
      <c r="B448" s="36" t="s">
        <v>267</v>
      </c>
      <c r="C448" s="35">
        <v>39301</v>
      </c>
    </row>
    <row r="449" spans="2:3">
      <c r="B449" s="36" t="s">
        <v>144</v>
      </c>
      <c r="C449" s="35">
        <v>34300</v>
      </c>
    </row>
    <row r="450" spans="2:3">
      <c r="B450" s="36" t="s">
        <v>145</v>
      </c>
      <c r="C450" s="35">
        <v>34400</v>
      </c>
    </row>
    <row r="451" spans="2:3">
      <c r="B451" s="36" t="s">
        <v>146</v>
      </c>
      <c r="C451" s="35">
        <v>34405</v>
      </c>
    </row>
    <row r="452" spans="2:3">
      <c r="B452" s="36" t="s">
        <v>18</v>
      </c>
      <c r="C452" s="35">
        <v>12220</v>
      </c>
    </row>
    <row r="453" spans="2:3">
      <c r="B453" s="36" t="s">
        <v>121</v>
      </c>
      <c r="C453" s="35">
        <v>33203</v>
      </c>
    </row>
    <row r="454" spans="2:3">
      <c r="B454" s="36" t="s">
        <v>269</v>
      </c>
      <c r="C454" s="35">
        <v>39401</v>
      </c>
    </row>
    <row r="455" spans="2:3">
      <c r="B455" s="36" t="s">
        <v>147</v>
      </c>
      <c r="C455" s="35">
        <v>34500</v>
      </c>
    </row>
    <row r="456" spans="2:3">
      <c r="B456" s="36" t="s">
        <v>150</v>
      </c>
      <c r="C456" s="35">
        <v>34600</v>
      </c>
    </row>
    <row r="457" spans="2:3">
      <c r="B457" s="36" t="s">
        <v>91</v>
      </c>
      <c r="C457" s="35">
        <v>31810</v>
      </c>
    </row>
    <row r="458" spans="2:3">
      <c r="B458" s="1" t="s">
        <v>370</v>
      </c>
      <c r="C458" s="64">
        <v>51000.2</v>
      </c>
    </row>
    <row r="459" spans="2:3">
      <c r="B459" s="1" t="s">
        <v>371</v>
      </c>
      <c r="C459" s="64">
        <v>51000.3</v>
      </c>
    </row>
    <row r="460" spans="2:3">
      <c r="B460" s="1" t="s">
        <v>369</v>
      </c>
      <c r="C460" s="64">
        <v>51000</v>
      </c>
    </row>
    <row r="461" spans="2:3">
      <c r="B461" s="36" t="s">
        <v>152</v>
      </c>
      <c r="C461" s="35">
        <v>34700</v>
      </c>
    </row>
    <row r="462" spans="2:3">
      <c r="B462" s="36" t="s">
        <v>153</v>
      </c>
      <c r="C462" s="35">
        <v>34800</v>
      </c>
    </row>
    <row r="463" spans="2:3">
      <c r="B463" s="36" t="s">
        <v>8</v>
      </c>
      <c r="C463" s="35">
        <v>10930</v>
      </c>
    </row>
    <row r="464" spans="2:3">
      <c r="B464" s="36" t="s">
        <v>20</v>
      </c>
      <c r="C464" s="35">
        <v>12600</v>
      </c>
    </row>
    <row r="465" spans="2:3">
      <c r="B465" s="36" t="s">
        <v>343</v>
      </c>
      <c r="C465" s="35">
        <v>33207</v>
      </c>
    </row>
    <row r="466" spans="2:3">
      <c r="B466" s="36" t="s">
        <v>285</v>
      </c>
      <c r="C466" s="35">
        <v>32901</v>
      </c>
    </row>
    <row r="467" spans="2:3">
      <c r="B467" s="36" t="s">
        <v>287</v>
      </c>
      <c r="C467" s="35">
        <v>34900</v>
      </c>
    </row>
    <row r="468" spans="2:3">
      <c r="B468" s="36" t="s">
        <v>237</v>
      </c>
      <c r="C468" s="35">
        <v>38105</v>
      </c>
    </row>
    <row r="469" spans="2:3">
      <c r="B469" s="36" t="s">
        <v>157</v>
      </c>
      <c r="C469" s="35">
        <v>35000</v>
      </c>
    </row>
    <row r="470" spans="2:3">
      <c r="B470" s="36" t="s">
        <v>118</v>
      </c>
      <c r="C470" s="35">
        <v>33105</v>
      </c>
    </row>
    <row r="471" spans="2:3">
      <c r="B471" s="36" t="s">
        <v>159</v>
      </c>
      <c r="C471" s="35">
        <v>35100</v>
      </c>
    </row>
    <row r="472" spans="2:3">
      <c r="B472" s="36" t="s">
        <v>160</v>
      </c>
      <c r="C472" s="35">
        <v>35105</v>
      </c>
    </row>
    <row r="473" spans="2:3">
      <c r="B473" s="36" t="s">
        <v>162</v>
      </c>
      <c r="C473" s="35">
        <v>35200</v>
      </c>
    </row>
    <row r="474" spans="2:3">
      <c r="B474" s="36" t="s">
        <v>82</v>
      </c>
      <c r="C474" s="35">
        <v>31320</v>
      </c>
    </row>
    <row r="475" spans="2:3">
      <c r="B475" s="36" t="s">
        <v>178</v>
      </c>
      <c r="C475" s="35">
        <v>36002</v>
      </c>
    </row>
    <row r="476" spans="2:3">
      <c r="B476" s="36" t="s">
        <v>167</v>
      </c>
      <c r="C476" s="35">
        <v>35402</v>
      </c>
    </row>
    <row r="477" spans="2:3">
      <c r="B477" s="36" t="s">
        <v>186</v>
      </c>
      <c r="C477" s="35">
        <v>36102</v>
      </c>
    </row>
    <row r="478" spans="2:3">
      <c r="B478" s="36" t="s">
        <v>344</v>
      </c>
      <c r="C478" s="35">
        <v>33208</v>
      </c>
    </row>
    <row r="479" spans="2:3">
      <c r="B479" s="36" t="s">
        <v>21</v>
      </c>
      <c r="C479" s="35">
        <v>12700</v>
      </c>
    </row>
    <row r="480" spans="2:3">
      <c r="B480" s="36" t="s">
        <v>181</v>
      </c>
      <c r="C480" s="35">
        <v>36006</v>
      </c>
    </row>
    <row r="481" spans="2:3">
      <c r="B481" s="36" t="s">
        <v>168</v>
      </c>
      <c r="C481" s="35">
        <v>35405</v>
      </c>
    </row>
    <row r="482" spans="2:3">
      <c r="B482" s="36" t="s">
        <v>165</v>
      </c>
      <c r="C482" s="35">
        <v>35400</v>
      </c>
    </row>
    <row r="483" spans="2:3">
      <c r="B483" s="36" t="s">
        <v>112</v>
      </c>
      <c r="C483" s="35">
        <v>32910</v>
      </c>
    </row>
    <row r="484" spans="2:3">
      <c r="B484" s="36" t="s">
        <v>169</v>
      </c>
      <c r="C484" s="35">
        <v>35500</v>
      </c>
    </row>
    <row r="485" spans="2:3">
      <c r="B485" s="36" t="s">
        <v>16</v>
      </c>
      <c r="C485" s="35">
        <v>12150</v>
      </c>
    </row>
    <row r="486" spans="2:3">
      <c r="B486" s="36" t="s">
        <v>170</v>
      </c>
      <c r="C486" s="35">
        <v>35600</v>
      </c>
    </row>
    <row r="487" spans="2:3">
      <c r="B487" s="36" t="s">
        <v>171</v>
      </c>
      <c r="C487" s="35">
        <v>35700</v>
      </c>
    </row>
    <row r="488" spans="2:3">
      <c r="B488" s="36" t="s">
        <v>173</v>
      </c>
      <c r="C488" s="35">
        <v>35805</v>
      </c>
    </row>
    <row r="489" spans="2:3">
      <c r="B489" s="36" t="s">
        <v>172</v>
      </c>
      <c r="C489" s="35">
        <v>35800</v>
      </c>
    </row>
    <row r="490" spans="2:3">
      <c r="B490" s="36" t="s">
        <v>187</v>
      </c>
      <c r="C490" s="35">
        <v>36105</v>
      </c>
    </row>
    <row r="491" spans="2:3">
      <c r="B491" s="36" t="s">
        <v>174</v>
      </c>
      <c r="C491" s="35">
        <v>35900</v>
      </c>
    </row>
    <row r="492" spans="2:3">
      <c r="B492" s="36" t="s">
        <v>175</v>
      </c>
      <c r="C492" s="35">
        <v>35905</v>
      </c>
    </row>
    <row r="493" spans="2:3">
      <c r="B493" s="36" t="s">
        <v>248</v>
      </c>
      <c r="C493" s="35">
        <v>38602</v>
      </c>
    </row>
    <row r="494" spans="2:3">
      <c r="B494" s="36" t="s">
        <v>155</v>
      </c>
      <c r="C494" s="35">
        <v>34905</v>
      </c>
    </row>
    <row r="495" spans="2:3">
      <c r="B495" s="36" t="s">
        <v>185</v>
      </c>
      <c r="C495" s="35">
        <v>36100</v>
      </c>
    </row>
    <row r="496" spans="2:3">
      <c r="B496" s="36" t="s">
        <v>189</v>
      </c>
      <c r="C496" s="35">
        <v>36205</v>
      </c>
    </row>
    <row r="497" spans="2:3">
      <c r="B497" s="36" t="s">
        <v>188</v>
      </c>
      <c r="C497" s="35">
        <v>36200</v>
      </c>
    </row>
    <row r="498" spans="2:3">
      <c r="B498" s="36" t="s">
        <v>190</v>
      </c>
      <c r="C498" s="35">
        <v>36300</v>
      </c>
    </row>
    <row r="499" spans="2:3">
      <c r="B499" s="36" t="s">
        <v>156</v>
      </c>
      <c r="C499" s="35">
        <v>34910</v>
      </c>
    </row>
    <row r="500" spans="2:3">
      <c r="B500" s="36" t="s">
        <v>250</v>
      </c>
      <c r="C500" s="35">
        <v>38610</v>
      </c>
    </row>
    <row r="501" spans="2:3">
      <c r="B501" s="36" t="s">
        <v>148</v>
      </c>
      <c r="C501" s="35">
        <v>34501</v>
      </c>
    </row>
    <row r="502" spans="2:3">
      <c r="B502" s="36" t="s">
        <v>253</v>
      </c>
      <c r="C502" s="35">
        <v>38701</v>
      </c>
    </row>
    <row r="503" spans="2:3">
      <c r="B503" s="36" t="s">
        <v>29</v>
      </c>
      <c r="C503" s="35">
        <v>18740</v>
      </c>
    </row>
    <row r="504" spans="2:3">
      <c r="B504" s="36" t="s">
        <v>39</v>
      </c>
      <c r="C504" s="35">
        <v>20800</v>
      </c>
    </row>
    <row r="505" spans="2:3">
      <c r="B505" s="36" t="s">
        <v>28</v>
      </c>
      <c r="C505" s="35">
        <v>18690</v>
      </c>
    </row>
    <row r="506" spans="2:3">
      <c r="B506" s="36" t="s">
        <v>10</v>
      </c>
      <c r="C506" s="35">
        <v>10950</v>
      </c>
    </row>
    <row r="507" spans="2:3">
      <c r="B507" s="36" t="s">
        <v>34</v>
      </c>
      <c r="C507" s="35">
        <v>20200</v>
      </c>
    </row>
    <row r="508" spans="2:3">
      <c r="B508" s="36" t="s">
        <v>30</v>
      </c>
      <c r="C508" s="35">
        <v>18780</v>
      </c>
    </row>
    <row r="509" spans="2:3">
      <c r="B509" s="36" t="s">
        <v>42</v>
      </c>
      <c r="C509" s="35">
        <v>21300</v>
      </c>
    </row>
    <row r="510" spans="2:3">
      <c r="B510" s="36" t="s">
        <v>368</v>
      </c>
      <c r="C510" s="35">
        <v>37001</v>
      </c>
    </row>
    <row r="511" spans="2:3">
      <c r="B511" s="36" t="s">
        <v>115</v>
      </c>
      <c r="C511" s="35">
        <v>33001</v>
      </c>
    </row>
    <row r="512" spans="2:3">
      <c r="B512" s="36" t="s">
        <v>195</v>
      </c>
      <c r="C512" s="35">
        <v>36405</v>
      </c>
    </row>
    <row r="513" spans="2:3">
      <c r="B513" s="36" t="s">
        <v>194</v>
      </c>
      <c r="C513" s="35">
        <v>36400</v>
      </c>
    </row>
    <row r="514" spans="2:3">
      <c r="B514" s="36" t="s">
        <v>38</v>
      </c>
      <c r="C514" s="35">
        <v>20700</v>
      </c>
    </row>
    <row r="515" spans="2:3">
      <c r="B515" s="36" t="s">
        <v>282</v>
      </c>
      <c r="C515" s="35">
        <v>14200</v>
      </c>
    </row>
    <row r="516" spans="2:3">
      <c r="B516" s="184" t="s">
        <v>434</v>
      </c>
      <c r="C516" s="214">
        <v>11050</v>
      </c>
    </row>
    <row r="517" spans="2:3">
      <c r="B517" s="36" t="s">
        <v>12</v>
      </c>
      <c r="C517" s="35">
        <v>11310</v>
      </c>
    </row>
    <row r="518" spans="2:3">
      <c r="B518" s="36" t="s">
        <v>161</v>
      </c>
      <c r="C518" s="35">
        <v>35106</v>
      </c>
    </row>
    <row r="519" spans="2:3">
      <c r="B519" s="36" t="s">
        <v>104</v>
      </c>
      <c r="C519" s="35">
        <v>32500</v>
      </c>
    </row>
    <row r="520" spans="2:3">
      <c r="B520" s="36" t="s">
        <v>196</v>
      </c>
      <c r="C520" s="35">
        <v>36500</v>
      </c>
    </row>
    <row r="521" spans="2:3">
      <c r="B521" s="36" t="s">
        <v>92</v>
      </c>
      <c r="C521" s="35">
        <v>31820</v>
      </c>
    </row>
    <row r="522" spans="2:3">
      <c r="B522" s="36" t="s">
        <v>27</v>
      </c>
      <c r="C522" s="35">
        <v>18640</v>
      </c>
    </row>
    <row r="523" spans="2:3">
      <c r="B523" s="36" t="s">
        <v>0</v>
      </c>
      <c r="C523" s="35">
        <v>10200</v>
      </c>
    </row>
    <row r="524" spans="2:3">
      <c r="B524" s="36" t="s">
        <v>200</v>
      </c>
      <c r="C524" s="35">
        <v>36600</v>
      </c>
    </row>
    <row r="525" spans="2:3">
      <c r="B525" s="36" t="s">
        <v>5</v>
      </c>
      <c r="C525" s="35">
        <v>10850</v>
      </c>
    </row>
    <row r="526" spans="2:3">
      <c r="B526" s="36" t="s">
        <v>7</v>
      </c>
      <c r="C526" s="35">
        <v>10910</v>
      </c>
    </row>
    <row r="527" spans="2:3">
      <c r="B527" s="36" t="s">
        <v>9</v>
      </c>
      <c r="C527" s="35">
        <v>10940</v>
      </c>
    </row>
    <row r="528" spans="2:3">
      <c r="B528" s="36" t="s">
        <v>202</v>
      </c>
      <c r="C528" s="35">
        <v>36700</v>
      </c>
    </row>
    <row r="529" spans="2:3">
      <c r="B529" s="36" t="s">
        <v>207</v>
      </c>
      <c r="C529" s="35">
        <v>36802</v>
      </c>
    </row>
    <row r="530" spans="2:3">
      <c r="B530" s="36" t="s">
        <v>205</v>
      </c>
      <c r="C530" s="35">
        <v>36800</v>
      </c>
    </row>
    <row r="531" spans="2:3">
      <c r="B531" s="36" t="s">
        <v>206</v>
      </c>
      <c r="C531" s="35">
        <v>36801</v>
      </c>
    </row>
    <row r="532" spans="2:3">
      <c r="B532" s="36" t="s">
        <v>211</v>
      </c>
      <c r="C532" s="35">
        <v>36905</v>
      </c>
    </row>
    <row r="533" spans="2:3">
      <c r="B533" s="36" t="s">
        <v>209</v>
      </c>
      <c r="C533" s="35">
        <v>36900</v>
      </c>
    </row>
    <row r="534" spans="2:3">
      <c r="B534" s="36" t="s">
        <v>214</v>
      </c>
      <c r="C534" s="35">
        <v>37100</v>
      </c>
    </row>
    <row r="535" spans="2:3">
      <c r="B535" s="36" t="s">
        <v>215</v>
      </c>
      <c r="C535" s="35">
        <v>37200</v>
      </c>
    </row>
    <row r="536" spans="2:3">
      <c r="B536" s="36" t="s">
        <v>216</v>
      </c>
      <c r="C536" s="35">
        <v>37300</v>
      </c>
    </row>
    <row r="537" spans="2:3">
      <c r="B537" s="36" t="s">
        <v>218</v>
      </c>
      <c r="C537" s="35">
        <v>37305</v>
      </c>
    </row>
    <row r="538" spans="2:3">
      <c r="B538" s="36" t="s">
        <v>183</v>
      </c>
      <c r="C538" s="35">
        <v>36008</v>
      </c>
    </row>
    <row r="539" spans="2:3">
      <c r="B539" s="36" t="s">
        <v>275</v>
      </c>
      <c r="C539" s="35">
        <v>39703</v>
      </c>
    </row>
    <row r="540" spans="2:3">
      <c r="B540" s="36" t="s">
        <v>345</v>
      </c>
      <c r="C540" s="35">
        <v>33209</v>
      </c>
    </row>
    <row r="541" spans="2:3">
      <c r="B541" s="36" t="s">
        <v>220</v>
      </c>
      <c r="C541" s="35">
        <v>37405</v>
      </c>
    </row>
    <row r="542" spans="2:3">
      <c r="B542" s="36" t="s">
        <v>219</v>
      </c>
      <c r="C542" s="35">
        <v>37400</v>
      </c>
    </row>
    <row r="543" spans="2:3">
      <c r="B543" s="36" t="s">
        <v>221</v>
      </c>
      <c r="C543" s="35">
        <v>37500</v>
      </c>
    </row>
    <row r="544" spans="2:3">
      <c r="B544" s="36" t="s">
        <v>224</v>
      </c>
      <c r="C544" s="35">
        <v>37605</v>
      </c>
    </row>
    <row r="545" spans="2:3">
      <c r="B545" s="36" t="s">
        <v>222</v>
      </c>
      <c r="C545" s="35">
        <v>37600</v>
      </c>
    </row>
    <row r="546" spans="2:3">
      <c r="B546" s="36" t="s">
        <v>22</v>
      </c>
      <c r="C546" s="35">
        <v>13500</v>
      </c>
    </row>
    <row r="547" spans="2:3">
      <c r="B547" s="36" t="s">
        <v>226</v>
      </c>
      <c r="C547" s="35">
        <v>37700</v>
      </c>
    </row>
    <row r="548" spans="2:3">
      <c r="B548" s="36" t="s">
        <v>227</v>
      </c>
      <c r="C548" s="35">
        <v>37705</v>
      </c>
    </row>
    <row r="549" spans="2:3">
      <c r="B549" s="36" t="s">
        <v>56</v>
      </c>
      <c r="C549" s="35">
        <v>30103</v>
      </c>
    </row>
    <row r="550" spans="2:3">
      <c r="B550" s="36" t="s">
        <v>142</v>
      </c>
      <c r="C550" s="35">
        <v>34220</v>
      </c>
    </row>
    <row r="551" spans="2:3">
      <c r="B551" s="36" t="s">
        <v>151</v>
      </c>
      <c r="C551" s="35">
        <v>34605</v>
      </c>
    </row>
    <row r="552" spans="2:3">
      <c r="B552" s="36" t="s">
        <v>230</v>
      </c>
      <c r="C552" s="35">
        <v>37805</v>
      </c>
    </row>
    <row r="553" spans="2:3">
      <c r="B553" s="36" t="s">
        <v>228</v>
      </c>
      <c r="C553" s="35">
        <v>37800</v>
      </c>
    </row>
    <row r="554" spans="2:3">
      <c r="B554" s="36" t="s">
        <v>233</v>
      </c>
      <c r="C554" s="35">
        <v>37905</v>
      </c>
    </row>
    <row r="555" spans="2:3">
      <c r="B555" s="36" t="s">
        <v>231</v>
      </c>
      <c r="C555" s="35">
        <v>37900</v>
      </c>
    </row>
    <row r="556" spans="2:3">
      <c r="B556" s="36" t="s">
        <v>235</v>
      </c>
      <c r="C556" s="35">
        <v>38005</v>
      </c>
    </row>
    <row r="557" spans="2:3">
      <c r="B557" s="36" t="s">
        <v>234</v>
      </c>
      <c r="C557" s="35">
        <v>38000</v>
      </c>
    </row>
    <row r="558" spans="2:3">
      <c r="B558" s="36" t="s">
        <v>217</v>
      </c>
      <c r="C558" s="35">
        <v>37301</v>
      </c>
    </row>
    <row r="559" spans="2:3">
      <c r="B559" s="36" t="s">
        <v>236</v>
      </c>
      <c r="C559" s="35">
        <v>38100</v>
      </c>
    </row>
    <row r="560" spans="2:3">
      <c r="B560" s="36" t="s">
        <v>239</v>
      </c>
      <c r="C560" s="35">
        <v>38205</v>
      </c>
    </row>
    <row r="561" spans="2:3">
      <c r="B561" s="36" t="s">
        <v>238</v>
      </c>
      <c r="C561" s="35">
        <v>38200</v>
      </c>
    </row>
    <row r="562" spans="2:3">
      <c r="B562" s="36" t="s">
        <v>193</v>
      </c>
      <c r="C562" s="35">
        <v>36305</v>
      </c>
    </row>
    <row r="563" spans="2:3">
      <c r="B563" s="36" t="s">
        <v>163</v>
      </c>
      <c r="C563" s="35">
        <v>35300</v>
      </c>
    </row>
    <row r="564" spans="2:3">
      <c r="B564" s="36" t="s">
        <v>241</v>
      </c>
      <c r="C564" s="35">
        <v>38300</v>
      </c>
    </row>
    <row r="565" spans="2:3">
      <c r="B565" s="36" t="s">
        <v>23</v>
      </c>
      <c r="C565" s="35">
        <v>13700</v>
      </c>
    </row>
    <row r="566" spans="2:3">
      <c r="B566" s="36" t="s">
        <v>103</v>
      </c>
      <c r="C566" s="35">
        <v>32420</v>
      </c>
    </row>
    <row r="567" spans="2:3">
      <c r="B567" s="36" t="s">
        <v>182</v>
      </c>
      <c r="C567" s="35">
        <v>36007</v>
      </c>
    </row>
    <row r="568" spans="2:3">
      <c r="B568" s="36" t="s">
        <v>62</v>
      </c>
      <c r="C568" s="35">
        <v>30405</v>
      </c>
    </row>
    <row r="569" spans="2:3">
      <c r="B569" s="36" t="s">
        <v>229</v>
      </c>
      <c r="C569" s="35">
        <v>37801</v>
      </c>
    </row>
    <row r="570" spans="2:3">
      <c r="B570" s="36" t="s">
        <v>101</v>
      </c>
      <c r="C570" s="35">
        <v>32405</v>
      </c>
    </row>
    <row r="571" spans="2:3">
      <c r="B571" s="36" t="s">
        <v>263</v>
      </c>
      <c r="C571" s="35">
        <v>39204</v>
      </c>
    </row>
    <row r="572" spans="2:3">
      <c r="B572" s="36" t="s">
        <v>158</v>
      </c>
      <c r="C572" s="35">
        <v>35005</v>
      </c>
    </row>
    <row r="573" spans="2:3">
      <c r="B573" s="36" t="s">
        <v>244</v>
      </c>
      <c r="C573" s="35">
        <v>38405</v>
      </c>
    </row>
    <row r="574" spans="2:3">
      <c r="B574" s="36" t="s">
        <v>242</v>
      </c>
      <c r="C574" s="35">
        <v>38400</v>
      </c>
    </row>
    <row r="575" spans="2:3">
      <c r="B575" s="36" t="s">
        <v>192</v>
      </c>
      <c r="C575" s="35">
        <v>36302</v>
      </c>
    </row>
    <row r="576" spans="2:3">
      <c r="B576" s="36" t="s">
        <v>2</v>
      </c>
      <c r="C576" s="35">
        <v>10500</v>
      </c>
    </row>
    <row r="577" spans="2:3">
      <c r="B577" s="36" t="s">
        <v>14</v>
      </c>
      <c r="C577" s="35">
        <v>11900</v>
      </c>
    </row>
    <row r="578" spans="2:3">
      <c r="B578" s="36" t="s">
        <v>283</v>
      </c>
      <c r="C578" s="35">
        <v>18670</v>
      </c>
    </row>
    <row r="579" spans="2:3">
      <c r="B579" s="193" t="s">
        <v>380</v>
      </c>
      <c r="C579" s="76" t="s">
        <v>451</v>
      </c>
    </row>
    <row r="580" spans="2:3">
      <c r="B580" s="36" t="s">
        <v>365</v>
      </c>
      <c r="C580" s="35">
        <v>14300.2</v>
      </c>
    </row>
    <row r="581" spans="2:3">
      <c r="B581" s="36" t="s">
        <v>364</v>
      </c>
      <c r="C581" s="35">
        <v>14300</v>
      </c>
    </row>
    <row r="582" spans="2:3">
      <c r="B582" s="36" t="s">
        <v>245</v>
      </c>
      <c r="C582" s="35">
        <v>38500</v>
      </c>
    </row>
    <row r="583" spans="2:3">
      <c r="B583" s="36" t="s">
        <v>154</v>
      </c>
      <c r="C583" s="35">
        <v>34903</v>
      </c>
    </row>
    <row r="584" spans="2:3">
      <c r="B584" s="36" t="s">
        <v>249</v>
      </c>
      <c r="C584" s="35">
        <v>38605</v>
      </c>
    </row>
    <row r="585" spans="2:3">
      <c r="B585" s="36" t="s">
        <v>246</v>
      </c>
      <c r="C585" s="35">
        <v>38600</v>
      </c>
    </row>
    <row r="586" spans="2:3">
      <c r="B586" s="36" t="s">
        <v>252</v>
      </c>
      <c r="C586" s="35">
        <v>38700</v>
      </c>
    </row>
    <row r="587" spans="2:3">
      <c r="B587" s="36" t="s">
        <v>57</v>
      </c>
      <c r="C587" s="35">
        <v>30104</v>
      </c>
    </row>
    <row r="588" spans="2:3">
      <c r="B588" s="36" t="s">
        <v>113</v>
      </c>
      <c r="C588" s="35">
        <v>32920</v>
      </c>
    </row>
    <row r="589" spans="2:3">
      <c r="B589" s="36" t="s">
        <v>254</v>
      </c>
      <c r="C589" s="35">
        <v>38800</v>
      </c>
    </row>
    <row r="590" spans="2:3">
      <c r="B590" s="36" t="s">
        <v>95</v>
      </c>
      <c r="C590" s="35">
        <v>32005</v>
      </c>
    </row>
    <row r="591" spans="2:3">
      <c r="B591" s="36" t="s">
        <v>271</v>
      </c>
      <c r="C591" s="35">
        <v>39501</v>
      </c>
    </row>
    <row r="592" spans="2:3">
      <c r="B592" s="36" t="s">
        <v>256</v>
      </c>
      <c r="C592" s="35">
        <v>38900</v>
      </c>
    </row>
    <row r="593" spans="2:3">
      <c r="B593" s="36" t="s">
        <v>41</v>
      </c>
      <c r="C593" s="35">
        <v>21200</v>
      </c>
    </row>
    <row r="594" spans="2:3">
      <c r="B594" s="36" t="s">
        <v>45</v>
      </c>
      <c r="C594" s="35">
        <v>21550</v>
      </c>
    </row>
    <row r="595" spans="2:3">
      <c r="B595" s="36" t="s">
        <v>43</v>
      </c>
      <c r="C595" s="35">
        <v>21520</v>
      </c>
    </row>
    <row r="596" spans="2:3">
      <c r="B596" s="36" t="s">
        <v>367</v>
      </c>
      <c r="C596" s="35">
        <v>21525.200000000001</v>
      </c>
    </row>
    <row r="597" spans="2:3">
      <c r="B597" s="36" t="s">
        <v>366</v>
      </c>
      <c r="C597" s="35">
        <v>21525</v>
      </c>
    </row>
    <row r="598" spans="2:3">
      <c r="B598" s="36" t="s">
        <v>257</v>
      </c>
      <c r="C598" s="35">
        <v>39000</v>
      </c>
    </row>
    <row r="599" spans="2:3">
      <c r="B599" s="36" t="s">
        <v>50</v>
      </c>
      <c r="C599" s="35">
        <v>23000</v>
      </c>
    </row>
    <row r="600" spans="2:3">
      <c r="B600" s="36" t="s">
        <v>51</v>
      </c>
      <c r="C600" s="35">
        <v>23100</v>
      </c>
    </row>
    <row r="601" spans="2:3">
      <c r="B601" s="36" t="s">
        <v>40</v>
      </c>
      <c r="C601" s="35">
        <v>20900</v>
      </c>
    </row>
    <row r="602" spans="2:3">
      <c r="B602" s="36" t="s">
        <v>52</v>
      </c>
      <c r="C602" s="35">
        <v>23200</v>
      </c>
    </row>
    <row r="603" spans="2:3">
      <c r="B603" s="36" t="s">
        <v>46</v>
      </c>
      <c r="C603" s="35">
        <v>21570</v>
      </c>
    </row>
    <row r="604" spans="2:3">
      <c r="B604" s="36" t="s">
        <v>223</v>
      </c>
      <c r="C604" s="35">
        <v>37601</v>
      </c>
    </row>
    <row r="605" spans="2:3">
      <c r="B605" s="36" t="s">
        <v>259</v>
      </c>
      <c r="C605" s="35">
        <v>39101</v>
      </c>
    </row>
    <row r="606" spans="2:3">
      <c r="B606" s="36" t="s">
        <v>258</v>
      </c>
      <c r="C606" s="35">
        <v>39100</v>
      </c>
    </row>
    <row r="607" spans="2:3">
      <c r="B607" s="36" t="s">
        <v>260</v>
      </c>
      <c r="C607" s="35">
        <v>39105</v>
      </c>
    </row>
    <row r="608" spans="2:3">
      <c r="B608" s="36" t="s">
        <v>122</v>
      </c>
      <c r="C608" s="35">
        <v>33204</v>
      </c>
    </row>
    <row r="609" spans="2:3">
      <c r="B609" s="36" t="s">
        <v>261</v>
      </c>
      <c r="C609" s="35">
        <v>39200</v>
      </c>
    </row>
    <row r="610" spans="2:3">
      <c r="B610" s="36" t="s">
        <v>264</v>
      </c>
      <c r="C610" s="35">
        <v>39205</v>
      </c>
    </row>
    <row r="611" spans="2:3">
      <c r="B611" s="36" t="s">
        <v>266</v>
      </c>
      <c r="C611" s="35">
        <v>39300</v>
      </c>
    </row>
    <row r="612" spans="2:3">
      <c r="B612" s="36" t="s">
        <v>268</v>
      </c>
      <c r="C612" s="35">
        <v>39400</v>
      </c>
    </row>
    <row r="613" spans="2:3">
      <c r="B613" s="36" t="s">
        <v>270</v>
      </c>
      <c r="C613" s="35">
        <v>39500</v>
      </c>
    </row>
    <row r="614" spans="2:3">
      <c r="B614" s="36" t="s">
        <v>273</v>
      </c>
      <c r="C614" s="35">
        <v>39605</v>
      </c>
    </row>
    <row r="615" spans="2:3">
      <c r="B615" s="36" t="s">
        <v>272</v>
      </c>
      <c r="C615" s="35">
        <v>39600</v>
      </c>
    </row>
    <row r="616" spans="2:3">
      <c r="B616" s="36" t="s">
        <v>143</v>
      </c>
      <c r="C616" s="35">
        <v>34230</v>
      </c>
    </row>
    <row r="617" spans="2:3">
      <c r="B617" s="36" t="s">
        <v>47</v>
      </c>
      <c r="C617" s="35">
        <v>21800</v>
      </c>
    </row>
    <row r="618" spans="2:3">
      <c r="B618" s="36" t="s">
        <v>79</v>
      </c>
      <c r="C618" s="35">
        <v>31205</v>
      </c>
    </row>
    <row r="619" spans="2:3">
      <c r="B619" s="36" t="s">
        <v>102</v>
      </c>
      <c r="C619" s="35">
        <v>32410</v>
      </c>
    </row>
    <row r="620" spans="2:3">
      <c r="B620" s="36" t="s">
        <v>13</v>
      </c>
      <c r="C620" s="35">
        <v>11600</v>
      </c>
    </row>
    <row r="621" spans="2:3">
      <c r="B621" s="36" t="s">
        <v>276</v>
      </c>
      <c r="C621" s="35">
        <v>39705</v>
      </c>
    </row>
    <row r="622" spans="2:3">
      <c r="B622" s="36" t="s">
        <v>274</v>
      </c>
      <c r="C622" s="35">
        <v>39700</v>
      </c>
    </row>
    <row r="623" spans="2:3">
      <c r="B623" s="36" t="s">
        <v>198</v>
      </c>
      <c r="C623" s="35">
        <v>36502</v>
      </c>
    </row>
    <row r="624" spans="2:3">
      <c r="B624" s="1" t="s">
        <v>278</v>
      </c>
      <c r="C624" s="64">
        <v>39805</v>
      </c>
    </row>
    <row r="625" spans="2:3">
      <c r="B625" s="36" t="s">
        <v>277</v>
      </c>
      <c r="C625" s="35">
        <v>39800</v>
      </c>
    </row>
    <row r="626" spans="2:3">
      <c r="B626" s="36" t="s">
        <v>48</v>
      </c>
      <c r="C626" s="35">
        <v>21900</v>
      </c>
    </row>
    <row r="627" spans="2:3">
      <c r="B627" s="36" t="s">
        <v>127</v>
      </c>
      <c r="C627" s="35">
        <v>33400</v>
      </c>
    </row>
    <row r="628" spans="2:3">
      <c r="B628" s="65" t="s">
        <v>279</v>
      </c>
      <c r="C628" s="64">
        <v>39900</v>
      </c>
    </row>
    <row r="629" spans="2:3">
      <c r="B629" s="36" t="s">
        <v>53</v>
      </c>
      <c r="C629" s="35">
        <v>30000</v>
      </c>
    </row>
    <row r="630" spans="2:3">
      <c r="B630" s="36" t="s">
        <v>203</v>
      </c>
      <c r="C630" s="35">
        <v>36701</v>
      </c>
    </row>
  </sheetData>
  <sheetProtection password="CEAA" sheet="1" objects="1" scenarios="1"/>
  <sortState xmlns:xlrd2="http://schemas.microsoft.com/office/spreadsheetml/2017/richdata2" ref="B328:C628">
    <sortCondition ref="B328"/>
  </sortState>
  <pageMargins left="0.25" right="0.25" top="0.75" bottom="0.75" header="0.3" footer="0.3"/>
  <pageSetup paperSize="5" scale="63" fitToHeight="0" orientation="landscape"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E4CF2-AD73-4887-84E7-92E9FEA93BC3}">
  <dimension ref="A1:C306"/>
  <sheetViews>
    <sheetView workbookViewId="0"/>
  </sheetViews>
  <sheetFormatPr defaultRowHeight="15"/>
  <cols>
    <col min="1" max="1" width="15.7109375" style="184" bestFit="1" customWidth="1"/>
    <col min="2" max="2" width="49.28515625" style="184" bestFit="1" customWidth="1"/>
    <col min="3" max="3" width="23.5703125" style="191" customWidth="1"/>
    <col min="4" max="16384" width="9.140625" style="184"/>
  </cols>
  <sheetData>
    <row r="1" spans="1:3">
      <c r="B1" s="184" t="s">
        <v>372</v>
      </c>
      <c r="C1" s="191">
        <f>SUM(C3:C316)</f>
        <v>1893296335.8300006</v>
      </c>
    </row>
    <row r="2" spans="1:3">
      <c r="B2" s="184" t="s">
        <v>538</v>
      </c>
      <c r="C2" s="191">
        <v>1893296335.8299999</v>
      </c>
    </row>
    <row r="3" spans="1:3" ht="30">
      <c r="A3" s="208" t="s">
        <v>386</v>
      </c>
      <c r="B3" s="208" t="s">
        <v>387</v>
      </c>
      <c r="C3" s="235" t="s">
        <v>527</v>
      </c>
    </row>
    <row r="4" spans="1:3">
      <c r="A4" s="209" t="s">
        <v>431</v>
      </c>
      <c r="B4" s="210" t="s">
        <v>430</v>
      </c>
      <c r="C4" s="236">
        <v>0</v>
      </c>
    </row>
    <row r="5" spans="1:3">
      <c r="A5" s="184">
        <v>10200</v>
      </c>
      <c r="B5" s="184" t="s">
        <v>0</v>
      </c>
      <c r="C5" s="83">
        <v>2065042.8299999998</v>
      </c>
    </row>
    <row r="6" spans="1:3">
      <c r="A6" s="184">
        <v>10400</v>
      </c>
      <c r="B6" s="184" t="s">
        <v>1</v>
      </c>
      <c r="C6" s="83">
        <v>6003851.9699999997</v>
      </c>
    </row>
    <row r="7" spans="1:3">
      <c r="A7" s="184">
        <v>10500</v>
      </c>
      <c r="B7" s="184" t="s">
        <v>2</v>
      </c>
      <c r="C7" s="83">
        <v>1371889.1099999999</v>
      </c>
    </row>
    <row r="8" spans="1:3">
      <c r="A8" s="184">
        <v>10700</v>
      </c>
      <c r="B8" s="184" t="s">
        <v>388</v>
      </c>
      <c r="C8" s="83">
        <v>10033118.57</v>
      </c>
    </row>
    <row r="9" spans="1:3">
      <c r="A9" s="184">
        <v>10800</v>
      </c>
      <c r="B9" s="184" t="s">
        <v>4</v>
      </c>
      <c r="C9" s="83">
        <v>41031455.390000001</v>
      </c>
    </row>
    <row r="10" spans="1:3">
      <c r="A10" s="184">
        <v>10850</v>
      </c>
      <c r="B10" s="184" t="s">
        <v>5</v>
      </c>
      <c r="C10" s="83">
        <v>454091.69</v>
      </c>
    </row>
    <row r="11" spans="1:3">
      <c r="A11" s="184">
        <v>10900</v>
      </c>
      <c r="B11" s="184" t="s">
        <v>6</v>
      </c>
      <c r="C11" s="83">
        <v>3647628.3800000004</v>
      </c>
    </row>
    <row r="12" spans="1:3">
      <c r="A12" s="184">
        <v>10910</v>
      </c>
      <c r="B12" s="184" t="s">
        <v>7</v>
      </c>
      <c r="C12" s="83">
        <v>608352.84</v>
      </c>
    </row>
    <row r="13" spans="1:3">
      <c r="A13" s="184">
        <v>10930</v>
      </c>
      <c r="B13" s="184" t="s">
        <v>8</v>
      </c>
      <c r="C13" s="83">
        <v>10974755.820000002</v>
      </c>
    </row>
    <row r="14" spans="1:3">
      <c r="A14" s="184">
        <v>10940</v>
      </c>
      <c r="B14" s="184" t="s">
        <v>9</v>
      </c>
      <c r="C14" s="83">
        <v>1478626.3899999997</v>
      </c>
    </row>
    <row r="15" spans="1:3">
      <c r="A15" s="184">
        <v>10950</v>
      </c>
      <c r="B15" s="184" t="s">
        <v>10</v>
      </c>
      <c r="C15" s="83">
        <v>1358205.3399999999</v>
      </c>
    </row>
    <row r="16" spans="1:3">
      <c r="A16" s="184">
        <v>11050</v>
      </c>
      <c r="B16" s="184" t="s">
        <v>434</v>
      </c>
      <c r="C16" s="83">
        <v>533248.16999999993</v>
      </c>
    </row>
    <row r="17" spans="1:3">
      <c r="A17" s="184">
        <v>11300</v>
      </c>
      <c r="B17" s="184" t="s">
        <v>435</v>
      </c>
      <c r="C17" s="83">
        <v>10552271.970000001</v>
      </c>
    </row>
    <row r="18" spans="1:3">
      <c r="A18" s="184">
        <v>11310</v>
      </c>
      <c r="B18" s="184" t="s">
        <v>12</v>
      </c>
      <c r="C18" s="83">
        <v>1159622.75</v>
      </c>
    </row>
    <row r="19" spans="1:3">
      <c r="A19" s="184">
        <v>11600</v>
      </c>
      <c r="B19" s="184" t="s">
        <v>13</v>
      </c>
      <c r="C19" s="83">
        <v>4287199.07</v>
      </c>
    </row>
    <row r="20" spans="1:3">
      <c r="A20" s="184">
        <v>11900</v>
      </c>
      <c r="B20" s="184" t="s">
        <v>14</v>
      </c>
      <c r="C20" s="83">
        <v>557441.85000000009</v>
      </c>
    </row>
    <row r="21" spans="1:3">
      <c r="A21" s="184">
        <v>12100</v>
      </c>
      <c r="B21" s="184" t="s">
        <v>15</v>
      </c>
      <c r="C21" s="83">
        <v>509660.65</v>
      </c>
    </row>
    <row r="22" spans="1:3">
      <c r="A22" s="184">
        <v>12150</v>
      </c>
      <c r="B22" s="184" t="s">
        <v>16</v>
      </c>
      <c r="C22" s="83">
        <v>70633.05</v>
      </c>
    </row>
    <row r="23" spans="1:3">
      <c r="A23" s="184">
        <v>12160</v>
      </c>
      <c r="B23" s="184" t="s">
        <v>17</v>
      </c>
      <c r="C23" s="83">
        <v>4082003.2699999996</v>
      </c>
    </row>
    <row r="24" spans="1:3">
      <c r="A24" s="184">
        <v>12220</v>
      </c>
      <c r="B24" s="184" t="s">
        <v>437</v>
      </c>
      <c r="C24" s="83">
        <v>101816355.02999999</v>
      </c>
    </row>
    <row r="25" spans="1:3">
      <c r="A25" s="184">
        <v>12510</v>
      </c>
      <c r="B25" s="184" t="s">
        <v>19</v>
      </c>
      <c r="C25" s="83">
        <v>10525543.600000001</v>
      </c>
    </row>
    <row r="26" spans="1:3">
      <c r="A26" s="184">
        <v>12600</v>
      </c>
      <c r="B26" s="184" t="s">
        <v>20</v>
      </c>
      <c r="C26" s="83">
        <v>4457756.24</v>
      </c>
    </row>
    <row r="27" spans="1:3">
      <c r="A27" s="184">
        <v>12700</v>
      </c>
      <c r="B27" s="184" t="s">
        <v>21</v>
      </c>
      <c r="C27" s="83">
        <v>2550115.36</v>
      </c>
    </row>
    <row r="28" spans="1:3">
      <c r="A28" s="184">
        <v>13500</v>
      </c>
      <c r="B28" s="184" t="s">
        <v>22</v>
      </c>
      <c r="C28" s="83">
        <v>8860131.0399999991</v>
      </c>
    </row>
    <row r="29" spans="1:3">
      <c r="A29" s="184">
        <v>13700</v>
      </c>
      <c r="B29" s="184" t="s">
        <v>23</v>
      </c>
      <c r="C29" s="83">
        <v>1081733.98</v>
      </c>
    </row>
    <row r="30" spans="1:3">
      <c r="A30" s="184">
        <v>14200</v>
      </c>
      <c r="B30" s="184" t="s">
        <v>282</v>
      </c>
      <c r="C30" s="83"/>
    </row>
    <row r="31" spans="1:3">
      <c r="A31" s="184">
        <v>14300</v>
      </c>
      <c r="B31" s="184" t="s">
        <v>24</v>
      </c>
      <c r="C31" s="83">
        <v>3363015.6799999997</v>
      </c>
    </row>
    <row r="32" spans="1:3">
      <c r="A32" s="184">
        <v>14300.2</v>
      </c>
      <c r="B32" s="184" t="s">
        <v>365</v>
      </c>
      <c r="C32" s="83"/>
    </row>
    <row r="33" spans="1:3">
      <c r="A33" s="184">
        <v>18400</v>
      </c>
      <c r="B33" s="184" t="s">
        <v>389</v>
      </c>
      <c r="C33" s="83">
        <v>11355419.48</v>
      </c>
    </row>
    <row r="34" spans="1:3">
      <c r="A34" s="184">
        <v>18600</v>
      </c>
      <c r="B34" s="184" t="s">
        <v>26</v>
      </c>
      <c r="C34" s="83">
        <v>32672.639999999996</v>
      </c>
    </row>
    <row r="35" spans="1:3">
      <c r="A35" s="184">
        <v>18640</v>
      </c>
      <c r="B35" s="184" t="s">
        <v>27</v>
      </c>
      <c r="C35" s="83">
        <v>3882.9599999999996</v>
      </c>
    </row>
    <row r="36" spans="1:3">
      <c r="A36" s="184">
        <v>18670</v>
      </c>
      <c r="B36" s="184" t="s">
        <v>283</v>
      </c>
      <c r="C36" s="83"/>
    </row>
    <row r="37" spans="1:3">
      <c r="A37" s="184">
        <v>18690</v>
      </c>
      <c r="B37" s="184" t="s">
        <v>28</v>
      </c>
      <c r="C37" s="83"/>
    </row>
    <row r="38" spans="1:3">
      <c r="A38" s="184">
        <v>18740</v>
      </c>
      <c r="B38" s="184" t="s">
        <v>29</v>
      </c>
      <c r="C38" s="83">
        <v>17523.54</v>
      </c>
    </row>
    <row r="39" spans="1:3">
      <c r="A39" s="184">
        <v>18780</v>
      </c>
      <c r="B39" s="184" t="s">
        <v>438</v>
      </c>
      <c r="C39" s="83">
        <v>33912.79</v>
      </c>
    </row>
    <row r="40" spans="1:3">
      <c r="A40" s="184">
        <v>19005</v>
      </c>
      <c r="B40" s="184" t="s">
        <v>31</v>
      </c>
      <c r="C40" s="83">
        <v>1848471.3</v>
      </c>
    </row>
    <row r="41" spans="1:3">
      <c r="A41" s="184">
        <v>19100</v>
      </c>
      <c r="B41" s="184" t="s">
        <v>32</v>
      </c>
      <c r="C41" s="83">
        <v>136371373.80000001</v>
      </c>
    </row>
    <row r="42" spans="1:3">
      <c r="A42" s="184">
        <v>20100</v>
      </c>
      <c r="B42" s="184" t="s">
        <v>33</v>
      </c>
      <c r="C42" s="83">
        <v>12507001.520000001</v>
      </c>
    </row>
    <row r="43" spans="1:3">
      <c r="A43" s="184">
        <v>20200</v>
      </c>
      <c r="B43" s="184" t="s">
        <v>34</v>
      </c>
      <c r="C43" s="83">
        <v>1838004.4000000001</v>
      </c>
    </row>
    <row r="44" spans="1:3">
      <c r="A44" s="184">
        <v>20300</v>
      </c>
      <c r="B44" s="184" t="s">
        <v>35</v>
      </c>
      <c r="C44" s="83">
        <v>26628782.850000005</v>
      </c>
    </row>
    <row r="45" spans="1:3">
      <c r="A45" s="184">
        <v>20400</v>
      </c>
      <c r="B45" s="184" t="s">
        <v>36</v>
      </c>
      <c r="C45" s="83">
        <v>2146256.8200000003</v>
      </c>
    </row>
    <row r="46" spans="1:3">
      <c r="A46" s="184">
        <v>20600</v>
      </c>
      <c r="B46" s="184" t="s">
        <v>37</v>
      </c>
      <c r="C46" s="83">
        <v>4160242.2299999995</v>
      </c>
    </row>
    <row r="47" spans="1:3">
      <c r="A47" s="184">
        <v>20700</v>
      </c>
      <c r="B47" s="184" t="s">
        <v>38</v>
      </c>
      <c r="C47" s="83">
        <v>8790731.5899999999</v>
      </c>
    </row>
    <row r="48" spans="1:3">
      <c r="A48" s="184">
        <v>20800</v>
      </c>
      <c r="B48" s="184" t="s">
        <v>39</v>
      </c>
      <c r="C48" s="83">
        <v>7198038.7699999986</v>
      </c>
    </row>
    <row r="49" spans="1:3">
      <c r="A49" s="184">
        <v>20900</v>
      </c>
      <c r="B49" s="184" t="s">
        <v>40</v>
      </c>
      <c r="C49" s="83">
        <v>10959802.08</v>
      </c>
    </row>
    <row r="50" spans="1:3">
      <c r="A50" s="184">
        <v>21200</v>
      </c>
      <c r="B50" s="184" t="s">
        <v>41</v>
      </c>
      <c r="C50" s="83">
        <v>3744320.9000000004</v>
      </c>
    </row>
    <row r="51" spans="1:3">
      <c r="A51" s="184">
        <v>21300</v>
      </c>
      <c r="B51" s="184" t="s">
        <v>42</v>
      </c>
      <c r="C51" s="83">
        <v>42980302.260000005</v>
      </c>
    </row>
    <row r="52" spans="1:3">
      <c r="A52" s="184">
        <v>21520</v>
      </c>
      <c r="B52" s="184" t="s">
        <v>390</v>
      </c>
      <c r="C52" s="83">
        <v>62062708.339999989</v>
      </c>
    </row>
    <row r="53" spans="1:3">
      <c r="A53" s="184">
        <v>21525</v>
      </c>
      <c r="B53" s="184" t="s">
        <v>44</v>
      </c>
      <c r="C53" s="83">
        <v>2435158.5299999998</v>
      </c>
    </row>
    <row r="54" spans="1:3">
      <c r="A54" s="184">
        <v>21525.200000000001</v>
      </c>
      <c r="B54" s="184" t="s">
        <v>367</v>
      </c>
      <c r="C54" s="83"/>
    </row>
    <row r="55" spans="1:3">
      <c r="A55" s="184">
        <v>21550</v>
      </c>
      <c r="B55" s="184" t="s">
        <v>45</v>
      </c>
      <c r="C55" s="83">
        <v>69228906.62000002</v>
      </c>
    </row>
    <row r="56" spans="1:3">
      <c r="A56" s="184">
        <v>21570</v>
      </c>
      <c r="B56" s="184" t="s">
        <v>46</v>
      </c>
      <c r="C56" s="83">
        <v>364080.17</v>
      </c>
    </row>
    <row r="57" spans="1:3">
      <c r="A57" s="184">
        <v>21800</v>
      </c>
      <c r="B57" s="184" t="s">
        <v>47</v>
      </c>
      <c r="C57" s="83">
        <v>6233122.6800000006</v>
      </c>
    </row>
    <row r="58" spans="1:3">
      <c r="A58" s="184">
        <v>21900</v>
      </c>
      <c r="B58" s="184" t="s">
        <v>48</v>
      </c>
      <c r="C58" s="83">
        <v>4365774.93</v>
      </c>
    </row>
    <row r="59" spans="1:3">
      <c r="A59" s="184">
        <v>22000</v>
      </c>
      <c r="B59" s="184" t="s">
        <v>49</v>
      </c>
      <c r="C59" s="83">
        <v>7344629.1399999987</v>
      </c>
    </row>
    <row r="60" spans="1:3">
      <c r="A60" s="184">
        <v>23000</v>
      </c>
      <c r="B60" s="184" t="s">
        <v>50</v>
      </c>
      <c r="C60" s="83">
        <v>2300869.4499999997</v>
      </c>
    </row>
    <row r="61" spans="1:3">
      <c r="A61" s="184">
        <v>23100</v>
      </c>
      <c r="B61" s="184" t="s">
        <v>51</v>
      </c>
      <c r="C61" s="83">
        <v>14741419.389999997</v>
      </c>
    </row>
    <row r="62" spans="1:3">
      <c r="A62" s="184">
        <v>23200</v>
      </c>
      <c r="B62" s="184" t="s">
        <v>52</v>
      </c>
      <c r="C62" s="83">
        <v>8371738.75</v>
      </c>
    </row>
    <row r="63" spans="1:3">
      <c r="A63" s="184">
        <v>30000</v>
      </c>
      <c r="B63" s="184" t="s">
        <v>53</v>
      </c>
      <c r="C63" s="83">
        <v>1651404.6400000001</v>
      </c>
    </row>
    <row r="64" spans="1:3">
      <c r="A64" s="184">
        <v>30100</v>
      </c>
      <c r="B64" s="184" t="s">
        <v>54</v>
      </c>
      <c r="C64" s="83">
        <v>15067574.870000001</v>
      </c>
    </row>
    <row r="65" spans="1:3">
      <c r="A65" s="184">
        <v>30102</v>
      </c>
      <c r="B65" s="184" t="s">
        <v>55</v>
      </c>
      <c r="C65" s="83">
        <v>279400.54000000004</v>
      </c>
    </row>
    <row r="66" spans="1:3">
      <c r="A66" s="184">
        <v>30103</v>
      </c>
      <c r="B66" s="184" t="s">
        <v>56</v>
      </c>
      <c r="C66" s="83">
        <v>374420.02</v>
      </c>
    </row>
    <row r="67" spans="1:3">
      <c r="A67" s="184">
        <v>30104</v>
      </c>
      <c r="B67" s="184" t="s">
        <v>57</v>
      </c>
      <c r="C67" s="83">
        <v>170281.94000000003</v>
      </c>
    </row>
    <row r="68" spans="1:3">
      <c r="A68" s="184">
        <v>30105</v>
      </c>
      <c r="B68" s="184" t="s">
        <v>58</v>
      </c>
      <c r="C68" s="83">
        <v>1755399.73</v>
      </c>
    </row>
    <row r="69" spans="1:3">
      <c r="A69" s="184">
        <v>30200</v>
      </c>
      <c r="B69" s="184" t="s">
        <v>59</v>
      </c>
      <c r="C69" s="83">
        <v>3571879.1999999997</v>
      </c>
    </row>
    <row r="70" spans="1:3">
      <c r="A70" s="184">
        <v>30300</v>
      </c>
      <c r="B70" s="184" t="s">
        <v>60</v>
      </c>
      <c r="C70" s="83">
        <v>1174231.7899999998</v>
      </c>
    </row>
    <row r="71" spans="1:3">
      <c r="A71" s="184">
        <v>30400</v>
      </c>
      <c r="B71" s="184" t="s">
        <v>61</v>
      </c>
      <c r="C71" s="83">
        <v>2345838.8000000003</v>
      </c>
    </row>
    <row r="72" spans="1:3">
      <c r="A72" s="184">
        <v>30405</v>
      </c>
      <c r="B72" s="184" t="s">
        <v>62</v>
      </c>
      <c r="C72" s="83">
        <v>1288267.6000000001</v>
      </c>
    </row>
    <row r="73" spans="1:3">
      <c r="A73" s="184">
        <v>30500</v>
      </c>
      <c r="B73" s="184" t="s">
        <v>63</v>
      </c>
      <c r="C73" s="83">
        <v>2376946.87</v>
      </c>
    </row>
    <row r="74" spans="1:3">
      <c r="A74" s="184">
        <v>30600</v>
      </c>
      <c r="B74" s="184" t="s">
        <v>64</v>
      </c>
      <c r="C74" s="83">
        <v>1703149.66</v>
      </c>
    </row>
    <row r="75" spans="1:3">
      <c r="A75" s="184">
        <v>30601</v>
      </c>
      <c r="B75" s="184" t="s">
        <v>65</v>
      </c>
      <c r="C75" s="83">
        <v>31500.67</v>
      </c>
    </row>
    <row r="76" spans="1:3">
      <c r="A76" s="184">
        <v>30700</v>
      </c>
      <c r="B76" s="184" t="s">
        <v>66</v>
      </c>
      <c r="C76" s="83">
        <v>4692102.4400000004</v>
      </c>
    </row>
    <row r="77" spans="1:3">
      <c r="A77" s="184">
        <v>30705</v>
      </c>
      <c r="B77" s="184" t="s">
        <v>67</v>
      </c>
      <c r="C77" s="83">
        <v>895861.92</v>
      </c>
    </row>
    <row r="78" spans="1:3">
      <c r="A78" s="184">
        <v>30800</v>
      </c>
      <c r="B78" s="184" t="s">
        <v>68</v>
      </c>
      <c r="C78" s="83">
        <v>1617001.85</v>
      </c>
    </row>
    <row r="79" spans="1:3">
      <c r="A79" s="184">
        <v>30900</v>
      </c>
      <c r="B79" s="184" t="s">
        <v>69</v>
      </c>
      <c r="C79" s="83">
        <v>3182473.1999999997</v>
      </c>
    </row>
    <row r="80" spans="1:3">
      <c r="A80" s="184">
        <v>30905</v>
      </c>
      <c r="B80" s="184" t="s">
        <v>70</v>
      </c>
      <c r="C80" s="83">
        <v>760324.49</v>
      </c>
    </row>
    <row r="81" spans="1:3">
      <c r="A81" s="184">
        <v>31000</v>
      </c>
      <c r="B81" s="184" t="s">
        <v>71</v>
      </c>
      <c r="C81" s="83">
        <v>9161351.1700000018</v>
      </c>
    </row>
    <row r="82" spans="1:3">
      <c r="A82" s="184">
        <v>31005</v>
      </c>
      <c r="B82" s="184" t="s">
        <v>72</v>
      </c>
      <c r="C82" s="83">
        <v>934929.78</v>
      </c>
    </row>
    <row r="83" spans="1:3">
      <c r="A83" s="184">
        <v>31100</v>
      </c>
      <c r="B83" s="184" t="s">
        <v>73</v>
      </c>
      <c r="C83" s="83">
        <v>18388719.91</v>
      </c>
    </row>
    <row r="84" spans="1:3">
      <c r="A84" s="184">
        <v>31101</v>
      </c>
      <c r="B84" s="184" t="s">
        <v>74</v>
      </c>
      <c r="C84" s="83">
        <v>103271.59999999999</v>
      </c>
    </row>
    <row r="85" spans="1:3">
      <c r="A85" s="184">
        <v>31102</v>
      </c>
      <c r="B85" s="184" t="s">
        <v>75</v>
      </c>
      <c r="C85" s="83">
        <v>296906.73999999993</v>
      </c>
    </row>
    <row r="86" spans="1:3">
      <c r="A86" s="184">
        <v>31105</v>
      </c>
      <c r="B86" s="184" t="s">
        <v>76</v>
      </c>
      <c r="C86" s="83">
        <v>3013075.1899999995</v>
      </c>
    </row>
    <row r="87" spans="1:3">
      <c r="A87" s="184">
        <v>31110</v>
      </c>
      <c r="B87" s="184" t="s">
        <v>77</v>
      </c>
      <c r="C87" s="83">
        <v>4382177.2800000003</v>
      </c>
    </row>
    <row r="88" spans="1:3">
      <c r="A88" s="184">
        <v>31200</v>
      </c>
      <c r="B88" s="184" t="s">
        <v>78</v>
      </c>
      <c r="C88" s="83">
        <v>8131930.3399999999</v>
      </c>
    </row>
    <row r="89" spans="1:3">
      <c r="A89" s="184">
        <v>31205</v>
      </c>
      <c r="B89" s="184" t="s">
        <v>79</v>
      </c>
      <c r="C89" s="83">
        <v>1017897.71</v>
      </c>
    </row>
    <row r="90" spans="1:3">
      <c r="A90" s="184">
        <v>31300</v>
      </c>
      <c r="B90" s="184" t="s">
        <v>80</v>
      </c>
      <c r="C90" s="83">
        <v>21520465.289999999</v>
      </c>
    </row>
    <row r="91" spans="1:3">
      <c r="A91" s="184">
        <v>31301</v>
      </c>
      <c r="B91" s="184" t="s">
        <v>81</v>
      </c>
      <c r="C91" s="83">
        <v>433149.61999999994</v>
      </c>
    </row>
    <row r="92" spans="1:3">
      <c r="A92" s="184">
        <v>31320</v>
      </c>
      <c r="B92" s="184" t="s">
        <v>82</v>
      </c>
      <c r="C92" s="83">
        <v>3816075.2399999993</v>
      </c>
    </row>
    <row r="93" spans="1:3">
      <c r="A93" s="184">
        <v>31400</v>
      </c>
      <c r="B93" s="184" t="s">
        <v>83</v>
      </c>
      <c r="C93" s="83">
        <v>8533854.4100000001</v>
      </c>
    </row>
    <row r="94" spans="1:3">
      <c r="A94" s="184">
        <v>31405</v>
      </c>
      <c r="B94" s="184" t="s">
        <v>84</v>
      </c>
      <c r="C94" s="83">
        <v>1869279.75</v>
      </c>
    </row>
    <row r="95" spans="1:3">
      <c r="A95" s="184">
        <v>31500</v>
      </c>
      <c r="B95" s="184" t="s">
        <v>85</v>
      </c>
      <c r="C95" s="83">
        <v>1409671.7400000002</v>
      </c>
    </row>
    <row r="96" spans="1:3">
      <c r="A96" s="184">
        <v>31600</v>
      </c>
      <c r="B96" s="184" t="s">
        <v>86</v>
      </c>
      <c r="C96" s="83">
        <v>6099482.6700000009</v>
      </c>
    </row>
    <row r="97" spans="1:3">
      <c r="A97" s="184">
        <v>31601</v>
      </c>
      <c r="B97" s="184" t="s">
        <v>461</v>
      </c>
      <c r="C97" s="83"/>
    </row>
    <row r="98" spans="1:3">
      <c r="A98" s="184">
        <v>31605</v>
      </c>
      <c r="B98" s="184" t="s">
        <v>87</v>
      </c>
      <c r="C98" s="83">
        <v>1010138.7300000001</v>
      </c>
    </row>
    <row r="99" spans="1:3">
      <c r="A99" s="184">
        <v>31700</v>
      </c>
      <c r="B99" s="184" t="s">
        <v>88</v>
      </c>
      <c r="C99" s="83">
        <v>1893742.33</v>
      </c>
    </row>
    <row r="100" spans="1:3">
      <c r="A100" s="184">
        <v>31800</v>
      </c>
      <c r="B100" s="184" t="s">
        <v>89</v>
      </c>
      <c r="C100" s="83">
        <v>10774851.27</v>
      </c>
    </row>
    <row r="101" spans="1:3">
      <c r="A101" s="184">
        <v>31805</v>
      </c>
      <c r="B101" s="184" t="s">
        <v>90</v>
      </c>
      <c r="C101" s="83">
        <v>2442438.2000000007</v>
      </c>
    </row>
    <row r="102" spans="1:3">
      <c r="A102" s="184">
        <v>31810</v>
      </c>
      <c r="B102" s="184" t="s">
        <v>91</v>
      </c>
      <c r="C102" s="83">
        <v>2725121.6999999997</v>
      </c>
    </row>
    <row r="103" spans="1:3">
      <c r="A103" s="184">
        <v>31820</v>
      </c>
      <c r="B103" s="184" t="s">
        <v>92</v>
      </c>
      <c r="C103" s="83">
        <v>2195289.65</v>
      </c>
    </row>
    <row r="104" spans="1:3">
      <c r="A104" s="184">
        <v>31900</v>
      </c>
      <c r="B104" s="184" t="s">
        <v>93</v>
      </c>
      <c r="C104" s="83">
        <v>6795905.879999999</v>
      </c>
    </row>
    <row r="105" spans="1:3">
      <c r="A105" s="184">
        <v>32000</v>
      </c>
      <c r="B105" s="184" t="s">
        <v>94</v>
      </c>
      <c r="C105" s="83">
        <v>2762915.13</v>
      </c>
    </row>
    <row r="106" spans="1:3">
      <c r="A106" s="184">
        <v>32005</v>
      </c>
      <c r="B106" s="184" t="s">
        <v>95</v>
      </c>
      <c r="C106" s="83">
        <v>603642.11</v>
      </c>
    </row>
    <row r="107" spans="1:3">
      <c r="A107" s="184">
        <v>32100</v>
      </c>
      <c r="B107" s="184" t="s">
        <v>96</v>
      </c>
      <c r="C107" s="83">
        <v>1607557.03</v>
      </c>
    </row>
    <row r="108" spans="1:3">
      <c r="A108" s="184">
        <v>32200</v>
      </c>
      <c r="B108" s="184" t="s">
        <v>97</v>
      </c>
      <c r="C108" s="83">
        <v>1074192.19</v>
      </c>
    </row>
    <row r="109" spans="1:3">
      <c r="A109" s="184">
        <v>32300</v>
      </c>
      <c r="B109" s="184" t="s">
        <v>98</v>
      </c>
      <c r="C109" s="83">
        <v>10469035.039999999</v>
      </c>
    </row>
    <row r="110" spans="1:3">
      <c r="A110" s="184">
        <v>32305</v>
      </c>
      <c r="B110" s="184" t="s">
        <v>391</v>
      </c>
      <c r="C110" s="83">
        <v>1215401.7699999998</v>
      </c>
    </row>
    <row r="111" spans="1:3">
      <c r="A111" s="184">
        <v>32400</v>
      </c>
      <c r="B111" s="184" t="s">
        <v>100</v>
      </c>
      <c r="C111" s="83">
        <v>3991669.83</v>
      </c>
    </row>
    <row r="112" spans="1:3">
      <c r="A112" s="184">
        <v>32405</v>
      </c>
      <c r="B112" s="184" t="s">
        <v>101</v>
      </c>
      <c r="C112" s="83">
        <v>1140545.6900000002</v>
      </c>
    </row>
    <row r="113" spans="1:3">
      <c r="A113" s="184">
        <v>32410</v>
      </c>
      <c r="B113" s="184" t="s">
        <v>102</v>
      </c>
      <c r="C113" s="83">
        <v>1718818.2300000002</v>
      </c>
    </row>
    <row r="114" spans="1:3">
      <c r="A114" s="184">
        <v>32420</v>
      </c>
      <c r="B114" s="184" t="s">
        <v>462</v>
      </c>
      <c r="C114" s="83"/>
    </row>
    <row r="115" spans="1:3">
      <c r="A115" s="184">
        <v>32500</v>
      </c>
      <c r="B115" s="184" t="s">
        <v>392</v>
      </c>
      <c r="C115" s="83">
        <v>9094328.790000001</v>
      </c>
    </row>
    <row r="116" spans="1:3">
      <c r="A116" s="184">
        <v>32505</v>
      </c>
      <c r="B116" s="184" t="s">
        <v>105</v>
      </c>
      <c r="C116" s="83">
        <v>1428134.3</v>
      </c>
    </row>
    <row r="117" spans="1:3">
      <c r="A117" s="184">
        <v>32600</v>
      </c>
      <c r="B117" s="184" t="s">
        <v>106</v>
      </c>
      <c r="C117" s="83">
        <v>32746423.550000004</v>
      </c>
    </row>
    <row r="118" spans="1:3">
      <c r="A118" s="184">
        <v>32605</v>
      </c>
      <c r="B118" s="184" t="s">
        <v>107</v>
      </c>
      <c r="C118" s="83">
        <v>5122588.9500000011</v>
      </c>
    </row>
    <row r="119" spans="1:3">
      <c r="A119" s="184">
        <v>32700</v>
      </c>
      <c r="B119" s="184" t="s">
        <v>108</v>
      </c>
      <c r="C119" s="83">
        <v>3046985.9099999997</v>
      </c>
    </row>
    <row r="120" spans="1:3">
      <c r="A120" s="184">
        <v>32800</v>
      </c>
      <c r="B120" s="184" t="s">
        <v>109</v>
      </c>
      <c r="C120" s="83">
        <v>4458906.1300000008</v>
      </c>
    </row>
    <row r="121" spans="1:3">
      <c r="A121" s="184">
        <v>32900</v>
      </c>
      <c r="B121" s="184" t="s">
        <v>110</v>
      </c>
      <c r="C121" s="83">
        <v>11623586.450000001</v>
      </c>
    </row>
    <row r="122" spans="1:3">
      <c r="A122" s="184">
        <v>32901</v>
      </c>
      <c r="B122" s="184" t="s">
        <v>393</v>
      </c>
      <c r="C122" s="83">
        <v>193999.61</v>
      </c>
    </row>
    <row r="123" spans="1:3">
      <c r="A123" s="184">
        <v>32905</v>
      </c>
      <c r="B123" s="184" t="s">
        <v>111</v>
      </c>
      <c r="C123" s="83">
        <v>1722200.8900000001</v>
      </c>
    </row>
    <row r="124" spans="1:3">
      <c r="A124" s="184">
        <v>32910</v>
      </c>
      <c r="B124" s="184" t="s">
        <v>112</v>
      </c>
      <c r="C124" s="83">
        <v>2360528.69</v>
      </c>
    </row>
    <row r="125" spans="1:3">
      <c r="A125" s="184">
        <v>32920</v>
      </c>
      <c r="B125" s="184" t="s">
        <v>113</v>
      </c>
      <c r="C125" s="83">
        <v>1866083.67</v>
      </c>
    </row>
    <row r="126" spans="1:3">
      <c r="A126" s="184">
        <v>33000</v>
      </c>
      <c r="B126" s="184" t="s">
        <v>114</v>
      </c>
      <c r="C126" s="83">
        <v>4414011.0199999996</v>
      </c>
    </row>
    <row r="127" spans="1:3">
      <c r="A127" s="184">
        <v>33001</v>
      </c>
      <c r="B127" s="184" t="s">
        <v>115</v>
      </c>
      <c r="C127" s="83">
        <v>115511.55</v>
      </c>
    </row>
    <row r="128" spans="1:3">
      <c r="A128" s="184">
        <v>33027</v>
      </c>
      <c r="B128" s="184" t="s">
        <v>116</v>
      </c>
      <c r="C128" s="83">
        <v>537689.53999999992</v>
      </c>
    </row>
    <row r="129" spans="1:3">
      <c r="A129" s="184">
        <v>33100</v>
      </c>
      <c r="B129" s="184" t="s">
        <v>117</v>
      </c>
      <c r="C129" s="83">
        <v>6276316.1100000003</v>
      </c>
    </row>
    <row r="130" spans="1:3">
      <c r="A130" s="184">
        <v>33105</v>
      </c>
      <c r="B130" s="184" t="s">
        <v>118</v>
      </c>
      <c r="C130" s="83">
        <v>715291.47</v>
      </c>
    </row>
    <row r="131" spans="1:3">
      <c r="A131" s="184">
        <v>33200</v>
      </c>
      <c r="B131" s="184" t="s">
        <v>119</v>
      </c>
      <c r="C131" s="83">
        <v>28279021.520000003</v>
      </c>
    </row>
    <row r="132" spans="1:3">
      <c r="A132" s="184">
        <v>33202</v>
      </c>
      <c r="B132" s="184" t="s">
        <v>120</v>
      </c>
      <c r="C132" s="83">
        <v>386756.2</v>
      </c>
    </row>
    <row r="133" spans="1:3">
      <c r="A133" s="184">
        <v>33203</v>
      </c>
      <c r="B133" s="184" t="s">
        <v>121</v>
      </c>
      <c r="C133" s="83">
        <v>228473.94000000003</v>
      </c>
    </row>
    <row r="134" spans="1:3">
      <c r="A134" s="184">
        <v>33204</v>
      </c>
      <c r="B134" s="184" t="s">
        <v>122</v>
      </c>
      <c r="C134" s="83">
        <v>645877.54</v>
      </c>
    </row>
    <row r="135" spans="1:3">
      <c r="A135" s="184">
        <v>33205</v>
      </c>
      <c r="B135" s="184" t="s">
        <v>123</v>
      </c>
      <c r="C135" s="83">
        <v>2426969.77</v>
      </c>
    </row>
    <row r="136" spans="1:3">
      <c r="A136" s="184">
        <v>33206</v>
      </c>
      <c r="B136" s="184" t="s">
        <v>124</v>
      </c>
      <c r="C136" s="83">
        <v>219499.41</v>
      </c>
    </row>
    <row r="137" spans="1:3">
      <c r="A137" s="184">
        <v>33207</v>
      </c>
      <c r="B137" s="184" t="s">
        <v>343</v>
      </c>
      <c r="C137" s="83">
        <v>574591.28</v>
      </c>
    </row>
    <row r="138" spans="1:3">
      <c r="A138" s="184">
        <v>33208</v>
      </c>
      <c r="B138" s="184" t="s">
        <v>344</v>
      </c>
      <c r="C138" s="83"/>
    </row>
    <row r="139" spans="1:3">
      <c r="A139" s="184">
        <v>33209</v>
      </c>
      <c r="B139" s="184" t="s">
        <v>345</v>
      </c>
      <c r="C139" s="83">
        <v>189348.13</v>
      </c>
    </row>
    <row r="140" spans="1:3">
      <c r="A140" s="184">
        <v>33300</v>
      </c>
      <c r="B140" s="184" t="s">
        <v>125</v>
      </c>
      <c r="C140" s="83">
        <v>4172012.59</v>
      </c>
    </row>
    <row r="141" spans="1:3">
      <c r="A141" s="184">
        <v>33305</v>
      </c>
      <c r="B141" s="184" t="s">
        <v>126</v>
      </c>
      <c r="C141" s="83">
        <v>1171863.8399999999</v>
      </c>
    </row>
    <row r="142" spans="1:3">
      <c r="A142" s="184">
        <v>33400</v>
      </c>
      <c r="B142" s="184" t="s">
        <v>127</v>
      </c>
      <c r="C142" s="83">
        <v>35843448.029999994</v>
      </c>
    </row>
    <row r="143" spans="1:3">
      <c r="A143" s="184">
        <v>33402</v>
      </c>
      <c r="B143" s="184" t="s">
        <v>128</v>
      </c>
      <c r="C143" s="83">
        <v>286258.50999999995</v>
      </c>
    </row>
    <row r="144" spans="1:3">
      <c r="A144" s="184">
        <v>33403</v>
      </c>
      <c r="B144" s="184" t="s">
        <v>458</v>
      </c>
      <c r="C144" s="83"/>
    </row>
    <row r="145" spans="1:3">
      <c r="A145" s="184">
        <v>33405</v>
      </c>
      <c r="B145" s="184" t="s">
        <v>129</v>
      </c>
      <c r="C145" s="83">
        <v>3682949.84</v>
      </c>
    </row>
    <row r="146" spans="1:3">
      <c r="A146" s="184">
        <v>33500</v>
      </c>
      <c r="B146" s="184" t="s">
        <v>130</v>
      </c>
      <c r="C146" s="83">
        <v>4992362.1399999997</v>
      </c>
    </row>
    <row r="147" spans="1:3">
      <c r="A147" s="184">
        <v>33501</v>
      </c>
      <c r="B147" s="184" t="s">
        <v>131</v>
      </c>
      <c r="C147" s="83">
        <v>156079.72999999998</v>
      </c>
    </row>
    <row r="148" spans="1:3">
      <c r="A148" s="184">
        <v>33600</v>
      </c>
      <c r="B148" s="184" t="s">
        <v>132</v>
      </c>
      <c r="C148" s="83">
        <v>19951109.489999998</v>
      </c>
    </row>
    <row r="149" spans="1:3">
      <c r="A149" s="184">
        <v>33605</v>
      </c>
      <c r="B149" s="184" t="s">
        <v>133</v>
      </c>
      <c r="C149" s="83">
        <v>2796607.12</v>
      </c>
    </row>
    <row r="150" spans="1:3">
      <c r="A150" s="184">
        <v>33700</v>
      </c>
      <c r="B150" s="184" t="s">
        <v>134</v>
      </c>
      <c r="C150" s="83">
        <v>1417209.3499999999</v>
      </c>
    </row>
    <row r="151" spans="1:3">
      <c r="A151" s="184">
        <v>33800</v>
      </c>
      <c r="B151" s="184" t="s">
        <v>135</v>
      </c>
      <c r="C151" s="83">
        <v>1044627.81</v>
      </c>
    </row>
    <row r="152" spans="1:3">
      <c r="A152" s="184">
        <v>33900</v>
      </c>
      <c r="B152" s="184" t="s">
        <v>439</v>
      </c>
      <c r="C152" s="83">
        <v>5288024.1900000004</v>
      </c>
    </row>
    <row r="153" spans="1:3">
      <c r="A153" s="184">
        <v>34000</v>
      </c>
      <c r="B153" s="184" t="s">
        <v>137</v>
      </c>
      <c r="C153" s="83">
        <v>2249121.46</v>
      </c>
    </row>
    <row r="154" spans="1:3">
      <c r="A154" s="184">
        <v>34100</v>
      </c>
      <c r="B154" s="184" t="s">
        <v>138</v>
      </c>
      <c r="C154" s="83">
        <v>52624155.109999992</v>
      </c>
    </row>
    <row r="155" spans="1:3">
      <c r="A155" s="184">
        <v>34105</v>
      </c>
      <c r="B155" s="184" t="s">
        <v>139</v>
      </c>
      <c r="C155" s="83">
        <v>4659136.9000000004</v>
      </c>
    </row>
    <row r="156" spans="1:3">
      <c r="A156" s="184">
        <v>34200</v>
      </c>
      <c r="B156" s="184" t="s">
        <v>140</v>
      </c>
      <c r="C156" s="83">
        <v>2040595.61</v>
      </c>
    </row>
    <row r="157" spans="1:3">
      <c r="A157" s="184">
        <v>34205</v>
      </c>
      <c r="B157" s="184" t="s">
        <v>141</v>
      </c>
      <c r="C157" s="83">
        <v>830459.39000000013</v>
      </c>
    </row>
    <row r="158" spans="1:3">
      <c r="A158" s="184">
        <v>34220</v>
      </c>
      <c r="B158" s="184" t="s">
        <v>142</v>
      </c>
      <c r="C158" s="83">
        <v>2106188.5</v>
      </c>
    </row>
    <row r="159" spans="1:3">
      <c r="A159" s="184">
        <v>34230</v>
      </c>
      <c r="B159" s="184" t="s">
        <v>143</v>
      </c>
      <c r="C159" s="83">
        <v>756529.50999999989</v>
      </c>
    </row>
    <row r="160" spans="1:3">
      <c r="A160" s="184">
        <v>34300</v>
      </c>
      <c r="B160" s="184" t="s">
        <v>144</v>
      </c>
      <c r="C160" s="83">
        <v>12743511.439999999</v>
      </c>
    </row>
    <row r="161" spans="1:3">
      <c r="A161" s="184">
        <v>34400</v>
      </c>
      <c r="B161" s="184" t="s">
        <v>145</v>
      </c>
      <c r="C161" s="83">
        <v>5167916.66</v>
      </c>
    </row>
    <row r="162" spans="1:3">
      <c r="A162" s="184">
        <v>34405</v>
      </c>
      <c r="B162" s="184" t="s">
        <v>146</v>
      </c>
      <c r="C162" s="83">
        <v>1035913.73</v>
      </c>
    </row>
    <row r="163" spans="1:3">
      <c r="A163" s="184">
        <v>34500</v>
      </c>
      <c r="B163" s="184" t="s">
        <v>147</v>
      </c>
      <c r="C163" s="83">
        <v>9371046.75</v>
      </c>
    </row>
    <row r="164" spans="1:3">
      <c r="A164" s="184">
        <v>34501</v>
      </c>
      <c r="B164" s="184" t="s">
        <v>148</v>
      </c>
      <c r="C164" s="83">
        <v>115798.15999999999</v>
      </c>
    </row>
    <row r="165" spans="1:3">
      <c r="A165" s="184">
        <v>34505</v>
      </c>
      <c r="B165" s="184" t="s">
        <v>149</v>
      </c>
      <c r="C165" s="83">
        <v>1297027.8499999999</v>
      </c>
    </row>
    <row r="166" spans="1:3">
      <c r="A166" s="184">
        <v>34600</v>
      </c>
      <c r="B166" s="184" t="s">
        <v>150</v>
      </c>
      <c r="C166" s="83">
        <v>2262960.7599999998</v>
      </c>
    </row>
    <row r="167" spans="1:3">
      <c r="A167" s="184">
        <v>34605</v>
      </c>
      <c r="B167" s="184" t="s">
        <v>151</v>
      </c>
      <c r="C167" s="83">
        <v>451694.39000000007</v>
      </c>
    </row>
    <row r="168" spans="1:3">
      <c r="A168" s="184">
        <v>34700</v>
      </c>
      <c r="B168" s="184" t="s">
        <v>152</v>
      </c>
      <c r="C168" s="83">
        <v>5736022.1499999985</v>
      </c>
    </row>
    <row r="169" spans="1:3">
      <c r="A169" s="184">
        <v>34800</v>
      </c>
      <c r="B169" s="184" t="s">
        <v>153</v>
      </c>
      <c r="C169" s="83">
        <v>713189.6399999999</v>
      </c>
    </row>
    <row r="170" spans="1:3">
      <c r="A170" s="184">
        <v>34900</v>
      </c>
      <c r="B170" s="184" t="s">
        <v>394</v>
      </c>
      <c r="C170" s="83">
        <v>13360218.750000002</v>
      </c>
    </row>
    <row r="171" spans="1:3">
      <c r="A171" s="184">
        <v>34901</v>
      </c>
      <c r="B171" s="184" t="s">
        <v>395</v>
      </c>
      <c r="C171" s="83">
        <v>314582.15000000002</v>
      </c>
    </row>
    <row r="172" spans="1:3">
      <c r="A172" s="184">
        <v>34903</v>
      </c>
      <c r="B172" s="184" t="s">
        <v>154</v>
      </c>
      <c r="C172" s="83">
        <v>30908.02</v>
      </c>
    </row>
    <row r="173" spans="1:3">
      <c r="A173" s="184">
        <v>34905</v>
      </c>
      <c r="B173" s="184" t="s">
        <v>155</v>
      </c>
      <c r="C173" s="83">
        <v>1336789.3699999999</v>
      </c>
    </row>
    <row r="174" spans="1:3">
      <c r="A174" s="184">
        <v>34910</v>
      </c>
      <c r="B174" s="184" t="s">
        <v>156</v>
      </c>
      <c r="C174" s="83">
        <v>4085582.0600000005</v>
      </c>
    </row>
    <row r="175" spans="1:3">
      <c r="A175" s="184">
        <v>35000</v>
      </c>
      <c r="B175" s="184" t="s">
        <v>157</v>
      </c>
      <c r="C175" s="83">
        <v>2753633.4400000004</v>
      </c>
    </row>
    <row r="176" spans="1:3">
      <c r="A176" s="184">
        <v>35005</v>
      </c>
      <c r="B176" s="184" t="s">
        <v>158</v>
      </c>
      <c r="C176" s="83">
        <v>1277577.44</v>
      </c>
    </row>
    <row r="177" spans="1:3">
      <c r="A177" s="184">
        <v>35100</v>
      </c>
      <c r="B177" s="184" t="s">
        <v>159</v>
      </c>
      <c r="C177" s="83">
        <v>23943969.300000004</v>
      </c>
    </row>
    <row r="178" spans="1:3">
      <c r="A178" s="184">
        <v>35105</v>
      </c>
      <c r="B178" s="184" t="s">
        <v>160</v>
      </c>
      <c r="C178" s="83">
        <v>2191007.73</v>
      </c>
    </row>
    <row r="179" spans="1:3">
      <c r="A179" s="184">
        <v>35106</v>
      </c>
      <c r="B179" s="184" t="s">
        <v>161</v>
      </c>
      <c r="C179" s="83">
        <v>480855.29999999993</v>
      </c>
    </row>
    <row r="180" spans="1:3">
      <c r="A180" s="184">
        <v>35200</v>
      </c>
      <c r="B180" s="184" t="s">
        <v>162</v>
      </c>
      <c r="C180" s="83">
        <v>1093726.6600000001</v>
      </c>
    </row>
    <row r="181" spans="1:3">
      <c r="A181" s="184">
        <v>35300</v>
      </c>
      <c r="B181" s="184" t="s">
        <v>440</v>
      </c>
      <c r="C181" s="83">
        <v>6933605.7899999982</v>
      </c>
    </row>
    <row r="182" spans="1:3">
      <c r="A182" s="184">
        <v>35305</v>
      </c>
      <c r="B182" s="184" t="s">
        <v>164</v>
      </c>
      <c r="C182" s="83">
        <v>2773315.28</v>
      </c>
    </row>
    <row r="183" spans="1:3">
      <c r="A183" s="184">
        <v>35400</v>
      </c>
      <c r="B183" s="184" t="s">
        <v>165</v>
      </c>
      <c r="C183" s="83">
        <v>5504200.3199999994</v>
      </c>
    </row>
    <row r="184" spans="1:3">
      <c r="A184" s="184">
        <v>35401</v>
      </c>
      <c r="B184" s="184" t="s">
        <v>166</v>
      </c>
      <c r="C184" s="83">
        <v>59811.350000000006</v>
      </c>
    </row>
    <row r="185" spans="1:3">
      <c r="A185" s="184">
        <v>35402</v>
      </c>
      <c r="B185" s="184" t="s">
        <v>463</v>
      </c>
      <c r="C185" s="83"/>
    </row>
    <row r="186" spans="1:3">
      <c r="A186" s="184">
        <v>35405</v>
      </c>
      <c r="B186" s="184" t="s">
        <v>168</v>
      </c>
      <c r="C186" s="83">
        <v>1786056.99</v>
      </c>
    </row>
    <row r="187" spans="1:3">
      <c r="A187" s="184">
        <v>35500</v>
      </c>
      <c r="B187" s="184" t="s">
        <v>169</v>
      </c>
      <c r="C187" s="83">
        <v>7357972.5199999986</v>
      </c>
    </row>
    <row r="188" spans="1:3">
      <c r="A188" s="184">
        <v>35600</v>
      </c>
      <c r="B188" s="184" t="s">
        <v>170</v>
      </c>
      <c r="C188" s="83">
        <v>3165310.3399999994</v>
      </c>
    </row>
    <row r="189" spans="1:3">
      <c r="A189" s="184">
        <v>35700</v>
      </c>
      <c r="B189" s="184" t="s">
        <v>171</v>
      </c>
      <c r="C189" s="83">
        <v>1768669.16</v>
      </c>
    </row>
    <row r="190" spans="1:3">
      <c r="A190" s="184">
        <v>35800</v>
      </c>
      <c r="B190" s="184" t="s">
        <v>172</v>
      </c>
      <c r="C190" s="83">
        <v>2592795.2300000004</v>
      </c>
    </row>
    <row r="191" spans="1:3">
      <c r="A191" s="184">
        <v>35805</v>
      </c>
      <c r="B191" s="184" t="s">
        <v>173</v>
      </c>
      <c r="C191" s="83">
        <v>567105.29000000015</v>
      </c>
    </row>
    <row r="192" spans="1:3">
      <c r="A192" s="184">
        <v>35900</v>
      </c>
      <c r="B192" s="184" t="s">
        <v>174</v>
      </c>
      <c r="C192" s="83">
        <v>4496384.4399999995</v>
      </c>
    </row>
    <row r="193" spans="1:3">
      <c r="A193" s="184">
        <v>35905</v>
      </c>
      <c r="B193" s="184" t="s">
        <v>175</v>
      </c>
      <c r="C193" s="83">
        <v>666653.84</v>
      </c>
    </row>
    <row r="194" spans="1:3">
      <c r="A194" s="184">
        <v>36000</v>
      </c>
      <c r="B194" s="184" t="s">
        <v>176</v>
      </c>
      <c r="C194" s="83">
        <v>105186416.69999999</v>
      </c>
    </row>
    <row r="195" spans="1:3">
      <c r="A195" s="184">
        <v>36001</v>
      </c>
      <c r="B195" s="184" t="s">
        <v>177</v>
      </c>
      <c r="C195" s="83"/>
    </row>
    <row r="196" spans="1:3">
      <c r="A196" s="184">
        <v>36002</v>
      </c>
      <c r="B196" s="184" t="s">
        <v>459</v>
      </c>
      <c r="C196" s="83"/>
    </row>
    <row r="197" spans="1:3">
      <c r="A197" s="184">
        <v>36003</v>
      </c>
      <c r="B197" s="184" t="s">
        <v>179</v>
      </c>
      <c r="C197" s="83">
        <v>681537.9800000001</v>
      </c>
    </row>
    <row r="198" spans="1:3">
      <c r="A198" s="184">
        <v>36004</v>
      </c>
      <c r="B198" s="184" t="s">
        <v>396</v>
      </c>
      <c r="C198" s="83">
        <v>417182.16999999993</v>
      </c>
    </row>
    <row r="199" spans="1:3">
      <c r="A199" s="184">
        <v>36005</v>
      </c>
      <c r="B199" s="184" t="s">
        <v>180</v>
      </c>
      <c r="C199" s="83">
        <v>9154022.5999999978</v>
      </c>
    </row>
    <row r="200" spans="1:3">
      <c r="A200" s="184">
        <v>36006</v>
      </c>
      <c r="B200" s="184" t="s">
        <v>181</v>
      </c>
      <c r="C200" s="83">
        <v>1111117.83</v>
      </c>
    </row>
    <row r="201" spans="1:3">
      <c r="A201" s="184">
        <v>36007</v>
      </c>
      <c r="B201" s="184" t="s">
        <v>182</v>
      </c>
      <c r="C201" s="83">
        <v>356848.37000000005</v>
      </c>
    </row>
    <row r="202" spans="1:3">
      <c r="A202" s="184">
        <v>36008</v>
      </c>
      <c r="B202" s="184" t="s">
        <v>183</v>
      </c>
      <c r="C202" s="83">
        <v>927259.17000000016</v>
      </c>
    </row>
    <row r="203" spans="1:3">
      <c r="A203" s="184">
        <v>36009</v>
      </c>
      <c r="B203" s="184" t="s">
        <v>184</v>
      </c>
      <c r="C203" s="83">
        <v>165139.01999999999</v>
      </c>
    </row>
    <row r="204" spans="1:3">
      <c r="A204" s="184">
        <v>36100</v>
      </c>
      <c r="B204" s="184" t="s">
        <v>185</v>
      </c>
      <c r="C204" s="83">
        <v>1434578.83</v>
      </c>
    </row>
    <row r="205" spans="1:3">
      <c r="A205" s="184">
        <v>36102</v>
      </c>
      <c r="B205" s="184" t="s">
        <v>186</v>
      </c>
      <c r="C205" s="83">
        <v>390636.76</v>
      </c>
    </row>
    <row r="206" spans="1:3">
      <c r="A206" s="184">
        <v>36105</v>
      </c>
      <c r="B206" s="184" t="s">
        <v>187</v>
      </c>
      <c r="C206" s="83">
        <v>745509.19</v>
      </c>
    </row>
    <row r="207" spans="1:3">
      <c r="A207" s="184">
        <v>36200</v>
      </c>
      <c r="B207" s="184" t="s">
        <v>188</v>
      </c>
      <c r="C207" s="83">
        <v>2877322.01</v>
      </c>
    </row>
    <row r="208" spans="1:3">
      <c r="A208" s="184">
        <v>36205</v>
      </c>
      <c r="B208" s="184" t="s">
        <v>189</v>
      </c>
      <c r="C208" s="83">
        <v>538023.49</v>
      </c>
    </row>
    <row r="209" spans="1:3">
      <c r="A209" s="184">
        <v>36300</v>
      </c>
      <c r="B209" s="184" t="s">
        <v>190</v>
      </c>
      <c r="C209" s="83">
        <v>9193243.1300000008</v>
      </c>
    </row>
    <row r="210" spans="1:3">
      <c r="A210" s="184">
        <v>36301</v>
      </c>
      <c r="B210" s="184" t="s">
        <v>191</v>
      </c>
      <c r="C210" s="83">
        <v>174015.84000000003</v>
      </c>
    </row>
    <row r="211" spans="1:3">
      <c r="A211" s="184">
        <v>36302</v>
      </c>
      <c r="B211" s="184" t="s">
        <v>192</v>
      </c>
      <c r="C211" s="83">
        <v>239637.91999999998</v>
      </c>
    </row>
    <row r="212" spans="1:3">
      <c r="A212" s="184">
        <v>36303</v>
      </c>
      <c r="B212" s="184" t="s">
        <v>397</v>
      </c>
      <c r="C212" s="83">
        <v>287901.31</v>
      </c>
    </row>
    <row r="213" spans="1:3">
      <c r="A213" s="184">
        <v>36305</v>
      </c>
      <c r="B213" s="184" t="s">
        <v>193</v>
      </c>
      <c r="C213" s="83">
        <v>1974530.4599999997</v>
      </c>
    </row>
    <row r="214" spans="1:3">
      <c r="A214" s="184">
        <v>36310</v>
      </c>
      <c r="B214" s="184" t="s">
        <v>381</v>
      </c>
      <c r="C214" s="83"/>
    </row>
    <row r="215" spans="1:3">
      <c r="A215" s="184">
        <v>36400</v>
      </c>
      <c r="B215" s="184" t="s">
        <v>194</v>
      </c>
      <c r="C215" s="83">
        <v>10111768.049999999</v>
      </c>
    </row>
    <row r="216" spans="1:3">
      <c r="A216" s="184">
        <v>36405</v>
      </c>
      <c r="B216" s="184" t="s">
        <v>398</v>
      </c>
      <c r="C216" s="83">
        <v>1590103.09</v>
      </c>
    </row>
    <row r="217" spans="1:3">
      <c r="A217" s="184">
        <v>36500</v>
      </c>
      <c r="B217" s="184" t="s">
        <v>196</v>
      </c>
      <c r="C217" s="83">
        <v>19693278.460000001</v>
      </c>
    </row>
    <row r="218" spans="1:3">
      <c r="A218" s="184">
        <v>36501</v>
      </c>
      <c r="B218" s="184" t="s">
        <v>197</v>
      </c>
      <c r="C218" s="83">
        <v>225490.86000000004</v>
      </c>
    </row>
    <row r="219" spans="1:3">
      <c r="A219" s="184">
        <v>36502</v>
      </c>
      <c r="B219" s="184" t="s">
        <v>198</v>
      </c>
      <c r="C219" s="83">
        <v>77617.48</v>
      </c>
    </row>
    <row r="220" spans="1:3">
      <c r="A220" s="184">
        <v>36505</v>
      </c>
      <c r="B220" s="184" t="s">
        <v>199</v>
      </c>
      <c r="C220" s="83">
        <v>3997942.2099999995</v>
      </c>
    </row>
    <row r="221" spans="1:3">
      <c r="A221" s="184">
        <v>36600</v>
      </c>
      <c r="B221" s="184" t="s">
        <v>200</v>
      </c>
      <c r="C221" s="83">
        <v>1497690.5499999998</v>
      </c>
    </row>
    <row r="222" spans="1:3">
      <c r="A222" s="184">
        <v>36601</v>
      </c>
      <c r="B222" s="184" t="s">
        <v>201</v>
      </c>
      <c r="C222" s="83">
        <v>679026.46000000008</v>
      </c>
    </row>
    <row r="223" spans="1:3">
      <c r="A223" s="184">
        <v>36700</v>
      </c>
      <c r="B223" s="184" t="s">
        <v>202</v>
      </c>
      <c r="C223" s="83">
        <v>17079764.129999999</v>
      </c>
    </row>
    <row r="224" spans="1:3">
      <c r="A224" s="184">
        <v>36701</v>
      </c>
      <c r="B224" s="184" t="s">
        <v>203</v>
      </c>
      <c r="C224" s="83">
        <v>69262.17</v>
      </c>
    </row>
    <row r="225" spans="1:3">
      <c r="A225" s="184">
        <v>36705</v>
      </c>
      <c r="B225" s="184" t="s">
        <v>204</v>
      </c>
      <c r="C225" s="83">
        <v>2007173.5799999998</v>
      </c>
    </row>
    <row r="226" spans="1:3">
      <c r="A226" s="184">
        <v>36800</v>
      </c>
      <c r="B226" s="184" t="s">
        <v>205</v>
      </c>
      <c r="C226" s="83">
        <v>6290074.5699999994</v>
      </c>
    </row>
    <row r="227" spans="1:3">
      <c r="A227" s="184">
        <v>36801</v>
      </c>
      <c r="B227" s="184" t="s">
        <v>460</v>
      </c>
      <c r="C227" s="83"/>
    </row>
    <row r="228" spans="1:3">
      <c r="A228" s="184">
        <v>36802</v>
      </c>
      <c r="B228" s="184" t="s">
        <v>207</v>
      </c>
      <c r="C228" s="83">
        <v>348901.4</v>
      </c>
    </row>
    <row r="229" spans="1:3">
      <c r="A229" s="184">
        <v>36810</v>
      </c>
      <c r="B229" s="184" t="s">
        <v>399</v>
      </c>
      <c r="C229" s="83">
        <v>12019810.690000001</v>
      </c>
    </row>
    <row r="230" spans="1:3">
      <c r="A230" s="184">
        <v>36900</v>
      </c>
      <c r="B230" s="184" t="s">
        <v>209</v>
      </c>
      <c r="C230" s="83">
        <v>1225848</v>
      </c>
    </row>
    <row r="231" spans="1:3">
      <c r="A231" s="184">
        <v>36901</v>
      </c>
      <c r="B231" s="184" t="s">
        <v>210</v>
      </c>
      <c r="C231" s="83">
        <v>480110.73000000004</v>
      </c>
    </row>
    <row r="232" spans="1:3">
      <c r="A232" s="184">
        <v>36905</v>
      </c>
      <c r="B232" s="184" t="s">
        <v>211</v>
      </c>
      <c r="C232" s="83">
        <v>466770.05000000005</v>
      </c>
    </row>
    <row r="233" spans="1:3">
      <c r="A233" s="184">
        <v>37000</v>
      </c>
      <c r="B233" s="184" t="s">
        <v>212</v>
      </c>
      <c r="C233" s="83">
        <v>3875520.87</v>
      </c>
    </row>
    <row r="234" spans="1:3">
      <c r="A234" s="184">
        <v>37001</v>
      </c>
      <c r="B234" s="184" t="s">
        <v>368</v>
      </c>
      <c r="C234" s="83">
        <v>246665.45</v>
      </c>
    </row>
    <row r="235" spans="1:3">
      <c r="A235" s="184">
        <v>37005</v>
      </c>
      <c r="B235" s="184" t="s">
        <v>213</v>
      </c>
      <c r="C235" s="83">
        <v>1100742.2499999998</v>
      </c>
    </row>
    <row r="236" spans="1:3">
      <c r="A236" s="184">
        <v>37100</v>
      </c>
      <c r="B236" s="184" t="s">
        <v>214</v>
      </c>
      <c r="C236" s="83">
        <v>5948745.3299999991</v>
      </c>
    </row>
    <row r="237" spans="1:3">
      <c r="A237" s="184">
        <v>37200</v>
      </c>
      <c r="B237" s="184" t="s">
        <v>215</v>
      </c>
      <c r="C237" s="83">
        <v>1298284.6099999999</v>
      </c>
    </row>
    <row r="238" spans="1:3">
      <c r="A238" s="184">
        <v>37300</v>
      </c>
      <c r="B238" s="184" t="s">
        <v>216</v>
      </c>
      <c r="C238" s="83">
        <v>3341123.8799999994</v>
      </c>
    </row>
    <row r="239" spans="1:3">
      <c r="A239" s="184">
        <v>37301</v>
      </c>
      <c r="B239" s="184" t="s">
        <v>217</v>
      </c>
      <c r="C239" s="83">
        <v>404459.36999999994</v>
      </c>
    </row>
    <row r="240" spans="1:3">
      <c r="A240" s="184">
        <v>37305</v>
      </c>
      <c r="B240" s="184" t="s">
        <v>218</v>
      </c>
      <c r="C240" s="83">
        <v>1030136.3</v>
      </c>
    </row>
    <row r="241" spans="1:3">
      <c r="A241" s="184">
        <v>37400</v>
      </c>
      <c r="B241" s="184" t="s">
        <v>219</v>
      </c>
      <c r="C241" s="83">
        <v>15996736.390000001</v>
      </c>
    </row>
    <row r="242" spans="1:3">
      <c r="A242" s="184">
        <v>37405</v>
      </c>
      <c r="B242" s="184" t="s">
        <v>220</v>
      </c>
      <c r="C242" s="83">
        <v>3545073.05</v>
      </c>
    </row>
    <row r="243" spans="1:3">
      <c r="A243" s="184">
        <v>37500</v>
      </c>
      <c r="B243" s="184" t="s">
        <v>221</v>
      </c>
      <c r="C243" s="83">
        <v>1968157.8899999997</v>
      </c>
    </row>
    <row r="244" spans="1:3">
      <c r="A244" s="184">
        <v>37600</v>
      </c>
      <c r="B244" s="184" t="s">
        <v>222</v>
      </c>
      <c r="C244" s="83">
        <v>10834321.960000003</v>
      </c>
    </row>
    <row r="245" spans="1:3">
      <c r="A245" s="184">
        <v>37601</v>
      </c>
      <c r="B245" s="184" t="s">
        <v>223</v>
      </c>
      <c r="C245" s="83">
        <v>720530.95000000007</v>
      </c>
    </row>
    <row r="246" spans="1:3">
      <c r="A246" s="184">
        <v>37605</v>
      </c>
      <c r="B246" s="184" t="s">
        <v>224</v>
      </c>
      <c r="C246" s="83">
        <v>1361510.19</v>
      </c>
    </row>
    <row r="247" spans="1:3">
      <c r="A247" s="184">
        <v>37610</v>
      </c>
      <c r="B247" s="184" t="s">
        <v>225</v>
      </c>
      <c r="C247" s="83">
        <v>3310586.3800000004</v>
      </c>
    </row>
    <row r="248" spans="1:3">
      <c r="A248" s="184">
        <v>37700</v>
      </c>
      <c r="B248" s="184" t="s">
        <v>226</v>
      </c>
      <c r="C248" s="83">
        <v>4847268.7100000009</v>
      </c>
    </row>
    <row r="249" spans="1:3">
      <c r="A249" s="184">
        <v>37705</v>
      </c>
      <c r="B249" s="184" t="s">
        <v>227</v>
      </c>
      <c r="C249" s="83">
        <v>1495650.8700000003</v>
      </c>
    </row>
    <row r="250" spans="1:3">
      <c r="A250" s="184">
        <v>37800</v>
      </c>
      <c r="B250" s="184" t="s">
        <v>228</v>
      </c>
      <c r="C250" s="83">
        <v>15563324.49</v>
      </c>
    </row>
    <row r="251" spans="1:3">
      <c r="A251" s="184">
        <v>37801</v>
      </c>
      <c r="B251" s="184" t="s">
        <v>229</v>
      </c>
      <c r="C251" s="83">
        <v>105163.55000000002</v>
      </c>
    </row>
    <row r="252" spans="1:3">
      <c r="A252" s="184">
        <v>37805</v>
      </c>
      <c r="B252" s="184" t="s">
        <v>230</v>
      </c>
      <c r="C252" s="83">
        <v>1201696.3000000003</v>
      </c>
    </row>
    <row r="253" spans="1:3">
      <c r="A253" s="184">
        <v>37900</v>
      </c>
      <c r="B253" s="184" t="s">
        <v>231</v>
      </c>
      <c r="C253" s="83">
        <v>7660267.7399999993</v>
      </c>
    </row>
    <row r="254" spans="1:3">
      <c r="A254" s="184">
        <v>37901</v>
      </c>
      <c r="B254" s="184" t="s">
        <v>232</v>
      </c>
      <c r="C254" s="83">
        <v>175127.88</v>
      </c>
    </row>
    <row r="255" spans="1:3">
      <c r="A255" s="184">
        <v>37905</v>
      </c>
      <c r="B255" s="184" t="s">
        <v>233</v>
      </c>
      <c r="C255" s="83">
        <v>1005885.4099999999</v>
      </c>
    </row>
    <row r="256" spans="1:3">
      <c r="A256" s="184">
        <v>38000</v>
      </c>
      <c r="B256" s="184" t="s">
        <v>234</v>
      </c>
      <c r="C256" s="83">
        <v>13032153.210000001</v>
      </c>
    </row>
    <row r="257" spans="1:3">
      <c r="A257" s="184">
        <v>38005</v>
      </c>
      <c r="B257" s="184" t="s">
        <v>235</v>
      </c>
      <c r="C257" s="83">
        <v>2624124.3000000003</v>
      </c>
    </row>
    <row r="258" spans="1:3">
      <c r="A258" s="184">
        <v>38100</v>
      </c>
      <c r="B258" s="184" t="s">
        <v>236</v>
      </c>
      <c r="C258" s="83">
        <v>6073245.0699999994</v>
      </c>
    </row>
    <row r="259" spans="1:3">
      <c r="A259" s="184">
        <v>38105</v>
      </c>
      <c r="B259" s="184" t="s">
        <v>237</v>
      </c>
      <c r="C259" s="83">
        <v>1210148.07</v>
      </c>
    </row>
    <row r="260" spans="1:3">
      <c r="A260" s="184">
        <v>38200</v>
      </c>
      <c r="B260" s="184" t="s">
        <v>238</v>
      </c>
      <c r="C260" s="83">
        <v>5556168.6600000001</v>
      </c>
    </row>
    <row r="261" spans="1:3">
      <c r="A261" s="184">
        <v>38205</v>
      </c>
      <c r="B261" s="184" t="s">
        <v>239</v>
      </c>
      <c r="C261" s="83">
        <v>843530.98999999987</v>
      </c>
    </row>
    <row r="262" spans="1:3">
      <c r="A262" s="184">
        <v>38210</v>
      </c>
      <c r="B262" s="184" t="s">
        <v>240</v>
      </c>
      <c r="C262" s="83">
        <v>2115499.37</v>
      </c>
    </row>
    <row r="263" spans="1:3">
      <c r="A263" s="184">
        <v>38300</v>
      </c>
      <c r="B263" s="184" t="s">
        <v>241</v>
      </c>
      <c r="C263" s="83">
        <v>3897431.2799999993</v>
      </c>
    </row>
    <row r="264" spans="1:3">
      <c r="A264" s="184">
        <v>38400</v>
      </c>
      <c r="B264" s="184" t="s">
        <v>242</v>
      </c>
      <c r="C264" s="83">
        <v>5437762.2699999996</v>
      </c>
    </row>
    <row r="265" spans="1:3">
      <c r="A265" s="184">
        <v>38402</v>
      </c>
      <c r="B265" s="184" t="s">
        <v>243</v>
      </c>
      <c r="C265" s="83">
        <v>353143.11</v>
      </c>
    </row>
    <row r="266" spans="1:3">
      <c r="A266" s="184">
        <v>38405</v>
      </c>
      <c r="B266" s="184" t="s">
        <v>244</v>
      </c>
      <c r="C266" s="83">
        <v>1367615.5100000002</v>
      </c>
    </row>
    <row r="267" spans="1:3">
      <c r="A267" s="184">
        <v>38500</v>
      </c>
      <c r="B267" s="184" t="s">
        <v>245</v>
      </c>
      <c r="C267" s="83">
        <v>4227513.6499999994</v>
      </c>
    </row>
    <row r="268" spans="1:3">
      <c r="A268" s="184">
        <v>38600</v>
      </c>
      <c r="B268" s="184" t="s">
        <v>246</v>
      </c>
      <c r="C268" s="83">
        <v>5435675.1600000001</v>
      </c>
    </row>
    <row r="269" spans="1:3">
      <c r="A269" s="184">
        <v>38601</v>
      </c>
      <c r="B269" s="184" t="s">
        <v>247</v>
      </c>
      <c r="C269" s="83">
        <v>63721.3</v>
      </c>
    </row>
    <row r="270" spans="1:3">
      <c r="A270" s="184">
        <v>38602</v>
      </c>
      <c r="B270" s="184" t="s">
        <v>248</v>
      </c>
      <c r="C270" s="83">
        <v>449875.52999999997</v>
      </c>
    </row>
    <row r="271" spans="1:3">
      <c r="A271" s="184">
        <v>38605</v>
      </c>
      <c r="B271" s="184" t="s">
        <v>249</v>
      </c>
      <c r="C271" s="83">
        <v>1493141.9800000002</v>
      </c>
    </row>
    <row r="272" spans="1:3">
      <c r="A272" s="184">
        <v>38610</v>
      </c>
      <c r="B272" s="184" t="s">
        <v>250</v>
      </c>
      <c r="C272" s="83">
        <v>1202815.53</v>
      </c>
    </row>
    <row r="273" spans="1:3">
      <c r="A273" s="184">
        <v>38620</v>
      </c>
      <c r="B273" s="184" t="s">
        <v>251</v>
      </c>
      <c r="C273" s="83">
        <v>905006.89</v>
      </c>
    </row>
    <row r="274" spans="1:3">
      <c r="A274" s="184">
        <v>38700</v>
      </c>
      <c r="B274" s="184" t="s">
        <v>252</v>
      </c>
      <c r="C274" s="83">
        <v>1575161.92</v>
      </c>
    </row>
    <row r="275" spans="1:3">
      <c r="A275" s="184">
        <v>38701</v>
      </c>
      <c r="B275" s="184" t="s">
        <v>253</v>
      </c>
      <c r="C275" s="83">
        <v>107356.48</v>
      </c>
    </row>
    <row r="276" spans="1:3">
      <c r="A276" s="184">
        <v>38800</v>
      </c>
      <c r="B276" s="184" t="s">
        <v>254</v>
      </c>
      <c r="C276" s="83">
        <v>2764604.2</v>
      </c>
    </row>
    <row r="277" spans="1:3">
      <c r="A277" s="184">
        <v>38801</v>
      </c>
      <c r="B277" s="184" t="s">
        <v>255</v>
      </c>
      <c r="C277" s="83">
        <v>213514.71</v>
      </c>
    </row>
    <row r="278" spans="1:3">
      <c r="A278" s="184">
        <v>38900</v>
      </c>
      <c r="B278" s="184" t="s">
        <v>256</v>
      </c>
      <c r="C278" s="83">
        <v>662492.22</v>
      </c>
    </row>
    <row r="279" spans="1:3">
      <c r="A279" s="184">
        <v>39000</v>
      </c>
      <c r="B279" s="184" t="s">
        <v>257</v>
      </c>
      <c r="C279" s="83">
        <v>28098597.719999999</v>
      </c>
    </row>
    <row r="280" spans="1:3">
      <c r="A280" s="184">
        <v>39100</v>
      </c>
      <c r="B280" s="184" t="s">
        <v>258</v>
      </c>
      <c r="C280" s="83">
        <v>4073298.07</v>
      </c>
    </row>
    <row r="281" spans="1:3">
      <c r="A281" s="184">
        <v>39101</v>
      </c>
      <c r="B281" s="184" t="s">
        <v>259</v>
      </c>
      <c r="C281" s="83">
        <v>479870.03</v>
      </c>
    </row>
    <row r="282" spans="1:3">
      <c r="A282" s="184">
        <v>39105</v>
      </c>
      <c r="B282" s="184" t="s">
        <v>260</v>
      </c>
      <c r="C282" s="83">
        <v>1486482.66</v>
      </c>
    </row>
    <row r="283" spans="1:3">
      <c r="A283" s="184">
        <v>39200</v>
      </c>
      <c r="B283" s="184" t="s">
        <v>400</v>
      </c>
      <c r="C283" s="83">
        <v>117481060.83999999</v>
      </c>
    </row>
    <row r="284" spans="1:3">
      <c r="A284" s="184">
        <v>39201</v>
      </c>
      <c r="B284" s="184" t="s">
        <v>262</v>
      </c>
      <c r="C284" s="83">
        <v>249649.63</v>
      </c>
    </row>
    <row r="285" spans="1:3">
      <c r="A285" s="184">
        <v>39204</v>
      </c>
      <c r="B285" s="184" t="s">
        <v>263</v>
      </c>
      <c r="C285" s="83">
        <v>449859.64999999991</v>
      </c>
    </row>
    <row r="286" spans="1:3">
      <c r="A286" s="184">
        <v>39205</v>
      </c>
      <c r="B286" s="184" t="s">
        <v>264</v>
      </c>
      <c r="C286" s="83">
        <v>10405253.970000001</v>
      </c>
    </row>
    <row r="287" spans="1:3">
      <c r="A287" s="184">
        <v>39208</v>
      </c>
      <c r="B287" s="184" t="s">
        <v>401</v>
      </c>
      <c r="C287" s="83">
        <v>639157.68000000005</v>
      </c>
    </row>
    <row r="288" spans="1:3">
      <c r="A288" s="184">
        <v>39209</v>
      </c>
      <c r="B288" s="184" t="s">
        <v>265</v>
      </c>
      <c r="C288" s="83">
        <v>292446.58</v>
      </c>
    </row>
    <row r="289" spans="1:3">
      <c r="A289" s="151">
        <v>39220</v>
      </c>
      <c r="B289" s="151" t="s">
        <v>539</v>
      </c>
      <c r="C289" s="83">
        <v>115453.33000000002</v>
      </c>
    </row>
    <row r="290" spans="1:3">
      <c r="A290" s="184">
        <v>39300</v>
      </c>
      <c r="B290" s="184" t="s">
        <v>266</v>
      </c>
      <c r="C290" s="83">
        <v>1593294.37</v>
      </c>
    </row>
    <row r="291" spans="1:3">
      <c r="A291" s="184">
        <v>39301</v>
      </c>
      <c r="B291" s="184" t="s">
        <v>267</v>
      </c>
      <c r="C291" s="83">
        <v>59271</v>
      </c>
    </row>
    <row r="292" spans="1:3">
      <c r="A292" s="184">
        <v>39400</v>
      </c>
      <c r="B292" s="184" t="s">
        <v>268</v>
      </c>
      <c r="C292" s="83">
        <v>1171636.6599999999</v>
      </c>
    </row>
    <row r="293" spans="1:3">
      <c r="A293" s="184">
        <v>39401</v>
      </c>
      <c r="B293" s="184" t="s">
        <v>269</v>
      </c>
      <c r="C293" s="83">
        <v>618296.14</v>
      </c>
    </row>
    <row r="294" spans="1:3">
      <c r="A294" s="184">
        <v>39500</v>
      </c>
      <c r="B294" s="184" t="s">
        <v>270</v>
      </c>
      <c r="C294" s="83">
        <v>3724610.2699999991</v>
      </c>
    </row>
    <row r="295" spans="1:3">
      <c r="A295" s="184">
        <v>39501</v>
      </c>
      <c r="B295" s="184" t="s">
        <v>271</v>
      </c>
      <c r="C295" s="83">
        <v>93380.22</v>
      </c>
    </row>
    <row r="296" spans="1:3">
      <c r="A296" s="184">
        <v>39600</v>
      </c>
      <c r="B296" s="184" t="s">
        <v>272</v>
      </c>
      <c r="C296" s="83">
        <v>12300071.399999999</v>
      </c>
    </row>
    <row r="297" spans="1:3">
      <c r="A297" s="184">
        <v>39605</v>
      </c>
      <c r="B297" s="184" t="s">
        <v>273</v>
      </c>
      <c r="C297" s="83">
        <v>1830923.2199999995</v>
      </c>
    </row>
    <row r="298" spans="1:3">
      <c r="A298" s="184">
        <v>39700</v>
      </c>
      <c r="B298" s="184" t="s">
        <v>274</v>
      </c>
      <c r="C298" s="83">
        <v>6596467.7500000019</v>
      </c>
    </row>
    <row r="299" spans="1:3">
      <c r="A299" s="184">
        <v>39703</v>
      </c>
      <c r="B299" s="184" t="s">
        <v>275</v>
      </c>
      <c r="C299" s="83">
        <v>379837.53</v>
      </c>
    </row>
    <row r="300" spans="1:3">
      <c r="A300" s="184">
        <v>39705</v>
      </c>
      <c r="B300" s="184" t="s">
        <v>276</v>
      </c>
      <c r="C300" s="83">
        <v>1741697.49</v>
      </c>
    </row>
    <row r="301" spans="1:3" ht="16.899999999999999" customHeight="1">
      <c r="A301" s="184">
        <v>39800</v>
      </c>
      <c r="B301" s="184" t="s">
        <v>277</v>
      </c>
      <c r="C301" s="83">
        <v>7614122.040000001</v>
      </c>
    </row>
    <row r="302" spans="1:3">
      <c r="A302" s="184">
        <v>39805</v>
      </c>
      <c r="B302" s="184" t="s">
        <v>278</v>
      </c>
      <c r="C302" s="83">
        <v>964938.22000000009</v>
      </c>
    </row>
    <row r="303" spans="1:3">
      <c r="A303" s="184">
        <v>39900</v>
      </c>
      <c r="B303" s="184" t="s">
        <v>279</v>
      </c>
      <c r="C303" s="83">
        <v>3892636.9199999995</v>
      </c>
    </row>
    <row r="304" spans="1:3">
      <c r="A304" s="184">
        <v>51000</v>
      </c>
      <c r="B304" s="184" t="s">
        <v>369</v>
      </c>
      <c r="C304" s="83">
        <v>66431648.689999998</v>
      </c>
    </row>
    <row r="305" spans="1:2">
      <c r="A305" s="184">
        <v>51000.2</v>
      </c>
      <c r="B305" s="184" t="s">
        <v>370</v>
      </c>
    </row>
    <row r="306" spans="1:2">
      <c r="A306" s="184">
        <v>51000.3</v>
      </c>
      <c r="B306" s="184" t="s">
        <v>371</v>
      </c>
    </row>
  </sheetData>
  <sheetProtection password="CEAA" sheet="1" objects="1" scenarios="1"/>
  <pageMargins left="0.7" right="0.7" top="0.75" bottom="0.75" header="0.3" footer="0.3"/>
  <pageSetup orientation="portrait"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4F49AC-C621-4133-87CA-0B03C653FAC1}">
  <dimension ref="A1:E305"/>
  <sheetViews>
    <sheetView workbookViewId="0">
      <selection activeCell="AE211" sqref="AE211"/>
    </sheetView>
  </sheetViews>
  <sheetFormatPr defaultRowHeight="15"/>
  <cols>
    <col min="1" max="1" width="15.7109375" style="184" bestFit="1" customWidth="1"/>
    <col min="2" max="2" width="49.28515625" style="184" bestFit="1" customWidth="1"/>
    <col min="3" max="3" width="23.5703125" style="191" customWidth="1"/>
    <col min="4" max="4" width="9.140625" style="184"/>
    <col min="5" max="5" width="20.85546875" style="184" customWidth="1"/>
    <col min="6" max="16384" width="9.140625" style="184"/>
  </cols>
  <sheetData>
    <row r="1" spans="1:5">
      <c r="C1" s="191">
        <f>SUM(C2:C315)</f>
        <v>1592389730.3300014</v>
      </c>
      <c r="E1" s="83"/>
    </row>
    <row r="2" spans="1:5" ht="30">
      <c r="A2" s="208" t="s">
        <v>386</v>
      </c>
      <c r="B2" s="208" t="s">
        <v>387</v>
      </c>
      <c r="C2" s="235" t="s">
        <v>444</v>
      </c>
    </row>
    <row r="3" spans="1:5">
      <c r="A3" s="209" t="s">
        <v>431</v>
      </c>
      <c r="B3" s="210" t="s">
        <v>430</v>
      </c>
      <c r="C3" s="236">
        <v>0</v>
      </c>
    </row>
    <row r="4" spans="1:5">
      <c r="A4" s="184">
        <v>10200</v>
      </c>
      <c r="B4" s="184" t="s">
        <v>0</v>
      </c>
      <c r="C4" s="191">
        <v>1692672.6600000001</v>
      </c>
    </row>
    <row r="5" spans="1:5">
      <c r="A5" s="184">
        <v>10400</v>
      </c>
      <c r="B5" s="184" t="s">
        <v>1</v>
      </c>
      <c r="C5" s="191">
        <v>5183662.09</v>
      </c>
    </row>
    <row r="6" spans="1:5">
      <c r="A6" s="184">
        <v>10500</v>
      </c>
      <c r="B6" s="184" t="s">
        <v>2</v>
      </c>
      <c r="C6" s="191">
        <v>1202787.7300000002</v>
      </c>
    </row>
    <row r="7" spans="1:5">
      <c r="A7" s="184">
        <v>10700</v>
      </c>
      <c r="B7" s="184" t="s">
        <v>388</v>
      </c>
      <c r="C7" s="191">
        <v>8416506.4400000013</v>
      </c>
    </row>
    <row r="8" spans="1:5">
      <c r="A8" s="184">
        <v>10800</v>
      </c>
      <c r="B8" s="184" t="s">
        <v>4</v>
      </c>
      <c r="C8" s="191">
        <v>34867723.050000004</v>
      </c>
    </row>
    <row r="9" spans="1:5">
      <c r="A9" s="184">
        <v>10850</v>
      </c>
      <c r="B9" s="184" t="s">
        <v>5</v>
      </c>
      <c r="C9" s="191">
        <v>392120.53</v>
      </c>
    </row>
    <row r="10" spans="1:5">
      <c r="A10" s="184">
        <v>10900</v>
      </c>
      <c r="B10" s="184" t="s">
        <v>6</v>
      </c>
      <c r="C10" s="191">
        <v>3139549.79</v>
      </c>
    </row>
    <row r="11" spans="1:5">
      <c r="A11" s="184">
        <v>10910</v>
      </c>
      <c r="B11" s="184" t="s">
        <v>7</v>
      </c>
      <c r="C11" s="191">
        <v>489718.42</v>
      </c>
    </row>
    <row r="12" spans="1:5">
      <c r="A12" s="184">
        <v>10930</v>
      </c>
      <c r="B12" s="184" t="s">
        <v>8</v>
      </c>
      <c r="C12" s="191">
        <v>5225498.79</v>
      </c>
    </row>
    <row r="13" spans="1:5">
      <c r="A13" s="184">
        <v>10940</v>
      </c>
      <c r="B13" s="184" t="s">
        <v>9</v>
      </c>
      <c r="C13" s="191">
        <v>1285927.92</v>
      </c>
    </row>
    <row r="14" spans="1:5">
      <c r="A14" s="184">
        <v>10950</v>
      </c>
      <c r="B14" s="184" t="s">
        <v>10</v>
      </c>
      <c r="C14" s="191">
        <v>1129182.78</v>
      </c>
    </row>
    <row r="15" spans="1:5">
      <c r="A15" s="184">
        <v>11050</v>
      </c>
      <c r="B15" s="184" t="s">
        <v>434</v>
      </c>
      <c r="C15" s="191">
        <v>458025.49</v>
      </c>
    </row>
    <row r="16" spans="1:5">
      <c r="A16" s="184">
        <v>11300</v>
      </c>
      <c r="B16" s="184" t="s">
        <v>435</v>
      </c>
      <c r="C16" s="191">
        <v>8790818.0299999975</v>
      </c>
    </row>
    <row r="17" spans="1:3">
      <c r="A17" s="184">
        <v>11310</v>
      </c>
      <c r="B17" s="184" t="s">
        <v>12</v>
      </c>
      <c r="C17" s="191">
        <v>952807.18</v>
      </c>
    </row>
    <row r="18" spans="1:3">
      <c r="A18" s="184">
        <v>11600</v>
      </c>
      <c r="B18" s="184" t="s">
        <v>13</v>
      </c>
      <c r="C18" s="191">
        <v>3408232.1499999994</v>
      </c>
    </row>
    <row r="19" spans="1:3">
      <c r="A19" s="184">
        <v>11900</v>
      </c>
      <c r="B19" s="184" t="s">
        <v>14</v>
      </c>
      <c r="C19" s="191">
        <v>361237.72</v>
      </c>
    </row>
    <row r="20" spans="1:3">
      <c r="A20" s="184">
        <v>12100</v>
      </c>
      <c r="B20" s="184" t="s">
        <v>15</v>
      </c>
      <c r="C20" s="191">
        <v>422225.01</v>
      </c>
    </row>
    <row r="21" spans="1:3">
      <c r="A21" s="184">
        <v>12150</v>
      </c>
      <c r="B21" s="184" t="s">
        <v>16</v>
      </c>
      <c r="C21" s="191">
        <v>63168.869999999995</v>
      </c>
    </row>
    <row r="22" spans="1:3">
      <c r="A22" s="184">
        <v>12160</v>
      </c>
      <c r="B22" s="184" t="s">
        <v>17</v>
      </c>
      <c r="C22" s="191">
        <v>3391841.4699999997</v>
      </c>
    </row>
    <row r="23" spans="1:3">
      <c r="A23" s="213" t="s">
        <v>451</v>
      </c>
      <c r="B23" s="193" t="s">
        <v>380</v>
      </c>
      <c r="C23" s="191">
        <v>0</v>
      </c>
    </row>
    <row r="24" spans="1:3">
      <c r="A24" s="184">
        <v>12220</v>
      </c>
      <c r="B24" s="184" t="s">
        <v>437</v>
      </c>
      <c r="C24" s="191">
        <v>85724029.099999994</v>
      </c>
    </row>
    <row r="25" spans="1:3">
      <c r="A25" s="184">
        <v>12510</v>
      </c>
      <c r="B25" s="184" t="s">
        <v>19</v>
      </c>
      <c r="C25" s="191">
        <v>9368925.2299999986</v>
      </c>
    </row>
    <row r="26" spans="1:3">
      <c r="A26" s="184">
        <v>12600</v>
      </c>
      <c r="B26" s="184" t="s">
        <v>20</v>
      </c>
      <c r="C26" s="191">
        <v>3448104.2600000002</v>
      </c>
    </row>
    <row r="27" spans="1:3">
      <c r="A27" s="184">
        <v>12700</v>
      </c>
      <c r="B27" s="184" t="s">
        <v>21</v>
      </c>
      <c r="C27" s="191">
        <v>2179758.0900000003</v>
      </c>
    </row>
    <row r="28" spans="1:3">
      <c r="A28" s="184">
        <v>13500</v>
      </c>
      <c r="B28" s="184" t="s">
        <v>22</v>
      </c>
      <c r="C28" s="191">
        <v>7772993.04</v>
      </c>
    </row>
    <row r="29" spans="1:3">
      <c r="A29" s="184">
        <v>13700</v>
      </c>
      <c r="B29" s="184" t="s">
        <v>23</v>
      </c>
      <c r="C29" s="191">
        <v>920370.6399999999</v>
      </c>
    </row>
    <row r="30" spans="1:3">
      <c r="A30" s="184">
        <v>14200</v>
      </c>
      <c r="B30" s="184" t="s">
        <v>282</v>
      </c>
      <c r="C30" s="191">
        <v>0</v>
      </c>
    </row>
    <row r="31" spans="1:3">
      <c r="A31" s="184">
        <v>14300</v>
      </c>
      <c r="B31" s="184" t="s">
        <v>24</v>
      </c>
      <c r="C31" s="191">
        <f>2844458.71-C32</f>
        <v>2539579.71</v>
      </c>
    </row>
    <row r="32" spans="1:3">
      <c r="A32" s="184">
        <v>14300.2</v>
      </c>
      <c r="B32" s="184" t="s">
        <v>365</v>
      </c>
      <c r="C32" s="191">
        <v>304879</v>
      </c>
    </row>
    <row r="33" spans="1:3">
      <c r="A33" s="184">
        <v>18400</v>
      </c>
      <c r="B33" s="184" t="s">
        <v>389</v>
      </c>
      <c r="C33" s="191">
        <v>9723142.4199999999</v>
      </c>
    </row>
    <row r="34" spans="1:3">
      <c r="A34" s="184">
        <v>18600</v>
      </c>
      <c r="B34" s="184" t="s">
        <v>26</v>
      </c>
      <c r="C34" s="191">
        <v>28051.3</v>
      </c>
    </row>
    <row r="35" spans="1:3">
      <c r="A35" s="184">
        <v>18640</v>
      </c>
      <c r="B35" s="184" t="s">
        <v>27</v>
      </c>
      <c r="C35" s="3">
        <v>3339.920000000001</v>
      </c>
    </row>
    <row r="36" spans="1:3">
      <c r="A36" s="184">
        <v>18670</v>
      </c>
      <c r="B36" s="184" t="s">
        <v>283</v>
      </c>
      <c r="C36" s="3">
        <v>0</v>
      </c>
    </row>
    <row r="37" spans="1:3">
      <c r="A37" s="184">
        <v>18690</v>
      </c>
      <c r="B37" s="184" t="s">
        <v>28</v>
      </c>
      <c r="C37" s="191">
        <v>0</v>
      </c>
    </row>
    <row r="38" spans="1:3">
      <c r="A38" s="184">
        <v>18740</v>
      </c>
      <c r="B38" s="184" t="s">
        <v>29</v>
      </c>
      <c r="C38" s="191">
        <v>14353.410000000002</v>
      </c>
    </row>
    <row r="39" spans="1:3">
      <c r="A39" s="184">
        <v>18780</v>
      </c>
      <c r="B39" s="184" t="s">
        <v>438</v>
      </c>
      <c r="C39" s="191">
        <v>30444.449999999997</v>
      </c>
    </row>
    <row r="40" spans="1:3">
      <c r="A40" s="184">
        <v>19005</v>
      </c>
      <c r="B40" s="184" t="s">
        <v>31</v>
      </c>
      <c r="C40" s="191">
        <v>1560045.69</v>
      </c>
    </row>
    <row r="41" spans="1:3">
      <c r="A41" s="184">
        <v>19100</v>
      </c>
      <c r="B41" s="184" t="s">
        <v>32</v>
      </c>
      <c r="C41" s="191">
        <v>116171266.56999999</v>
      </c>
    </row>
    <row r="42" spans="1:3">
      <c r="A42" s="184">
        <v>20100</v>
      </c>
      <c r="B42" s="184" t="s">
        <v>33</v>
      </c>
      <c r="C42" s="191">
        <v>10151637.640000001</v>
      </c>
    </row>
    <row r="43" spans="1:3">
      <c r="A43" s="184">
        <v>20200</v>
      </c>
      <c r="B43" s="184" t="s">
        <v>34</v>
      </c>
      <c r="C43" s="191">
        <v>1519944.4600000002</v>
      </c>
    </row>
    <row r="44" spans="1:3">
      <c r="A44" s="184">
        <v>20300</v>
      </c>
      <c r="B44" s="184" t="s">
        <v>35</v>
      </c>
      <c r="C44" s="191">
        <v>22341664.629999999</v>
      </c>
    </row>
    <row r="45" spans="1:3">
      <c r="A45" s="184">
        <v>20400</v>
      </c>
      <c r="B45" s="184" t="s">
        <v>36</v>
      </c>
      <c r="C45" s="191">
        <v>1790390.15</v>
      </c>
    </row>
    <row r="46" spans="1:3">
      <c r="A46" s="184">
        <v>20600</v>
      </c>
      <c r="B46" s="184" t="s">
        <v>37</v>
      </c>
      <c r="C46" s="191">
        <v>3620896.6100000003</v>
      </c>
    </row>
    <row r="47" spans="1:3">
      <c r="A47" s="184">
        <v>20700</v>
      </c>
      <c r="B47" s="184" t="s">
        <v>38</v>
      </c>
      <c r="C47" s="191">
        <v>7470953.2000000002</v>
      </c>
    </row>
    <row r="48" spans="1:3">
      <c r="A48" s="184">
        <v>20800</v>
      </c>
      <c r="B48" s="184" t="s">
        <v>39</v>
      </c>
      <c r="C48" s="191">
        <v>6088310.1900000013</v>
      </c>
    </row>
    <row r="49" spans="1:5">
      <c r="A49" s="184">
        <v>20900</v>
      </c>
      <c r="B49" s="184" t="s">
        <v>40</v>
      </c>
      <c r="C49" s="191">
        <v>8866979.0499999989</v>
      </c>
    </row>
    <row r="50" spans="1:5">
      <c r="A50" s="184">
        <v>21200</v>
      </c>
      <c r="B50" s="184" t="s">
        <v>41</v>
      </c>
      <c r="C50" s="191">
        <v>3039923.1999999997</v>
      </c>
    </row>
    <row r="51" spans="1:5">
      <c r="A51" s="184">
        <v>21300</v>
      </c>
      <c r="B51" s="184" t="s">
        <v>42</v>
      </c>
      <c r="C51" s="191">
        <v>36047714.24000001</v>
      </c>
    </row>
    <row r="52" spans="1:5">
      <c r="A52" s="184">
        <v>21520</v>
      </c>
      <c r="B52" s="184" t="s">
        <v>390</v>
      </c>
      <c r="C52" s="191">
        <v>52618283.120000005</v>
      </c>
    </row>
    <row r="53" spans="1:5">
      <c r="A53" s="184">
        <v>21525</v>
      </c>
      <c r="B53" s="184" t="s">
        <v>44</v>
      </c>
      <c r="C53" s="191">
        <f>2253392.76-C54</f>
        <v>1999806.7599999998</v>
      </c>
      <c r="E53" s="83"/>
    </row>
    <row r="54" spans="1:5">
      <c r="A54" s="184">
        <v>21525.200000000001</v>
      </c>
      <c r="B54" s="184" t="s">
        <v>367</v>
      </c>
      <c r="C54" s="191">
        <v>253586</v>
      </c>
    </row>
    <row r="55" spans="1:5">
      <c r="A55" s="184">
        <v>21550</v>
      </c>
      <c r="B55" s="184" t="s">
        <v>45</v>
      </c>
      <c r="C55" s="191">
        <v>57905226.019999996</v>
      </c>
    </row>
    <row r="56" spans="1:5">
      <c r="A56" s="184">
        <v>21570</v>
      </c>
      <c r="B56" s="184" t="s">
        <v>46</v>
      </c>
      <c r="C56" s="191">
        <v>315916.30999999994</v>
      </c>
    </row>
    <row r="57" spans="1:5">
      <c r="A57" s="184">
        <v>21800</v>
      </c>
      <c r="B57" s="184" t="s">
        <v>47</v>
      </c>
      <c r="C57" s="191">
        <v>5169608.71</v>
      </c>
    </row>
    <row r="58" spans="1:5">
      <c r="A58" s="184">
        <v>21900</v>
      </c>
      <c r="B58" s="184" t="s">
        <v>48</v>
      </c>
      <c r="C58" s="191">
        <v>3951749.71</v>
      </c>
    </row>
    <row r="59" spans="1:5">
      <c r="A59" s="184">
        <v>22000</v>
      </c>
      <c r="B59" s="184" t="s">
        <v>49</v>
      </c>
      <c r="C59" s="191">
        <v>6756851.9800000014</v>
      </c>
    </row>
    <row r="60" spans="1:5">
      <c r="A60" s="184">
        <v>23000</v>
      </c>
      <c r="B60" s="184" t="s">
        <v>50</v>
      </c>
      <c r="C60" s="191">
        <v>2057657.9400000002</v>
      </c>
    </row>
    <row r="61" spans="1:5">
      <c r="A61" s="184">
        <v>23100</v>
      </c>
      <c r="B61" s="184" t="s">
        <v>51</v>
      </c>
      <c r="C61" s="191">
        <v>12308972.060000001</v>
      </c>
    </row>
    <row r="62" spans="1:5">
      <c r="A62" s="184">
        <v>23200</v>
      </c>
      <c r="B62" s="184" t="s">
        <v>52</v>
      </c>
      <c r="C62" s="191">
        <v>6706515.7000000011</v>
      </c>
    </row>
    <row r="63" spans="1:5">
      <c r="A63" s="184">
        <v>30000</v>
      </c>
      <c r="B63" s="184" t="s">
        <v>53</v>
      </c>
      <c r="C63" s="191">
        <v>1486882.4</v>
      </c>
    </row>
    <row r="64" spans="1:5">
      <c r="A64" s="184">
        <v>30100</v>
      </c>
      <c r="B64" s="184" t="s">
        <v>54</v>
      </c>
      <c r="C64" s="191">
        <v>12601791.999999998</v>
      </c>
    </row>
    <row r="65" spans="1:3">
      <c r="A65" s="184">
        <v>30102</v>
      </c>
      <c r="B65" s="184" t="s">
        <v>55</v>
      </c>
      <c r="C65" s="191">
        <v>231393.65999999997</v>
      </c>
    </row>
    <row r="66" spans="1:3">
      <c r="A66" s="184">
        <v>30103</v>
      </c>
      <c r="B66" s="184" t="s">
        <v>56</v>
      </c>
      <c r="C66" s="191">
        <v>300250.04000000004</v>
      </c>
    </row>
    <row r="67" spans="1:3">
      <c r="A67" s="184">
        <v>30104</v>
      </c>
      <c r="B67" s="184" t="s">
        <v>57</v>
      </c>
      <c r="C67" s="191">
        <v>156217.21000000005</v>
      </c>
    </row>
    <row r="68" spans="1:3">
      <c r="A68" s="184">
        <v>30105</v>
      </c>
      <c r="B68" s="184" t="s">
        <v>58</v>
      </c>
      <c r="C68" s="191">
        <v>1511208.12</v>
      </c>
    </row>
    <row r="69" spans="1:3">
      <c r="A69" s="184">
        <v>30200</v>
      </c>
      <c r="B69" s="184" t="s">
        <v>59</v>
      </c>
      <c r="C69" s="191">
        <v>3032922.4899999998</v>
      </c>
    </row>
    <row r="70" spans="1:3">
      <c r="A70" s="184">
        <v>30300</v>
      </c>
      <c r="B70" s="184" t="s">
        <v>60</v>
      </c>
      <c r="C70" s="191">
        <v>992451.39999999991</v>
      </c>
    </row>
    <row r="71" spans="1:3">
      <c r="A71" s="184">
        <v>30400</v>
      </c>
      <c r="B71" s="184" t="s">
        <v>61</v>
      </c>
      <c r="C71" s="191">
        <v>1793474.38</v>
      </c>
    </row>
    <row r="72" spans="1:3">
      <c r="A72" s="184">
        <v>30405</v>
      </c>
      <c r="B72" s="184" t="s">
        <v>62</v>
      </c>
      <c r="C72" s="191">
        <v>1170377.58</v>
      </c>
    </row>
    <row r="73" spans="1:3">
      <c r="A73" s="184">
        <v>30500</v>
      </c>
      <c r="B73" s="184" t="s">
        <v>63</v>
      </c>
      <c r="C73" s="191">
        <v>1988742.3299999998</v>
      </c>
    </row>
    <row r="74" spans="1:3">
      <c r="A74" s="184">
        <v>30600</v>
      </c>
      <c r="B74" s="184" t="s">
        <v>64</v>
      </c>
      <c r="C74" s="191">
        <v>1502557.0699999998</v>
      </c>
    </row>
    <row r="75" spans="1:3">
      <c r="A75" s="184">
        <v>30601</v>
      </c>
      <c r="B75" s="184" t="s">
        <v>65</v>
      </c>
      <c r="C75" s="191">
        <v>33484.15</v>
      </c>
    </row>
    <row r="76" spans="1:3">
      <c r="A76" s="184">
        <v>30700</v>
      </c>
      <c r="B76" s="184" t="s">
        <v>66</v>
      </c>
      <c r="C76" s="191">
        <v>4004376.2599999993</v>
      </c>
    </row>
    <row r="77" spans="1:3">
      <c r="A77" s="184">
        <v>30705</v>
      </c>
      <c r="B77" s="184" t="s">
        <v>67</v>
      </c>
      <c r="C77" s="191">
        <v>756864.34</v>
      </c>
    </row>
    <row r="78" spans="1:3">
      <c r="A78" s="184">
        <v>30800</v>
      </c>
      <c r="B78" s="184" t="s">
        <v>68</v>
      </c>
      <c r="C78" s="191">
        <v>1436453.12</v>
      </c>
    </row>
    <row r="79" spans="1:3">
      <c r="A79" s="184">
        <v>30900</v>
      </c>
      <c r="B79" s="184" t="s">
        <v>69</v>
      </c>
      <c r="C79" s="191">
        <v>2743957.71</v>
      </c>
    </row>
    <row r="80" spans="1:3">
      <c r="A80" s="184">
        <v>30905</v>
      </c>
      <c r="B80" s="184" t="s">
        <v>70</v>
      </c>
      <c r="C80" s="191">
        <v>640966.24</v>
      </c>
    </row>
    <row r="81" spans="1:3">
      <c r="A81" s="184">
        <v>31000</v>
      </c>
      <c r="B81" s="184" t="s">
        <v>71</v>
      </c>
      <c r="C81" s="191">
        <v>7635491.8499999996</v>
      </c>
    </row>
    <row r="82" spans="1:3">
      <c r="A82" s="184">
        <v>31005</v>
      </c>
      <c r="B82" s="184" t="s">
        <v>72</v>
      </c>
      <c r="C82" s="191">
        <v>818472.04</v>
      </c>
    </row>
    <row r="83" spans="1:3">
      <c r="A83" s="184">
        <v>31100</v>
      </c>
      <c r="B83" s="184" t="s">
        <v>73</v>
      </c>
      <c r="C83" s="191">
        <v>15565065.82</v>
      </c>
    </row>
    <row r="84" spans="1:3">
      <c r="A84" s="184">
        <v>31101</v>
      </c>
      <c r="B84" s="184" t="s">
        <v>74</v>
      </c>
      <c r="C84" s="191">
        <v>87618.76999999999</v>
      </c>
    </row>
    <row r="85" spans="1:3">
      <c r="A85" s="184">
        <v>31102</v>
      </c>
      <c r="B85" s="184" t="s">
        <v>75</v>
      </c>
      <c r="C85" s="191">
        <v>231711.5</v>
      </c>
    </row>
    <row r="86" spans="1:3">
      <c r="A86" s="184">
        <v>31105</v>
      </c>
      <c r="B86" s="184" t="s">
        <v>76</v>
      </c>
      <c r="C86" s="191">
        <v>2625604.69</v>
      </c>
    </row>
    <row r="87" spans="1:3">
      <c r="A87" s="184">
        <v>31110</v>
      </c>
      <c r="B87" s="184" t="s">
        <v>77</v>
      </c>
      <c r="C87" s="191">
        <v>3521399.72</v>
      </c>
    </row>
    <row r="88" spans="1:3">
      <c r="A88" s="184">
        <v>31200</v>
      </c>
      <c r="B88" s="184" t="s">
        <v>78</v>
      </c>
      <c r="C88" s="191">
        <v>6890770.0099999998</v>
      </c>
    </row>
    <row r="89" spans="1:3">
      <c r="A89" s="184">
        <v>31205</v>
      </c>
      <c r="B89" s="184" t="s">
        <v>79</v>
      </c>
      <c r="C89" s="191">
        <v>922753.96</v>
      </c>
    </row>
    <row r="90" spans="1:3">
      <c r="A90" s="184">
        <v>31300</v>
      </c>
      <c r="B90" s="184" t="s">
        <v>80</v>
      </c>
      <c r="C90" s="191">
        <v>17757020.77</v>
      </c>
    </row>
    <row r="91" spans="1:3">
      <c r="A91" s="184">
        <v>31301</v>
      </c>
      <c r="B91" s="184" t="s">
        <v>81</v>
      </c>
      <c r="C91" s="191">
        <v>353671.9</v>
      </c>
    </row>
    <row r="92" spans="1:3">
      <c r="A92" s="184">
        <v>31320</v>
      </c>
      <c r="B92" s="184" t="s">
        <v>82</v>
      </c>
      <c r="C92" s="191">
        <v>3162216.51</v>
      </c>
    </row>
    <row r="93" spans="1:3">
      <c r="A93" s="184">
        <v>31400</v>
      </c>
      <c r="B93" s="184" t="s">
        <v>83</v>
      </c>
      <c r="C93" s="191">
        <v>7271181.8599999994</v>
      </c>
    </row>
    <row r="94" spans="1:3">
      <c r="A94" s="184">
        <v>31405</v>
      </c>
      <c r="B94" s="184" t="s">
        <v>84</v>
      </c>
      <c r="C94" s="191">
        <v>1639692.49</v>
      </c>
    </row>
    <row r="95" spans="1:3">
      <c r="A95" s="184">
        <v>31500</v>
      </c>
      <c r="B95" s="184" t="s">
        <v>85</v>
      </c>
      <c r="C95" s="191">
        <v>1163491.2200000002</v>
      </c>
    </row>
    <row r="96" spans="1:3">
      <c r="A96" s="184">
        <v>31600</v>
      </c>
      <c r="B96" s="184" t="s">
        <v>86</v>
      </c>
      <c r="C96" s="191">
        <v>5062724.8500000006</v>
      </c>
    </row>
    <row r="97" spans="1:3">
      <c r="A97" s="184">
        <v>31601</v>
      </c>
      <c r="B97" s="184" t="s">
        <v>461</v>
      </c>
      <c r="C97" s="191">
        <v>0</v>
      </c>
    </row>
    <row r="98" spans="1:3">
      <c r="A98" s="184">
        <v>31605</v>
      </c>
      <c r="B98" s="184" t="s">
        <v>87</v>
      </c>
      <c r="C98" s="191">
        <v>822925.29</v>
      </c>
    </row>
    <row r="99" spans="1:3">
      <c r="A99" s="184">
        <v>31700</v>
      </c>
      <c r="B99" s="184" t="s">
        <v>88</v>
      </c>
      <c r="C99" s="191">
        <v>1630016.76</v>
      </c>
    </row>
    <row r="100" spans="1:3">
      <c r="A100" s="184">
        <v>31800</v>
      </c>
      <c r="B100" s="184" t="s">
        <v>89</v>
      </c>
      <c r="C100" s="191">
        <v>9034559.3500000015</v>
      </c>
    </row>
    <row r="101" spans="1:3">
      <c r="A101" s="184">
        <v>31805</v>
      </c>
      <c r="B101" s="184" t="s">
        <v>90</v>
      </c>
      <c r="C101" s="191">
        <v>2007237.0999999999</v>
      </c>
    </row>
    <row r="102" spans="1:3">
      <c r="A102" s="184">
        <v>31810</v>
      </c>
      <c r="B102" s="184" t="s">
        <v>91</v>
      </c>
      <c r="C102" s="191">
        <v>2358064.0900000003</v>
      </c>
    </row>
    <row r="103" spans="1:3">
      <c r="A103" s="184">
        <v>31820</v>
      </c>
      <c r="B103" s="184" t="s">
        <v>92</v>
      </c>
      <c r="C103" s="191">
        <v>1907625.7</v>
      </c>
    </row>
    <row r="104" spans="1:3">
      <c r="A104" s="184">
        <v>31900</v>
      </c>
      <c r="B104" s="184" t="s">
        <v>93</v>
      </c>
      <c r="C104" s="191">
        <v>5543920.2799999993</v>
      </c>
    </row>
    <row r="105" spans="1:3">
      <c r="A105" s="184">
        <v>32000</v>
      </c>
      <c r="B105" s="184" t="s">
        <v>94</v>
      </c>
      <c r="C105" s="191">
        <v>2268964.9699999997</v>
      </c>
    </row>
    <row r="106" spans="1:3">
      <c r="A106" s="184">
        <v>32005</v>
      </c>
      <c r="B106" s="184" t="s">
        <v>95</v>
      </c>
      <c r="C106" s="191">
        <v>541676.51</v>
      </c>
    </row>
    <row r="107" spans="1:3">
      <c r="A107" s="184">
        <v>32100</v>
      </c>
      <c r="B107" s="184" t="s">
        <v>96</v>
      </c>
      <c r="C107" s="191">
        <v>1374211.93</v>
      </c>
    </row>
    <row r="108" spans="1:3">
      <c r="A108" s="184">
        <v>32200</v>
      </c>
      <c r="B108" s="184" t="s">
        <v>97</v>
      </c>
      <c r="C108" s="191">
        <v>884452.08000000007</v>
      </c>
    </row>
    <row r="109" spans="1:3">
      <c r="A109" s="184">
        <v>32300</v>
      </c>
      <c r="B109" s="184" t="s">
        <v>98</v>
      </c>
      <c r="C109" s="191">
        <v>9198230.4500000011</v>
      </c>
    </row>
    <row r="110" spans="1:3">
      <c r="A110" s="184">
        <v>32305</v>
      </c>
      <c r="B110" s="184" t="s">
        <v>391</v>
      </c>
      <c r="C110" s="191">
        <v>1055696.93</v>
      </c>
    </row>
    <row r="111" spans="1:3">
      <c r="A111" s="184">
        <v>32400</v>
      </c>
      <c r="B111" s="184" t="s">
        <v>100</v>
      </c>
      <c r="C111" s="191">
        <v>3509484.03</v>
      </c>
    </row>
    <row r="112" spans="1:3">
      <c r="A112" s="184">
        <v>32405</v>
      </c>
      <c r="B112" s="184" t="s">
        <v>101</v>
      </c>
      <c r="C112" s="191">
        <v>967902.53999999992</v>
      </c>
    </row>
    <row r="113" spans="1:3">
      <c r="A113" s="184">
        <v>32410</v>
      </c>
      <c r="B113" s="184" t="s">
        <v>102</v>
      </c>
      <c r="C113" s="191">
        <v>1406061.3900000001</v>
      </c>
    </row>
    <row r="114" spans="1:3">
      <c r="A114" s="184">
        <v>32420</v>
      </c>
      <c r="B114" s="184" t="s">
        <v>462</v>
      </c>
      <c r="C114" s="191">
        <v>0</v>
      </c>
    </row>
    <row r="115" spans="1:3">
      <c r="A115" s="184">
        <v>32500</v>
      </c>
      <c r="B115" s="184" t="s">
        <v>392</v>
      </c>
      <c r="C115" s="191">
        <v>7548070.2400000002</v>
      </c>
    </row>
    <row r="116" spans="1:3">
      <c r="A116" s="184">
        <v>32505</v>
      </c>
      <c r="B116" s="184" t="s">
        <v>105</v>
      </c>
      <c r="C116" s="191">
        <v>1239246.02</v>
      </c>
    </row>
    <row r="117" spans="1:3">
      <c r="A117" s="184">
        <v>32600</v>
      </c>
      <c r="B117" s="184" t="s">
        <v>106</v>
      </c>
      <c r="C117" s="191">
        <v>27386804.080000006</v>
      </c>
    </row>
    <row r="118" spans="1:3">
      <c r="A118" s="184">
        <v>32605</v>
      </c>
      <c r="B118" s="184" t="s">
        <v>107</v>
      </c>
      <c r="C118" s="191">
        <v>4369440</v>
      </c>
    </row>
    <row r="119" spans="1:3">
      <c r="A119" s="184">
        <v>32700</v>
      </c>
      <c r="B119" s="184" t="s">
        <v>108</v>
      </c>
      <c r="C119" s="191">
        <v>2511603.84</v>
      </c>
    </row>
    <row r="120" spans="1:3">
      <c r="A120" s="184">
        <v>32800</v>
      </c>
      <c r="B120" s="184" t="s">
        <v>109</v>
      </c>
      <c r="C120" s="191">
        <v>3753142.9599999995</v>
      </c>
    </row>
    <row r="121" spans="1:3">
      <c r="A121" s="184">
        <v>32900</v>
      </c>
      <c r="B121" s="184" t="s">
        <v>110</v>
      </c>
      <c r="C121" s="191">
        <v>10109093.439999999</v>
      </c>
    </row>
    <row r="122" spans="1:3">
      <c r="A122" s="184">
        <v>32901</v>
      </c>
      <c r="B122" s="184" t="s">
        <v>393</v>
      </c>
      <c r="C122" s="191">
        <v>221897.69999999998</v>
      </c>
    </row>
    <row r="123" spans="1:3">
      <c r="A123" s="184">
        <v>32905</v>
      </c>
      <c r="B123" s="184" t="s">
        <v>111</v>
      </c>
      <c r="C123" s="191">
        <v>1577053.85</v>
      </c>
    </row>
    <row r="124" spans="1:3">
      <c r="A124" s="184">
        <v>32910</v>
      </c>
      <c r="B124" s="184" t="s">
        <v>112</v>
      </c>
      <c r="C124" s="191">
        <v>1990879.9399999997</v>
      </c>
    </row>
    <row r="125" spans="1:3">
      <c r="A125" s="184">
        <v>32920</v>
      </c>
      <c r="B125" s="184" t="s">
        <v>113</v>
      </c>
      <c r="C125" s="191">
        <v>1571808.9100000004</v>
      </c>
    </row>
    <row r="126" spans="1:3">
      <c r="A126" s="184">
        <v>33000</v>
      </c>
      <c r="B126" s="184" t="s">
        <v>114</v>
      </c>
      <c r="C126" s="191">
        <v>3743565.7699999996</v>
      </c>
    </row>
    <row r="127" spans="1:3">
      <c r="A127" s="184">
        <v>33001</v>
      </c>
      <c r="B127" s="184" t="s">
        <v>115</v>
      </c>
      <c r="C127" s="191">
        <v>97035.36</v>
      </c>
    </row>
    <row r="128" spans="1:3">
      <c r="A128" s="184">
        <v>33027</v>
      </c>
      <c r="B128" s="184" t="s">
        <v>116</v>
      </c>
      <c r="C128" s="191">
        <v>403774.12999999995</v>
      </c>
    </row>
    <row r="129" spans="1:3">
      <c r="A129" s="184">
        <v>33100</v>
      </c>
      <c r="B129" s="184" t="s">
        <v>117</v>
      </c>
      <c r="C129" s="191">
        <v>5446618.1599999992</v>
      </c>
    </row>
    <row r="130" spans="1:3">
      <c r="A130" s="184">
        <v>33105</v>
      </c>
      <c r="B130" s="184" t="s">
        <v>118</v>
      </c>
      <c r="C130" s="191">
        <v>641740.06000000006</v>
      </c>
    </row>
    <row r="131" spans="1:3">
      <c r="A131" s="184">
        <v>33200</v>
      </c>
      <c r="B131" s="184" t="s">
        <v>119</v>
      </c>
      <c r="C131" s="191">
        <v>22995671.690000001</v>
      </c>
    </row>
    <row r="132" spans="1:3">
      <c r="A132" s="184">
        <v>33202</v>
      </c>
      <c r="B132" s="184" t="s">
        <v>120</v>
      </c>
      <c r="C132" s="191">
        <v>336555.92</v>
      </c>
    </row>
    <row r="133" spans="1:3">
      <c r="A133" s="184">
        <v>33203</v>
      </c>
      <c r="B133" s="184" t="s">
        <v>121</v>
      </c>
      <c r="C133" s="191">
        <v>170614.56</v>
      </c>
    </row>
    <row r="134" spans="1:3">
      <c r="A134" s="184">
        <v>33204</v>
      </c>
      <c r="B134" s="184" t="s">
        <v>122</v>
      </c>
      <c r="C134" s="191">
        <v>538293.79</v>
      </c>
    </row>
    <row r="135" spans="1:3">
      <c r="A135" s="184">
        <v>33205</v>
      </c>
      <c r="B135" s="184" t="s">
        <v>123</v>
      </c>
      <c r="C135" s="191">
        <v>2042301.0100000005</v>
      </c>
    </row>
    <row r="136" spans="1:3">
      <c r="A136" s="184">
        <v>33206</v>
      </c>
      <c r="B136" s="184" t="s">
        <v>124</v>
      </c>
      <c r="C136" s="191">
        <v>183832.70999999993</v>
      </c>
    </row>
    <row r="137" spans="1:3">
      <c r="A137" s="184">
        <v>33207</v>
      </c>
      <c r="B137" s="184" t="s">
        <v>343</v>
      </c>
      <c r="C137" s="3">
        <v>412371.50999999995</v>
      </c>
    </row>
    <row r="138" spans="1:3">
      <c r="A138" s="184">
        <v>33208</v>
      </c>
      <c r="B138" s="184" t="s">
        <v>344</v>
      </c>
    </row>
    <row r="139" spans="1:3">
      <c r="A139" s="184">
        <v>33209</v>
      </c>
      <c r="B139" s="184" t="s">
        <v>345</v>
      </c>
      <c r="C139" s="191">
        <v>149857.24</v>
      </c>
    </row>
    <row r="140" spans="1:3">
      <c r="A140" s="184">
        <v>33300</v>
      </c>
      <c r="B140" s="184" t="s">
        <v>125</v>
      </c>
      <c r="C140" s="191">
        <v>3572119.28</v>
      </c>
    </row>
    <row r="141" spans="1:3">
      <c r="A141" s="184">
        <v>33305</v>
      </c>
      <c r="B141" s="184" t="s">
        <v>126</v>
      </c>
      <c r="C141" s="191">
        <v>1048310.0100000001</v>
      </c>
    </row>
    <row r="142" spans="1:3">
      <c r="A142" s="184">
        <v>33400</v>
      </c>
      <c r="B142" s="184" t="s">
        <v>127</v>
      </c>
      <c r="C142" s="191">
        <v>32523387.109999999</v>
      </c>
    </row>
    <row r="143" spans="1:3">
      <c r="A143" s="184">
        <v>33402</v>
      </c>
      <c r="B143" s="184" t="s">
        <v>128</v>
      </c>
      <c r="C143" s="191">
        <v>233141.39</v>
      </c>
    </row>
    <row r="144" spans="1:3">
      <c r="A144" s="184">
        <v>33403</v>
      </c>
      <c r="B144" s="184" t="s">
        <v>458</v>
      </c>
      <c r="C144" s="191">
        <v>0</v>
      </c>
    </row>
    <row r="145" spans="1:3">
      <c r="A145" s="184">
        <v>33405</v>
      </c>
      <c r="B145" s="184" t="s">
        <v>129</v>
      </c>
      <c r="C145" s="191">
        <v>3191006.49</v>
      </c>
    </row>
    <row r="146" spans="1:3">
      <c r="A146" s="184">
        <v>33500</v>
      </c>
      <c r="B146" s="184" t="s">
        <v>130</v>
      </c>
      <c r="C146" s="191">
        <v>4663451.4800000004</v>
      </c>
    </row>
    <row r="147" spans="1:3">
      <c r="A147" s="184">
        <v>33501</v>
      </c>
      <c r="B147" s="184" t="s">
        <v>131</v>
      </c>
      <c r="C147" s="191">
        <v>107183.71000000002</v>
      </c>
    </row>
    <row r="148" spans="1:3">
      <c r="A148" s="184">
        <v>33600</v>
      </c>
      <c r="B148" s="184" t="s">
        <v>132</v>
      </c>
      <c r="C148" s="191">
        <v>16905232.07</v>
      </c>
    </row>
    <row r="149" spans="1:3">
      <c r="A149" s="184">
        <v>33605</v>
      </c>
      <c r="B149" s="184" t="s">
        <v>133</v>
      </c>
      <c r="C149" s="191">
        <v>2419232.8699999992</v>
      </c>
    </row>
    <row r="150" spans="1:3">
      <c r="A150" s="184">
        <v>33700</v>
      </c>
      <c r="B150" s="184" t="s">
        <v>134</v>
      </c>
      <c r="C150" s="191">
        <v>1179195.6500000001</v>
      </c>
    </row>
    <row r="151" spans="1:3">
      <c r="A151" s="184">
        <v>33800</v>
      </c>
      <c r="B151" s="184" t="s">
        <v>135</v>
      </c>
      <c r="C151" s="191">
        <v>872606.61</v>
      </c>
    </row>
    <row r="152" spans="1:3">
      <c r="A152" s="184">
        <v>33900</v>
      </c>
      <c r="B152" s="184" t="s">
        <v>439</v>
      </c>
      <c r="C152" s="191">
        <v>4511295.1099999994</v>
      </c>
    </row>
    <row r="153" spans="1:3">
      <c r="A153" s="184">
        <v>34000</v>
      </c>
      <c r="B153" s="184" t="s">
        <v>137</v>
      </c>
      <c r="C153" s="191">
        <v>1936628.9300000002</v>
      </c>
    </row>
    <row r="154" spans="1:3">
      <c r="A154" s="184">
        <v>34100</v>
      </c>
      <c r="B154" s="184" t="s">
        <v>138</v>
      </c>
      <c r="C154" s="191">
        <v>43238716.560000002</v>
      </c>
    </row>
    <row r="155" spans="1:3">
      <c r="A155" s="184">
        <v>34105</v>
      </c>
      <c r="B155" s="184" t="s">
        <v>139</v>
      </c>
      <c r="C155" s="191">
        <v>4002889.48</v>
      </c>
    </row>
    <row r="156" spans="1:3">
      <c r="A156" s="184">
        <v>34200</v>
      </c>
      <c r="B156" s="184" t="s">
        <v>140</v>
      </c>
      <c r="C156" s="191">
        <v>1656841</v>
      </c>
    </row>
    <row r="157" spans="1:3">
      <c r="A157" s="184">
        <v>34205</v>
      </c>
      <c r="B157" s="184" t="s">
        <v>141</v>
      </c>
      <c r="C157" s="191">
        <v>726946.84000000008</v>
      </c>
    </row>
    <row r="158" spans="1:3">
      <c r="A158" s="184">
        <v>34220</v>
      </c>
      <c r="B158" s="184" t="s">
        <v>142</v>
      </c>
      <c r="C158" s="191">
        <v>1819687.26</v>
      </c>
    </row>
    <row r="159" spans="1:3">
      <c r="A159" s="184">
        <v>34230</v>
      </c>
      <c r="B159" s="184" t="s">
        <v>143</v>
      </c>
      <c r="C159" s="191">
        <v>700494.32</v>
      </c>
    </row>
    <row r="160" spans="1:3">
      <c r="A160" s="184">
        <v>34300</v>
      </c>
      <c r="B160" s="184" t="s">
        <v>144</v>
      </c>
      <c r="C160" s="191">
        <v>10768005.619999999</v>
      </c>
    </row>
    <row r="161" spans="1:3">
      <c r="A161" s="184">
        <v>34400</v>
      </c>
      <c r="B161" s="184" t="s">
        <v>145</v>
      </c>
      <c r="C161" s="191">
        <v>4298748.43</v>
      </c>
    </row>
    <row r="162" spans="1:3">
      <c r="A162" s="184">
        <v>34405</v>
      </c>
      <c r="B162" s="184" t="s">
        <v>146</v>
      </c>
      <c r="C162" s="191">
        <v>891020.84</v>
      </c>
    </row>
    <row r="163" spans="1:3">
      <c r="A163" s="184">
        <v>34500</v>
      </c>
      <c r="B163" s="184" t="s">
        <v>147</v>
      </c>
      <c r="C163" s="191">
        <v>7754746.1199999982</v>
      </c>
    </row>
    <row r="164" spans="1:3">
      <c r="A164" s="184">
        <v>34501</v>
      </c>
      <c r="B164" s="184" t="s">
        <v>148</v>
      </c>
      <c r="C164" s="191">
        <v>93442.919999999984</v>
      </c>
    </row>
    <row r="165" spans="1:3">
      <c r="A165" s="184">
        <v>34505</v>
      </c>
      <c r="B165" s="184" t="s">
        <v>149</v>
      </c>
      <c r="C165" s="191">
        <v>1116587.0599999998</v>
      </c>
    </row>
    <row r="166" spans="1:3">
      <c r="A166" s="184">
        <v>34600</v>
      </c>
      <c r="B166" s="184" t="s">
        <v>150</v>
      </c>
      <c r="C166" s="191">
        <v>1954462.41</v>
      </c>
    </row>
    <row r="167" spans="1:3">
      <c r="A167" s="184">
        <v>34605</v>
      </c>
      <c r="B167" s="184" t="s">
        <v>151</v>
      </c>
      <c r="C167" s="191">
        <v>393629.49</v>
      </c>
    </row>
    <row r="168" spans="1:3">
      <c r="A168" s="184">
        <v>34700</v>
      </c>
      <c r="B168" s="184" t="s">
        <v>152</v>
      </c>
      <c r="C168" s="191">
        <v>4710060.6099999994</v>
      </c>
    </row>
    <row r="169" spans="1:3">
      <c r="A169" s="184">
        <v>34800</v>
      </c>
      <c r="B169" s="184" t="s">
        <v>153</v>
      </c>
      <c r="C169" s="191">
        <v>607656.76</v>
      </c>
    </row>
    <row r="170" spans="1:3">
      <c r="A170" s="184">
        <v>34900</v>
      </c>
      <c r="B170" s="184" t="s">
        <v>394</v>
      </c>
      <c r="C170" s="191">
        <v>11234401.84</v>
      </c>
    </row>
    <row r="171" spans="1:3">
      <c r="A171" s="184">
        <v>34901</v>
      </c>
      <c r="B171" s="184" t="s">
        <v>395</v>
      </c>
      <c r="C171" s="191">
        <v>253722.09999999998</v>
      </c>
    </row>
    <row r="172" spans="1:3">
      <c r="A172" s="184">
        <v>34903</v>
      </c>
      <c r="B172" s="184" t="s">
        <v>154</v>
      </c>
      <c r="C172" s="191">
        <v>25777.3</v>
      </c>
    </row>
    <row r="173" spans="1:3">
      <c r="A173" s="184">
        <v>34905</v>
      </c>
      <c r="B173" s="184" t="s">
        <v>155</v>
      </c>
      <c r="C173" s="191">
        <v>1117719.5999999999</v>
      </c>
    </row>
    <row r="174" spans="1:3">
      <c r="A174" s="184">
        <v>34910</v>
      </c>
      <c r="B174" s="184" t="s">
        <v>156</v>
      </c>
      <c r="C174" s="191">
        <v>3408147.8499999996</v>
      </c>
    </row>
    <row r="175" spans="1:3">
      <c r="A175" s="184">
        <v>35000</v>
      </c>
      <c r="B175" s="184" t="s">
        <v>157</v>
      </c>
      <c r="C175" s="191">
        <v>2266860.17</v>
      </c>
    </row>
    <row r="176" spans="1:3">
      <c r="A176" s="184">
        <v>35005</v>
      </c>
      <c r="B176" s="184" t="s">
        <v>158</v>
      </c>
      <c r="C176" s="191">
        <v>1124943.8299999998</v>
      </c>
    </row>
    <row r="177" spans="1:3">
      <c r="A177" s="184">
        <v>35100</v>
      </c>
      <c r="B177" s="184" t="s">
        <v>159</v>
      </c>
      <c r="C177" s="191">
        <v>19760758.369999997</v>
      </c>
    </row>
    <row r="178" spans="1:3">
      <c r="A178" s="184">
        <v>35105</v>
      </c>
      <c r="B178" s="184" t="s">
        <v>160</v>
      </c>
      <c r="C178" s="191">
        <v>1793027.96</v>
      </c>
    </row>
    <row r="179" spans="1:3">
      <c r="A179" s="184">
        <v>35106</v>
      </c>
      <c r="B179" s="184" t="s">
        <v>161</v>
      </c>
      <c r="C179" s="191">
        <v>383389.47000000003</v>
      </c>
    </row>
    <row r="180" spans="1:3">
      <c r="A180" s="184">
        <v>35200</v>
      </c>
      <c r="B180" s="184" t="s">
        <v>162</v>
      </c>
      <c r="C180" s="191">
        <v>937937.30999999994</v>
      </c>
    </row>
    <row r="181" spans="1:3">
      <c r="A181" s="184">
        <v>35300</v>
      </c>
      <c r="B181" s="184" t="s">
        <v>440</v>
      </c>
      <c r="C181" s="191">
        <v>5907846.4699999997</v>
      </c>
    </row>
    <row r="182" spans="1:3">
      <c r="A182" s="184">
        <v>35305</v>
      </c>
      <c r="B182" s="184" t="s">
        <v>164</v>
      </c>
      <c r="C182" s="191">
        <v>2334207.63</v>
      </c>
    </row>
    <row r="183" spans="1:3">
      <c r="A183" s="184">
        <v>35400</v>
      </c>
      <c r="B183" s="184" t="s">
        <v>165</v>
      </c>
      <c r="C183" s="191">
        <v>4677849.28</v>
      </c>
    </row>
    <row r="184" spans="1:3">
      <c r="A184" s="184">
        <v>35401</v>
      </c>
      <c r="B184" s="184" t="s">
        <v>166</v>
      </c>
      <c r="C184" s="191">
        <v>47883.609999999993</v>
      </c>
    </row>
    <row r="185" spans="1:3">
      <c r="A185" s="184">
        <v>35402</v>
      </c>
      <c r="B185" s="184" t="s">
        <v>463</v>
      </c>
      <c r="C185" s="191">
        <v>0</v>
      </c>
    </row>
    <row r="186" spans="1:3">
      <c r="A186" s="184">
        <v>35405</v>
      </c>
      <c r="B186" s="184" t="s">
        <v>168</v>
      </c>
      <c r="C186" s="191">
        <v>1562262.3499999999</v>
      </c>
    </row>
    <row r="187" spans="1:3">
      <c r="A187" s="184">
        <v>35500</v>
      </c>
      <c r="B187" s="184" t="s">
        <v>169</v>
      </c>
      <c r="C187" s="191">
        <v>6138495.9600000009</v>
      </c>
    </row>
    <row r="188" spans="1:3">
      <c r="A188" s="184">
        <v>35600</v>
      </c>
      <c r="B188" s="184" t="s">
        <v>170</v>
      </c>
      <c r="C188" s="191">
        <v>2673806.25</v>
      </c>
    </row>
    <row r="189" spans="1:3">
      <c r="A189" s="184">
        <v>35700</v>
      </c>
      <c r="B189" s="184" t="s">
        <v>171</v>
      </c>
      <c r="C189" s="191">
        <v>1466531.48</v>
      </c>
    </row>
    <row r="190" spans="1:3">
      <c r="A190" s="184">
        <v>35800</v>
      </c>
      <c r="B190" s="184" t="s">
        <v>172</v>
      </c>
      <c r="C190" s="191">
        <v>2202776.7199999997</v>
      </c>
    </row>
    <row r="191" spans="1:3">
      <c r="A191" s="184">
        <v>35805</v>
      </c>
      <c r="B191" s="184" t="s">
        <v>173</v>
      </c>
      <c r="C191" s="191">
        <v>460897.85</v>
      </c>
    </row>
    <row r="192" spans="1:3">
      <c r="A192" s="184">
        <v>35900</v>
      </c>
      <c r="B192" s="184" t="s">
        <v>174</v>
      </c>
      <c r="C192" s="191">
        <v>3824353</v>
      </c>
    </row>
    <row r="193" spans="1:3">
      <c r="A193" s="184">
        <v>35905</v>
      </c>
      <c r="B193" s="184" t="s">
        <v>175</v>
      </c>
      <c r="C193" s="191">
        <v>609742.83999999985</v>
      </c>
    </row>
    <row r="194" spans="1:3">
      <c r="A194" s="184">
        <v>36000</v>
      </c>
      <c r="B194" s="184" t="s">
        <v>176</v>
      </c>
      <c r="C194" s="3">
        <v>87146345.820000008</v>
      </c>
    </row>
    <row r="195" spans="1:3">
      <c r="A195" s="184">
        <v>36001</v>
      </c>
      <c r="B195" s="184" t="s">
        <v>177</v>
      </c>
    </row>
    <row r="196" spans="1:3">
      <c r="A196" s="184">
        <v>36002</v>
      </c>
      <c r="B196" s="184" t="s">
        <v>459</v>
      </c>
      <c r="C196" s="191">
        <v>0</v>
      </c>
    </row>
    <row r="197" spans="1:3">
      <c r="A197" s="184">
        <v>36003</v>
      </c>
      <c r="B197" s="184" t="s">
        <v>179</v>
      </c>
      <c r="C197" s="191">
        <v>575866.47</v>
      </c>
    </row>
    <row r="198" spans="1:3">
      <c r="A198" s="184">
        <v>36004</v>
      </c>
      <c r="B198" s="184" t="s">
        <v>396</v>
      </c>
      <c r="C198" s="191">
        <v>330599.89</v>
      </c>
    </row>
    <row r="199" spans="1:3">
      <c r="A199" s="184">
        <v>36005</v>
      </c>
      <c r="B199" s="184" t="s">
        <v>180</v>
      </c>
      <c r="C199" s="191">
        <v>8048713.7100000009</v>
      </c>
    </row>
    <row r="200" spans="1:3">
      <c r="A200" s="184">
        <v>36006</v>
      </c>
      <c r="B200" s="184" t="s">
        <v>181</v>
      </c>
      <c r="C200" s="191">
        <v>853685.94999999984</v>
      </c>
    </row>
    <row r="201" spans="1:3">
      <c r="A201" s="184">
        <v>36007</v>
      </c>
      <c r="B201" s="184" t="s">
        <v>182</v>
      </c>
      <c r="C201" s="191">
        <v>286684.76</v>
      </c>
    </row>
    <row r="202" spans="1:3">
      <c r="A202" s="184">
        <v>36008</v>
      </c>
      <c r="B202" s="184" t="s">
        <v>183</v>
      </c>
      <c r="C202" s="191">
        <v>740639.80000000016</v>
      </c>
    </row>
    <row r="203" spans="1:3">
      <c r="A203" s="184">
        <v>36009</v>
      </c>
      <c r="B203" s="184" t="s">
        <v>184</v>
      </c>
      <c r="C203" s="191">
        <v>163065.40000000002</v>
      </c>
    </row>
    <row r="204" spans="1:3">
      <c r="A204" s="184">
        <v>36100</v>
      </c>
      <c r="B204" s="184" t="s">
        <v>185</v>
      </c>
      <c r="C204" s="191">
        <v>1215862.5299999998</v>
      </c>
    </row>
    <row r="205" spans="1:3">
      <c r="A205" s="184">
        <v>36102</v>
      </c>
      <c r="B205" s="184" t="s">
        <v>186</v>
      </c>
      <c r="C205" s="191">
        <v>328151.29000000004</v>
      </c>
    </row>
    <row r="206" spans="1:3">
      <c r="A206" s="184">
        <v>36105</v>
      </c>
      <c r="B206" s="184" t="s">
        <v>187</v>
      </c>
      <c r="C206" s="191">
        <v>661798.77</v>
      </c>
    </row>
    <row r="207" spans="1:3">
      <c r="A207" s="184">
        <v>36200</v>
      </c>
      <c r="B207" s="184" t="s">
        <v>188</v>
      </c>
      <c r="C207" s="191">
        <v>2541607.8300000005</v>
      </c>
    </row>
    <row r="208" spans="1:3">
      <c r="A208" s="184">
        <v>36205</v>
      </c>
      <c r="B208" s="184" t="s">
        <v>189</v>
      </c>
      <c r="C208" s="191">
        <v>442006.94000000006</v>
      </c>
    </row>
    <row r="209" spans="1:3">
      <c r="A209" s="184">
        <v>36300</v>
      </c>
      <c r="B209" s="184" t="s">
        <v>190</v>
      </c>
      <c r="C209" s="191">
        <v>7652318.1700000009</v>
      </c>
    </row>
    <row r="210" spans="1:3">
      <c r="A210" s="184">
        <v>36301</v>
      </c>
      <c r="B210" s="184" t="s">
        <v>191</v>
      </c>
      <c r="C210" s="191">
        <v>116225.05999999998</v>
      </c>
    </row>
    <row r="211" spans="1:3">
      <c r="A211" s="184">
        <v>36302</v>
      </c>
      <c r="B211" s="184" t="s">
        <v>192</v>
      </c>
      <c r="C211" s="191">
        <v>177415.63999999998</v>
      </c>
    </row>
    <row r="212" spans="1:3">
      <c r="A212" s="184">
        <v>36303</v>
      </c>
      <c r="B212" s="184" t="s">
        <v>397</v>
      </c>
      <c r="C212" s="191">
        <v>219524.68</v>
      </c>
    </row>
    <row r="213" spans="1:3">
      <c r="A213" s="184">
        <v>36305</v>
      </c>
      <c r="B213" s="184" t="s">
        <v>193</v>
      </c>
      <c r="C213" s="191">
        <v>1658202.2500000002</v>
      </c>
    </row>
    <row r="214" spans="1:3">
      <c r="A214" s="184">
        <v>36310</v>
      </c>
      <c r="B214" s="184" t="s">
        <v>381</v>
      </c>
      <c r="C214" s="191">
        <v>4820.99</v>
      </c>
    </row>
    <row r="215" spans="1:3">
      <c r="A215" s="184">
        <v>36400</v>
      </c>
      <c r="B215" s="184" t="s">
        <v>194</v>
      </c>
      <c r="C215" s="191">
        <v>8735378.5700000003</v>
      </c>
    </row>
    <row r="216" spans="1:3">
      <c r="A216" s="184">
        <v>36405</v>
      </c>
      <c r="B216" s="184" t="s">
        <v>398</v>
      </c>
      <c r="C216" s="191">
        <v>1406238.8200000003</v>
      </c>
    </row>
    <row r="217" spans="1:3">
      <c r="A217" s="184">
        <v>36500</v>
      </c>
      <c r="B217" s="184" t="s">
        <v>196</v>
      </c>
      <c r="C217" s="191">
        <v>16750008.219999999</v>
      </c>
    </row>
    <row r="218" spans="1:3">
      <c r="A218" s="184">
        <v>36501</v>
      </c>
      <c r="B218" s="184" t="s">
        <v>197</v>
      </c>
      <c r="C218" s="191">
        <v>194457.46000000002</v>
      </c>
    </row>
    <row r="219" spans="1:3">
      <c r="A219" s="184">
        <v>36502</v>
      </c>
      <c r="B219" s="184" t="s">
        <v>198</v>
      </c>
      <c r="C219" s="191">
        <v>67429.810000000012</v>
      </c>
    </row>
    <row r="220" spans="1:3">
      <c r="A220" s="184">
        <v>36505</v>
      </c>
      <c r="B220" s="184" t="s">
        <v>199</v>
      </c>
      <c r="C220" s="191">
        <v>3498739.7199999993</v>
      </c>
    </row>
    <row r="221" spans="1:3">
      <c r="A221" s="184">
        <v>36600</v>
      </c>
      <c r="B221" s="184" t="s">
        <v>200</v>
      </c>
      <c r="C221" s="191">
        <v>1302699.71</v>
      </c>
    </row>
    <row r="222" spans="1:3">
      <c r="A222" s="184">
        <v>36601</v>
      </c>
      <c r="B222" s="184" t="s">
        <v>201</v>
      </c>
      <c r="C222" s="191">
        <v>599872.24</v>
      </c>
    </row>
    <row r="223" spans="1:3">
      <c r="A223" s="184">
        <v>36700</v>
      </c>
      <c r="B223" s="184" t="s">
        <v>202</v>
      </c>
      <c r="C223" s="191">
        <v>14210070.85</v>
      </c>
    </row>
    <row r="224" spans="1:3">
      <c r="A224" s="184">
        <v>36701</v>
      </c>
      <c r="B224" s="184" t="s">
        <v>203</v>
      </c>
      <c r="C224" s="191">
        <v>50139.46</v>
      </c>
    </row>
    <row r="225" spans="1:3">
      <c r="A225" s="184">
        <v>36705</v>
      </c>
      <c r="B225" s="184" t="s">
        <v>204</v>
      </c>
      <c r="C225" s="191">
        <v>1747676.2100000002</v>
      </c>
    </row>
    <row r="226" spans="1:3">
      <c r="A226" s="184">
        <v>36800</v>
      </c>
      <c r="B226" s="184" t="s">
        <v>205</v>
      </c>
      <c r="C226" s="191">
        <v>5484590.5799999991</v>
      </c>
    </row>
    <row r="227" spans="1:3">
      <c r="A227" s="184">
        <v>36801</v>
      </c>
      <c r="B227" s="184" t="s">
        <v>460</v>
      </c>
      <c r="C227" s="191">
        <v>0</v>
      </c>
    </row>
    <row r="228" spans="1:3">
      <c r="A228" s="184">
        <v>36802</v>
      </c>
      <c r="B228" s="184" t="s">
        <v>207</v>
      </c>
      <c r="C228" s="191">
        <v>260279.82</v>
      </c>
    </row>
    <row r="229" spans="1:3">
      <c r="A229" s="184">
        <v>36810</v>
      </c>
      <c r="B229" s="184" t="s">
        <v>399</v>
      </c>
      <c r="C229" s="191">
        <v>9941225.1899999995</v>
      </c>
    </row>
    <row r="230" spans="1:3">
      <c r="A230" s="184">
        <v>36900</v>
      </c>
      <c r="B230" s="184" t="s">
        <v>209</v>
      </c>
      <c r="C230" s="191">
        <v>1024217.72</v>
      </c>
    </row>
    <row r="231" spans="1:3">
      <c r="A231" s="184">
        <v>36901</v>
      </c>
      <c r="B231" s="184" t="s">
        <v>210</v>
      </c>
      <c r="C231" s="191">
        <v>364550.56</v>
      </c>
    </row>
    <row r="232" spans="1:3">
      <c r="A232" s="184">
        <v>36905</v>
      </c>
      <c r="B232" s="184" t="s">
        <v>211</v>
      </c>
      <c r="C232" s="191">
        <v>401381.86</v>
      </c>
    </row>
    <row r="233" spans="1:3">
      <c r="A233" s="184">
        <v>37000</v>
      </c>
      <c r="B233" s="184" t="s">
        <v>212</v>
      </c>
      <c r="C233" s="191">
        <v>3342654.1999999997</v>
      </c>
    </row>
    <row r="234" spans="1:3">
      <c r="A234" s="184">
        <v>37001</v>
      </c>
      <c r="B234" s="184" t="s">
        <v>368</v>
      </c>
      <c r="C234" s="191">
        <v>153999.22999999998</v>
      </c>
    </row>
    <row r="235" spans="1:3">
      <c r="A235" s="184">
        <v>37005</v>
      </c>
      <c r="B235" s="184" t="s">
        <v>213</v>
      </c>
      <c r="C235" s="191">
        <v>934533.5199999999</v>
      </c>
    </row>
    <row r="236" spans="1:3">
      <c r="A236" s="184">
        <v>37100</v>
      </c>
      <c r="B236" s="184" t="s">
        <v>214</v>
      </c>
      <c r="C236" s="191">
        <v>4857306.32</v>
      </c>
    </row>
    <row r="237" spans="1:3">
      <c r="A237" s="184">
        <v>37200</v>
      </c>
      <c r="B237" s="184" t="s">
        <v>215</v>
      </c>
      <c r="C237" s="191">
        <v>1088150.3799999997</v>
      </c>
    </row>
    <row r="238" spans="1:3">
      <c r="A238" s="184">
        <v>37300</v>
      </c>
      <c r="B238" s="184" t="s">
        <v>216</v>
      </c>
      <c r="C238" s="191">
        <v>2883715.9299999997</v>
      </c>
    </row>
    <row r="239" spans="1:3">
      <c r="A239" s="184">
        <v>37301</v>
      </c>
      <c r="B239" s="184" t="s">
        <v>217</v>
      </c>
      <c r="C239" s="191">
        <v>324533.95</v>
      </c>
    </row>
    <row r="240" spans="1:3">
      <c r="A240" s="184">
        <v>37305</v>
      </c>
      <c r="B240" s="184" t="s">
        <v>218</v>
      </c>
      <c r="C240" s="191">
        <v>908233.06</v>
      </c>
    </row>
    <row r="241" spans="1:3">
      <c r="A241" s="184">
        <v>37400</v>
      </c>
      <c r="B241" s="184" t="s">
        <v>219</v>
      </c>
      <c r="C241" s="191">
        <v>13243741.439999999</v>
      </c>
    </row>
    <row r="242" spans="1:3">
      <c r="A242" s="184">
        <v>37405</v>
      </c>
      <c r="B242" s="184" t="s">
        <v>220</v>
      </c>
      <c r="C242" s="191">
        <v>3157134.0500000003</v>
      </c>
    </row>
    <row r="243" spans="1:3">
      <c r="A243" s="184">
        <v>37500</v>
      </c>
      <c r="B243" s="184" t="s">
        <v>221</v>
      </c>
      <c r="C243" s="191">
        <v>1639677.83</v>
      </c>
    </row>
    <row r="244" spans="1:3">
      <c r="A244" s="184">
        <v>37600</v>
      </c>
      <c r="B244" s="184" t="s">
        <v>222</v>
      </c>
      <c r="C244" s="191">
        <v>9369335.2399999984</v>
      </c>
    </row>
    <row r="245" spans="1:3">
      <c r="A245" s="184">
        <v>37601</v>
      </c>
      <c r="B245" s="184" t="s">
        <v>223</v>
      </c>
      <c r="C245" s="191">
        <v>381844.43999999994</v>
      </c>
    </row>
    <row r="246" spans="1:3">
      <c r="A246" s="184">
        <v>37605</v>
      </c>
      <c r="B246" s="184" t="s">
        <v>224</v>
      </c>
      <c r="C246" s="191">
        <v>1186895.5800000003</v>
      </c>
    </row>
    <row r="247" spans="1:3">
      <c r="A247" s="184">
        <v>37610</v>
      </c>
      <c r="B247" s="184" t="s">
        <v>225</v>
      </c>
      <c r="C247" s="191">
        <v>2782604.55</v>
      </c>
    </row>
    <row r="248" spans="1:3">
      <c r="A248" s="184">
        <v>37700</v>
      </c>
      <c r="B248" s="184" t="s">
        <v>226</v>
      </c>
      <c r="C248" s="191">
        <v>4095080.4199999995</v>
      </c>
    </row>
    <row r="249" spans="1:3">
      <c r="A249" s="184">
        <v>37705</v>
      </c>
      <c r="B249" s="184" t="s">
        <v>227</v>
      </c>
      <c r="C249" s="191">
        <v>1302106.8999999999</v>
      </c>
    </row>
    <row r="250" spans="1:3">
      <c r="A250" s="184">
        <v>37800</v>
      </c>
      <c r="B250" s="184" t="s">
        <v>228</v>
      </c>
      <c r="C250" s="191">
        <v>13207892.43</v>
      </c>
    </row>
    <row r="251" spans="1:3">
      <c r="A251" s="184">
        <v>37801</v>
      </c>
      <c r="B251" s="184" t="s">
        <v>229</v>
      </c>
      <c r="C251" s="191">
        <v>81923.039999999994</v>
      </c>
    </row>
    <row r="252" spans="1:3">
      <c r="A252" s="184">
        <v>37805</v>
      </c>
      <c r="B252" s="184" t="s">
        <v>230</v>
      </c>
      <c r="C252" s="191">
        <v>1024196.76</v>
      </c>
    </row>
    <row r="253" spans="1:3">
      <c r="A253" s="184">
        <v>37900</v>
      </c>
      <c r="B253" s="184" t="s">
        <v>231</v>
      </c>
      <c r="C253" s="191">
        <v>6700348.0899999989</v>
      </c>
    </row>
    <row r="254" spans="1:3">
      <c r="A254" s="184">
        <v>37901</v>
      </c>
      <c r="B254" s="184" t="s">
        <v>232</v>
      </c>
      <c r="C254" s="191">
        <v>124590.81000000001</v>
      </c>
    </row>
    <row r="255" spans="1:3">
      <c r="A255" s="184">
        <v>37905</v>
      </c>
      <c r="B255" s="184" t="s">
        <v>233</v>
      </c>
      <c r="C255" s="191">
        <v>862451.83</v>
      </c>
    </row>
    <row r="256" spans="1:3">
      <c r="A256" s="184">
        <v>38000</v>
      </c>
      <c r="B256" s="184" t="s">
        <v>234</v>
      </c>
      <c r="C256" s="191">
        <v>11123492.889999999</v>
      </c>
    </row>
    <row r="257" spans="1:3">
      <c r="A257" s="184">
        <v>38005</v>
      </c>
      <c r="B257" s="184" t="s">
        <v>235</v>
      </c>
      <c r="C257" s="191">
        <v>2194516.1699999995</v>
      </c>
    </row>
    <row r="258" spans="1:3">
      <c r="A258" s="184">
        <v>38100</v>
      </c>
      <c r="B258" s="184" t="s">
        <v>236</v>
      </c>
      <c r="C258" s="191">
        <v>5116810.9800000004</v>
      </c>
    </row>
    <row r="259" spans="1:3">
      <c r="A259" s="184">
        <v>38105</v>
      </c>
      <c r="B259" s="184" t="s">
        <v>237</v>
      </c>
      <c r="C259" s="191">
        <v>1028050.26</v>
      </c>
    </row>
    <row r="260" spans="1:3">
      <c r="A260" s="184">
        <v>38200</v>
      </c>
      <c r="B260" s="184" t="s">
        <v>238</v>
      </c>
      <c r="C260" s="191">
        <v>4709246.3099999996</v>
      </c>
    </row>
    <row r="261" spans="1:3">
      <c r="A261" s="184">
        <v>38205</v>
      </c>
      <c r="B261" s="184" t="s">
        <v>239</v>
      </c>
      <c r="C261" s="191">
        <v>721929.56999999983</v>
      </c>
    </row>
    <row r="262" spans="1:3">
      <c r="A262" s="184">
        <v>38210</v>
      </c>
      <c r="B262" s="184" t="s">
        <v>240</v>
      </c>
      <c r="C262" s="191">
        <v>1816253.09</v>
      </c>
    </row>
    <row r="263" spans="1:3">
      <c r="A263" s="184">
        <v>38300</v>
      </c>
      <c r="B263" s="184" t="s">
        <v>241</v>
      </c>
      <c r="C263" s="191">
        <v>3727456.3299999996</v>
      </c>
    </row>
    <row r="264" spans="1:3">
      <c r="A264" s="184">
        <v>38400</v>
      </c>
      <c r="B264" s="184" t="s">
        <v>242</v>
      </c>
      <c r="C264" s="191">
        <v>4740066.4600000009</v>
      </c>
    </row>
    <row r="265" spans="1:3">
      <c r="A265" s="184">
        <v>38402</v>
      </c>
      <c r="B265" s="184" t="s">
        <v>243</v>
      </c>
      <c r="C265" s="191">
        <v>270084.90999999997</v>
      </c>
    </row>
    <row r="266" spans="1:3">
      <c r="A266" s="184">
        <v>38405</v>
      </c>
      <c r="B266" s="184" t="s">
        <v>244</v>
      </c>
      <c r="C266" s="191">
        <v>1204569.31</v>
      </c>
    </row>
    <row r="267" spans="1:3">
      <c r="A267" s="184">
        <v>38500</v>
      </c>
      <c r="B267" s="184" t="s">
        <v>245</v>
      </c>
      <c r="C267" s="191">
        <v>3654353.54</v>
      </c>
    </row>
    <row r="268" spans="1:3">
      <c r="A268" s="184">
        <v>38600</v>
      </c>
      <c r="B268" s="184" t="s">
        <v>246</v>
      </c>
      <c r="C268" s="191">
        <v>4622884.03</v>
      </c>
    </row>
    <row r="269" spans="1:3">
      <c r="A269" s="184">
        <v>38601</v>
      </c>
      <c r="B269" s="184" t="s">
        <v>247</v>
      </c>
      <c r="C269" s="191">
        <v>52863.880000000005</v>
      </c>
    </row>
    <row r="270" spans="1:3">
      <c r="A270" s="184">
        <v>38602</v>
      </c>
      <c r="B270" s="184" t="s">
        <v>248</v>
      </c>
      <c r="C270" s="191">
        <v>373488.17000000004</v>
      </c>
    </row>
    <row r="271" spans="1:3">
      <c r="A271" s="184">
        <v>38605</v>
      </c>
      <c r="B271" s="184" t="s">
        <v>249</v>
      </c>
      <c r="C271" s="191">
        <v>1303798.3499999999</v>
      </c>
    </row>
    <row r="272" spans="1:3">
      <c r="A272" s="184">
        <v>38610</v>
      </c>
      <c r="B272" s="184" t="s">
        <v>250</v>
      </c>
      <c r="C272" s="191">
        <v>1013284.1599999999</v>
      </c>
    </row>
    <row r="273" spans="1:3">
      <c r="A273" s="184">
        <v>38620</v>
      </c>
      <c r="B273" s="184" t="s">
        <v>251</v>
      </c>
      <c r="C273" s="191">
        <v>769251.6</v>
      </c>
    </row>
    <row r="274" spans="1:3">
      <c r="A274" s="184">
        <v>38700</v>
      </c>
      <c r="B274" s="184" t="s">
        <v>252</v>
      </c>
      <c r="C274" s="191">
        <v>1304124.4300000002</v>
      </c>
    </row>
    <row r="275" spans="1:3">
      <c r="A275" s="184">
        <v>38701</v>
      </c>
      <c r="B275" s="184" t="s">
        <v>253</v>
      </c>
      <c r="C275" s="191">
        <v>85617.630000000019</v>
      </c>
    </row>
    <row r="276" spans="1:3">
      <c r="A276" s="184">
        <v>38800</v>
      </c>
      <c r="B276" s="184" t="s">
        <v>254</v>
      </c>
      <c r="C276" s="191">
        <v>2356799.06</v>
      </c>
    </row>
    <row r="277" spans="1:3">
      <c r="A277" s="184">
        <v>38801</v>
      </c>
      <c r="B277" s="184" t="s">
        <v>255</v>
      </c>
      <c r="C277" s="191">
        <v>169723.35</v>
      </c>
    </row>
    <row r="278" spans="1:3">
      <c r="A278" s="184">
        <v>38900</v>
      </c>
      <c r="B278" s="184" t="s">
        <v>256</v>
      </c>
      <c r="C278" s="191">
        <v>536093.28999999992</v>
      </c>
    </row>
    <row r="279" spans="1:3">
      <c r="A279" s="184">
        <v>39000</v>
      </c>
      <c r="B279" s="184" t="s">
        <v>257</v>
      </c>
      <c r="C279" s="191">
        <v>23105823.880000003</v>
      </c>
    </row>
    <row r="280" spans="1:3">
      <c r="A280" s="184">
        <v>39100</v>
      </c>
      <c r="B280" s="184" t="s">
        <v>258</v>
      </c>
      <c r="C280" s="191">
        <v>3661267.65</v>
      </c>
    </row>
    <row r="281" spans="1:3">
      <c r="A281" s="184">
        <v>39101</v>
      </c>
      <c r="B281" s="184" t="s">
        <v>259</v>
      </c>
      <c r="C281" s="191">
        <v>363078.18999999994</v>
      </c>
    </row>
    <row r="282" spans="1:3">
      <c r="A282" s="184">
        <v>39105</v>
      </c>
      <c r="B282" s="184" t="s">
        <v>260</v>
      </c>
      <c r="C282" s="191">
        <v>1404489.62</v>
      </c>
    </row>
    <row r="283" spans="1:3">
      <c r="A283" s="184">
        <v>39200</v>
      </c>
      <c r="B283" s="184" t="s">
        <v>400</v>
      </c>
      <c r="C283" s="191">
        <v>97833506.919999987</v>
      </c>
    </row>
    <row r="284" spans="1:3">
      <c r="A284" s="184">
        <v>39201</v>
      </c>
      <c r="B284" s="184" t="s">
        <v>262</v>
      </c>
      <c r="C284" s="191">
        <v>236882.95</v>
      </c>
    </row>
    <row r="285" spans="1:3">
      <c r="A285" s="184">
        <v>39204</v>
      </c>
      <c r="B285" s="184" t="s">
        <v>263</v>
      </c>
      <c r="C285" s="191">
        <v>314460.10000000003</v>
      </c>
    </row>
    <row r="286" spans="1:3">
      <c r="A286" s="184">
        <v>39205</v>
      </c>
      <c r="B286" s="184" t="s">
        <v>264</v>
      </c>
      <c r="C286" s="191">
        <v>8616939.5700000003</v>
      </c>
    </row>
    <row r="287" spans="1:3">
      <c r="A287" s="184">
        <v>39208</v>
      </c>
      <c r="B287" s="184" t="s">
        <v>401</v>
      </c>
      <c r="C287" s="191">
        <v>519866.25999999989</v>
      </c>
    </row>
    <row r="288" spans="1:3">
      <c r="A288" s="184">
        <v>39209</v>
      </c>
      <c r="B288" s="184" t="s">
        <v>265</v>
      </c>
      <c r="C288" s="191">
        <v>251790.13</v>
      </c>
    </row>
    <row r="289" spans="1:3">
      <c r="A289" s="184">
        <v>39300</v>
      </c>
      <c r="B289" s="184" t="s">
        <v>266</v>
      </c>
      <c r="C289" s="191">
        <v>1373075.7999999998</v>
      </c>
    </row>
    <row r="290" spans="1:3">
      <c r="A290" s="184">
        <v>39301</v>
      </c>
      <c r="B290" s="184" t="s">
        <v>267</v>
      </c>
      <c r="C290" s="191">
        <v>63017.98</v>
      </c>
    </row>
    <row r="291" spans="1:3">
      <c r="A291" s="184">
        <v>39400</v>
      </c>
      <c r="B291" s="184" t="s">
        <v>268</v>
      </c>
      <c r="C291" s="191">
        <v>1056833.1800000002</v>
      </c>
    </row>
    <row r="292" spans="1:3">
      <c r="A292" s="184">
        <v>39401</v>
      </c>
      <c r="B292" s="184" t="s">
        <v>269</v>
      </c>
      <c r="C292" s="191">
        <v>461481.72</v>
      </c>
    </row>
    <row r="293" spans="1:3">
      <c r="A293" s="184">
        <v>39500</v>
      </c>
      <c r="B293" s="184" t="s">
        <v>270</v>
      </c>
      <c r="C293" s="191">
        <v>3062421.16</v>
      </c>
    </row>
    <row r="294" spans="1:3">
      <c r="A294" s="184">
        <v>39501</v>
      </c>
      <c r="B294" s="184" t="s">
        <v>271</v>
      </c>
      <c r="C294" s="191">
        <v>84967.429999999978</v>
      </c>
    </row>
    <row r="295" spans="1:3">
      <c r="A295" s="184">
        <v>39600</v>
      </c>
      <c r="B295" s="184" t="s">
        <v>272</v>
      </c>
      <c r="C295" s="191">
        <v>10343838.34</v>
      </c>
    </row>
    <row r="296" spans="1:3">
      <c r="A296" s="184">
        <v>39605</v>
      </c>
      <c r="B296" s="184" t="s">
        <v>273</v>
      </c>
      <c r="C296" s="191">
        <v>1586688.97</v>
      </c>
    </row>
    <row r="297" spans="1:3">
      <c r="A297" s="184">
        <v>39700</v>
      </c>
      <c r="B297" s="184" t="s">
        <v>274</v>
      </c>
      <c r="C297" s="191">
        <v>5593225.6000000006</v>
      </c>
    </row>
    <row r="298" spans="1:3">
      <c r="A298" s="184">
        <v>39703</v>
      </c>
      <c r="B298" s="184" t="s">
        <v>275</v>
      </c>
      <c r="C298" s="191">
        <v>283112.15999999997</v>
      </c>
    </row>
    <row r="299" spans="1:3">
      <c r="A299" s="184">
        <v>39705</v>
      </c>
      <c r="B299" s="184" t="s">
        <v>276</v>
      </c>
      <c r="C299" s="191">
        <v>1465171.88</v>
      </c>
    </row>
    <row r="300" spans="1:3" ht="16.899999999999999" customHeight="1">
      <c r="A300" s="184">
        <v>39800</v>
      </c>
      <c r="B300" s="184" t="s">
        <v>277</v>
      </c>
      <c r="C300" s="191">
        <v>6673987.4099999992</v>
      </c>
    </row>
    <row r="301" spans="1:3">
      <c r="A301" s="184">
        <v>39805</v>
      </c>
      <c r="B301" s="184" t="s">
        <v>278</v>
      </c>
      <c r="C301" s="191">
        <v>823104.39999999991</v>
      </c>
    </row>
    <row r="302" spans="1:3">
      <c r="A302" s="184">
        <v>39900</v>
      </c>
      <c r="B302" s="184" t="s">
        <v>279</v>
      </c>
      <c r="C302" s="237">
        <v>3302004.7100000004</v>
      </c>
    </row>
    <row r="303" spans="1:3">
      <c r="A303" s="184">
        <v>51000</v>
      </c>
      <c r="B303" s="184" t="s">
        <v>369</v>
      </c>
      <c r="C303" s="233">
        <f>55357290.75-69011-1356638</f>
        <v>53931641.75</v>
      </c>
    </row>
    <row r="304" spans="1:3">
      <c r="A304" s="184">
        <v>51000.2</v>
      </c>
      <c r="B304" s="184" t="s">
        <v>370</v>
      </c>
      <c r="C304" s="191">
        <v>69011</v>
      </c>
    </row>
    <row r="305" spans="1:3">
      <c r="A305" s="184">
        <v>51000.3</v>
      </c>
      <c r="B305" s="184" t="s">
        <v>371</v>
      </c>
      <c r="C305" s="191">
        <v>1356638</v>
      </c>
    </row>
  </sheetData>
  <sheetProtection password="CEAA" sheet="1" objects="1" scenarios="1"/>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ort_x0020_Order xmlns="b0d8bf0e-b15b-456f-8ae4-2bdf59acac1f" xsi:nil="true"/>
    <Category xmlns="b0d8bf0e-b15b-456f-8ae4-2bdf59acac1f" xsi:nil="true"/>
    <Description0 xmlns="b0d8bf0e-b15b-456f-8ae4-2bdf59acac1f" xsi:nil="true"/>
    <Resource_x0020_Group xmlns="b0d8bf0e-b15b-456f-8ae4-2bdf59acac1f" xsi:nil="true"/>
    <Resource_x0020_Category xmlns="b0d8bf0e-b15b-456f-8ae4-2bdf59acac1f" xsi:nil="true"/>
    <Publication_x0020_Date xmlns="b0d8bf0e-b15b-456f-8ae4-2bdf59acac1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3E6D748AC7C9C43A96C5224165110D7" ma:contentTypeVersion="14" ma:contentTypeDescription="Create a new document." ma:contentTypeScope="" ma:versionID="04c839d3a56f026a73d1cf96db788e9e">
  <xsd:schema xmlns:xsd="http://www.w3.org/2001/XMLSchema" xmlns:xs="http://www.w3.org/2001/XMLSchema" xmlns:p="http://schemas.microsoft.com/office/2006/metadata/properties" xmlns:ns2="b0d8bf0e-b15b-456f-8ae4-2bdf59acac1f" xmlns:ns3="d4ea4015-5b02-447c-9074-d5807a41497e" targetNamespace="http://schemas.microsoft.com/office/2006/metadata/properties" ma:root="true" ma:fieldsID="9e4fe7c83c102520a0fb93416c304af6" ns2:_="" ns3:_="">
    <xsd:import namespace="b0d8bf0e-b15b-456f-8ae4-2bdf59acac1f"/>
    <xsd:import namespace="d4ea4015-5b02-447c-9074-d5807a41497e"/>
    <xsd:element name="properties">
      <xsd:complexType>
        <xsd:sequence>
          <xsd:element name="documentManagement">
            <xsd:complexType>
              <xsd:all>
                <xsd:element ref="ns2:Category" minOccurs="0"/>
                <xsd:element ref="ns2:Description0" minOccurs="0"/>
                <xsd:element ref="ns2:Publication_x0020_Date" minOccurs="0"/>
                <xsd:element ref="ns2:Resource_x0020_Category" minOccurs="0"/>
                <xsd:element ref="ns2:Resource_x0020_Group" minOccurs="0"/>
                <xsd:element ref="ns2:Sort_x0020_Order" minOccurs="0"/>
                <xsd:element ref="ns3:_dlc_DocId" minOccurs="0"/>
                <xsd:element ref="ns3:_dlc_DocIdUrl" minOccurs="0"/>
                <xsd:element ref="ns3:_dlc_DocIdPersist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d8bf0e-b15b-456f-8ae4-2bdf59acac1f" elementFormDefault="qualified">
    <xsd:import namespace="http://schemas.microsoft.com/office/2006/documentManagement/types"/>
    <xsd:import namespace="http://schemas.microsoft.com/office/infopath/2007/PartnerControls"/>
    <xsd:element name="Category" ma:index="4" nillable="true" ma:displayName="Category" ma:description="Category" ma:internalName="Category" ma:readOnly="false">
      <xsd:simpleType>
        <xsd:restriction base="dms:Text">
          <xsd:maxLength value="255"/>
        </xsd:restriction>
      </xsd:simpleType>
    </xsd:element>
    <xsd:element name="Description0" ma:index="5" nillable="true" ma:displayName="Description" ma:description="Description" ma:internalName="Description0" ma:readOnly="false">
      <xsd:simpleType>
        <xsd:restriction base="dms:Text">
          <xsd:maxLength value="255"/>
        </xsd:restriction>
      </xsd:simpleType>
    </xsd:element>
    <xsd:element name="Publication_x0020_Date" ma:index="7" nillable="true" ma:displayName="Publication Date" ma:description="Publication Date" ma:internalName="Publication_x0020_Date" ma:readOnly="false">
      <xsd:simpleType>
        <xsd:restriction base="dms:Text">
          <xsd:maxLength value="255"/>
        </xsd:restriction>
      </xsd:simpleType>
    </xsd:element>
    <xsd:element name="Resource_x0020_Category" ma:index="8" nillable="true" ma:displayName="Resource Category" ma:description="Determines if the item appears on the Sample Financial Statements page OR the Aids to Financial Statement Preparation page" ma:format="Dropdown" ma:internalName="Resource_x0020_Category" ma:readOnly="false">
      <xsd:simpleType>
        <xsd:restriction base="dms:Choice">
          <xsd:enumeration value="Sample Financial Statement"/>
          <xsd:enumeration value="Preparation Aid"/>
        </xsd:restriction>
      </xsd:simpleType>
    </xsd:element>
    <xsd:element name="Resource_x0020_Group" ma:index="9" nillable="true" ma:displayName="Resource Group" ma:format="Dropdown" ma:internalName="Resource_x0020_Group" ma:readOnly="false">
      <xsd:simpleType>
        <xsd:restriction base="dms:Choice">
          <xsd:enumeration value="Board of Education Specific Worksheets"/>
          <xsd:enumeration value="Charter School Specific Worksheets"/>
          <xsd:enumeration value="County Specific Worksheets"/>
          <xsd:enumeration value="Municipal Specific Worksheets"/>
          <xsd:enumeration value="Writing a Management Discussion &amp; Analysis"/>
        </xsd:restriction>
      </xsd:simpleType>
    </xsd:element>
    <xsd:element name="Sort_x0020_Order" ma:index="10" nillable="true" ma:displayName="Sort Order" ma:internalName="Sort_x0020_Order" ma:readOnly="false"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d4ea4015-5b02-447c-9074-d5807a41497e" elementFormDefault="qualified">
    <xsd:import namespace="http://schemas.microsoft.com/office/2006/documentManagement/types"/>
    <xsd:import namespace="http://schemas.microsoft.com/office/infopath/2007/PartnerControls"/>
    <xsd:element name="_dlc_DocId" ma:index="15" nillable="true" ma:displayName="Document ID Value" ma:description="The value of the document ID assigned to this item." ma:internalName="_dlc_DocId" ma:readOnly="true">
      <xsd:simpleType>
        <xsd:restriction base="dms:Text"/>
      </xsd:simpleType>
    </xsd:element>
    <xsd:element name="_dlc_DocIdUrl" ma:index="1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7" nillable="true" ma:displayName="Persist ID" ma:description="Keep ID on add." ma:hidden="true" ma:internalName="_dlc_DocIdPersistId" ma:readOnly="true">
      <xsd:simpleType>
        <xsd:restriction base="dms:Boolean"/>
      </xsd:simpleType>
    </xsd:element>
    <xsd:element name="SharedWithUsers" ma:index="1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ma:index="6"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file>

<file path=customXml/itemProps1.xml><?xml version="1.0" encoding="utf-8"?>
<ds:datastoreItem xmlns:ds="http://schemas.openxmlformats.org/officeDocument/2006/customXml" ds:itemID="{94076127-00E2-4970-8C98-5D83A037350C}">
  <ds:schemaRefs>
    <ds:schemaRef ds:uri="http://schemas.microsoft.com/sharepoint/v3/contenttype/forms"/>
  </ds:schemaRefs>
</ds:datastoreItem>
</file>

<file path=customXml/itemProps2.xml><?xml version="1.0" encoding="utf-8"?>
<ds:datastoreItem xmlns:ds="http://schemas.openxmlformats.org/officeDocument/2006/customXml" ds:itemID="{D98A7471-F53B-449F-8665-C563C160D6EF}">
  <ds:schemaRefs>
    <ds:schemaRef ds:uri="http://purl.org/dc/terms/"/>
    <ds:schemaRef ds:uri="http://www.w3.org/XML/1998/namespace"/>
    <ds:schemaRef ds:uri="http://purl.org/dc/dcmitype/"/>
    <ds:schemaRef ds:uri="http://purl.org/dc/elements/1.1/"/>
    <ds:schemaRef ds:uri="http://schemas.microsoft.com/office/infopath/2007/PartnerControls"/>
    <ds:schemaRef ds:uri="d4ea4015-5b02-447c-9074-d5807a41497e"/>
    <ds:schemaRef ds:uri="http://schemas.microsoft.com/office/2006/documentManagement/types"/>
    <ds:schemaRef ds:uri="http://schemas.openxmlformats.org/package/2006/metadata/core-properties"/>
    <ds:schemaRef ds:uri="b0d8bf0e-b15b-456f-8ae4-2bdf59acac1f"/>
    <ds:schemaRef ds:uri="http://schemas.microsoft.com/office/2006/metadata/properties"/>
  </ds:schemaRefs>
</ds:datastoreItem>
</file>

<file path=customXml/itemProps3.xml><?xml version="1.0" encoding="utf-8"?>
<ds:datastoreItem xmlns:ds="http://schemas.openxmlformats.org/officeDocument/2006/customXml" ds:itemID="{EE2CBC0D-1C4D-489C-86F4-16298E3C72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d8bf0e-b15b-456f-8ae4-2bdf59acac1f"/>
    <ds:schemaRef ds:uri="d4ea4015-5b02-447c-9074-d5807a4149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F9890E1D-6D61-4587-B3E1-732E14BD5405}">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5</vt:i4>
      </vt:variant>
    </vt:vector>
  </HeadingPairs>
  <TitlesOfParts>
    <vt:vector size="16" baseType="lpstr">
      <vt:lpstr>Info</vt:lpstr>
      <vt:lpstr>Changes to Update Template </vt:lpstr>
      <vt:lpstr>JE Template</vt:lpstr>
      <vt:lpstr>2020 Summary</vt:lpstr>
      <vt:lpstr>2019 Summary</vt:lpstr>
      <vt:lpstr>2018 Summary</vt:lpstr>
      <vt:lpstr>2017 Summary</vt:lpstr>
      <vt:lpstr>TSERS Contributions FY 2019</vt:lpstr>
      <vt:lpstr>TSERS Contributions FY 2018</vt:lpstr>
      <vt:lpstr>TSERS Contributions FY 2017</vt:lpstr>
      <vt:lpstr>Deferred Amortization</vt:lpstr>
      <vt:lpstr>'2018 Summary'!Print_Area</vt:lpstr>
      <vt:lpstr>'Deferred Amortization'!Print_Area</vt:lpstr>
      <vt:lpstr>'2017 Summary'!Print_Titles</vt:lpstr>
      <vt:lpstr>'2018 Summary'!Print_Titles</vt:lpstr>
      <vt:lpstr>'Deferred Amortization'!Print_Titles</vt:lpstr>
    </vt:vector>
  </TitlesOfParts>
  <Company>NCDST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Joe Tarlton</dc:creator>
  <cp:lastModifiedBy>Kendra Boyle</cp:lastModifiedBy>
  <cp:lastPrinted>2016-02-17T19:22:39Z</cp:lastPrinted>
  <dcterms:created xsi:type="dcterms:W3CDTF">2015-01-07T18:39:17Z</dcterms:created>
  <dcterms:modified xsi:type="dcterms:W3CDTF">2020-06-10T19:21:28Z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0x01010063E6D748AC7C9C43A96C5224165110D7</vt:lpwstr>
  </property>
</Properties>
</file>